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แผนการเงิน เริ่มทำ ปี 2569\Planfin\การจัดทำ Planfin\ปี 2.2569 ครึ่งหลัง\เอกสารประกอบประชุมพิจารณาแผนฯ วันที่ 18 พค 2569\เสนอ ผตร\"/>
    </mc:Choice>
  </mc:AlternateContent>
  <xr:revisionPtr revIDLastSave="0" documentId="13_ncr:1_{1A0731E4-6A4D-41D7-BDCB-E16E9BD888F3}" xr6:coauthVersionLast="47" xr6:coauthVersionMax="47" xr10:uidLastSave="{00000000-0000-0000-0000-000000000000}"/>
  <bookViews>
    <workbookView xWindow="816" yWindow="468" windowWidth="17244" windowHeight="11832" tabRatio="835" firstSheet="1" activeTab="4" xr2:uid="{884A5368-E62E-4449-88B1-6A579E0FFEC2}"/>
  </bookViews>
  <sheets>
    <sheet name="PlanFin Analysis" sheetId="20" r:id="rId1"/>
    <sheet name="1.ครบ7แผน ราย รพ" sheetId="1" r:id="rId2"/>
    <sheet name="2.วิเคราะห์แผน 8 แบบ" sheetId="34" r:id="rId3"/>
    <sheet name="ผลการวิเคราะห์ตรวจสอบ (2)" sheetId="7" state="hidden" r:id="rId4"/>
    <sheet name="3.การจัดทำแผน7 แผน ราย จว P" sheetId="8" r:id="rId5"/>
    <sheet name="4.รพ ลงทุน เกิน20%EBITDA" sheetId="35" r:id="rId6"/>
    <sheet name="5.ลงทุน20%EBTต้นปีVsครึ่งปีหลัง" sheetId="32" r:id="rId7"/>
    <sheet name="1. รพ.บึงโขงหลง รายลงทุน." sheetId="37" r:id="rId8"/>
    <sheet name="2. รพ.ศรีวิไล รายลงทุน" sheetId="39" r:id="rId9"/>
    <sheet name="3. รพ.บุ่งคล้า รายลงทุน" sheetId="40" r:id="rId10"/>
    <sheet name="4. รพ.กุสุมาลย์ รายลงทุน" sheetId="41" r:id="rId11"/>
    <sheet name="5. รพ.สว่างแดนดิน รายลงทุน" sheetId="44" r:id="rId12"/>
    <sheet name="6. รพ.พอจ.แบนฯ รายลงทุน" sheetId="45" r:id="rId13"/>
    <sheet name="7. หนองคาย รายลงทุน" sheetId="46" r:id="rId14"/>
    <sheet name="8. รพ.โพนพิสัย รายลงทุน" sheetId="48" r:id="rId15"/>
    <sheet name="9. รพ.ศรีเชียงใหม่ รายลงทุน" sheetId="49" r:id="rId16"/>
    <sheet name="10. รพ. สระใคร รายลงทุน " sheetId="47" r:id="rId17"/>
    <sheet name="11. รพ.ศรีบุญเรือง รายลงทุน" sheetId="42" r:id="rId18"/>
  </sheets>
  <externalReferences>
    <externalReference r:id="rId19"/>
    <externalReference r:id="rId20"/>
  </externalReferences>
  <definedNames>
    <definedName name="_">#REF!</definedName>
    <definedName name="_xlnm._FilterDatabase" localSheetId="2" hidden="1">'2.วิเคราะห์แผน 8 แบบ'!$A$3:$AE$99</definedName>
    <definedName name="_xlnm._FilterDatabase" localSheetId="14" hidden="1">'8. รพ.โพนพิสัย รายลงทุน'!$A$3:$N$78</definedName>
    <definedName name="_xlnm._FilterDatabase" localSheetId="3" hidden="1">'ผลการวิเคราะห์ตรวจสอบ (2)'!$A$3:$U$38</definedName>
    <definedName name="_q06">#REF!</definedName>
    <definedName name="DATA">#REF!</definedName>
    <definedName name="Data222">#REF!</definedName>
    <definedName name="data2222">#REF!</definedName>
    <definedName name="_xlnm.Print_Titles" localSheetId="1">'1.ครบ7แผน ราย รพ'!$A:$A,'1.ครบ7แผน ราย รพ'!$4:$6</definedName>
    <definedName name="_xlnm.Print_Titles" localSheetId="4">'3.การจัดทำแผน7 แผน ราย จว P'!$1:$3</definedName>
    <definedName name="_xlnm.Print_Titles" localSheetId="5">'4.รพ ลงทุน เกิน20%EBITDA'!$A:$A,'4.รพ ลงทุน เกิน20%EBITDA'!$3:$5</definedName>
    <definedName name="_xlnm.Print_Titles" localSheetId="3">'ผลการวิเคราะห์ตรวจสอบ (2)'!$1:$3</definedName>
    <definedName name="q">#REF!</definedName>
    <definedName name="q_รหัสหลัก51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uery1">#REF!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5" i="1" l="1"/>
  <c r="D4" i="42"/>
  <c r="M34" i="42"/>
  <c r="L34" i="42"/>
  <c r="K34" i="42"/>
  <c r="BC126" i="1" l="1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6" i="34"/>
  <c r="H5" i="34"/>
  <c r="H4" i="34"/>
  <c r="I62" i="34"/>
  <c r="E62" i="34"/>
  <c r="D62" i="34"/>
  <c r="I61" i="34"/>
  <c r="E61" i="34"/>
  <c r="D61" i="34"/>
  <c r="I57" i="34"/>
  <c r="BC124" i="1"/>
  <c r="B40" i="1" l="1"/>
  <c r="B39" i="1"/>
  <c r="F62" i="34"/>
  <c r="H12" i="46" l="1"/>
  <c r="D5" i="49"/>
  <c r="D4" i="49"/>
  <c r="L7" i="49" l="1"/>
  <c r="K7" i="49"/>
  <c r="H12" i="49"/>
  <c r="G12" i="49"/>
  <c r="C6" i="49"/>
  <c r="B6" i="49"/>
  <c r="D6" i="49"/>
  <c r="H12" i="48"/>
  <c r="G12" i="48"/>
  <c r="L78" i="48"/>
  <c r="K78" i="48"/>
  <c r="C6" i="48"/>
  <c r="B6" i="48"/>
  <c r="D5" i="48"/>
  <c r="D4" i="48"/>
  <c r="D5" i="42"/>
  <c r="D5" i="47"/>
  <c r="D4" i="47"/>
  <c r="C6" i="47"/>
  <c r="B6" i="47"/>
  <c r="C6" i="46"/>
  <c r="B6" i="46"/>
  <c r="C6" i="45"/>
  <c r="D6" i="45"/>
  <c r="B6" i="45"/>
  <c r="C6" i="44"/>
  <c r="D6" i="44"/>
  <c r="B6" i="44"/>
  <c r="H41" i="47"/>
  <c r="L42" i="47"/>
  <c r="K42" i="47"/>
  <c r="G41" i="47"/>
  <c r="H14" i="46"/>
  <c r="K14" i="46"/>
  <c r="D5" i="46"/>
  <c r="G14" i="46"/>
  <c r="D4" i="46"/>
  <c r="H17" i="45"/>
  <c r="G4" i="45"/>
  <c r="G17" i="45" s="1"/>
  <c r="L15" i="45"/>
  <c r="K15" i="45"/>
  <c r="D5" i="45"/>
  <c r="D4" i="45"/>
  <c r="H23" i="44"/>
  <c r="G23" i="44"/>
  <c r="L15" i="44"/>
  <c r="K15" i="44"/>
  <c r="D5" i="44"/>
  <c r="D4" i="44"/>
  <c r="D6" i="46" l="1"/>
  <c r="D6" i="48"/>
  <c r="D6" i="47"/>
  <c r="H12" i="42"/>
  <c r="G12" i="42"/>
  <c r="L17" i="42"/>
  <c r="K17" i="42"/>
  <c r="C6" i="42"/>
  <c r="B6" i="42"/>
  <c r="D6" i="42"/>
  <c r="L15" i="41"/>
  <c r="K15" i="41"/>
  <c r="H29" i="41"/>
  <c r="G29" i="41"/>
  <c r="C6" i="41"/>
  <c r="B6" i="41"/>
  <c r="D5" i="41"/>
  <c r="D4" i="41"/>
  <c r="H12" i="40"/>
  <c r="G12" i="40"/>
  <c r="L38" i="40"/>
  <c r="K38" i="40"/>
  <c r="C6" i="40"/>
  <c r="B6" i="40"/>
  <c r="D5" i="40"/>
  <c r="D4" i="40"/>
  <c r="D6" i="40" s="1"/>
  <c r="G12" i="39"/>
  <c r="H12" i="39"/>
  <c r="D5" i="37"/>
  <c r="D4" i="37"/>
  <c r="C6" i="37"/>
  <c r="B6" i="37"/>
  <c r="D5" i="39"/>
  <c r="D4" i="39"/>
  <c r="C6" i="39"/>
  <c r="B6" i="39"/>
  <c r="L9" i="39"/>
  <c r="K9" i="39"/>
  <c r="H12" i="37"/>
  <c r="G12" i="37"/>
  <c r="L15" i="37"/>
  <c r="K15" i="37"/>
  <c r="H22" i="35"/>
  <c r="G22" i="35"/>
  <c r="E22" i="35"/>
  <c r="D22" i="35"/>
  <c r="C22" i="35"/>
  <c r="L21" i="35"/>
  <c r="L22" i="35" s="1"/>
  <c r="K21" i="35"/>
  <c r="K22" i="35" s="1"/>
  <c r="J21" i="35"/>
  <c r="J22" i="35" s="1"/>
  <c r="I21" i="35"/>
  <c r="I22" i="35" s="1"/>
  <c r="H21" i="35"/>
  <c r="G21" i="35"/>
  <c r="F21" i="35"/>
  <c r="F22" i="35" s="1"/>
  <c r="E21" i="35"/>
  <c r="D21" i="35"/>
  <c r="C21" i="35"/>
  <c r="B21" i="35"/>
  <c r="B22" i="35" s="1"/>
  <c r="L16" i="35"/>
  <c r="D16" i="35"/>
  <c r="L15" i="35"/>
  <c r="K15" i="35"/>
  <c r="J15" i="35"/>
  <c r="I15" i="35"/>
  <c r="H15" i="35"/>
  <c r="G15" i="35"/>
  <c r="G16" i="35" s="1"/>
  <c r="F15" i="35"/>
  <c r="E15" i="35"/>
  <c r="D15" i="35"/>
  <c r="C15" i="35"/>
  <c r="C16" i="35" s="1"/>
  <c r="B15" i="35"/>
  <c r="B16" i="35" s="1"/>
  <c r="L14" i="35"/>
  <c r="L17" i="35" s="1"/>
  <c r="L23" i="35" s="1"/>
  <c r="L24" i="35" s="1"/>
  <c r="G14" i="35"/>
  <c r="G17" i="35" s="1"/>
  <c r="G23" i="35" s="1"/>
  <c r="G24" i="35" s="1"/>
  <c r="F14" i="35"/>
  <c r="F17" i="35" s="1"/>
  <c r="F23" i="35" s="1"/>
  <c r="F24" i="35" s="1"/>
  <c r="D14" i="35"/>
  <c r="D17" i="35" s="1"/>
  <c r="D23" i="35" s="1"/>
  <c r="D24" i="35" s="1"/>
  <c r="C14" i="35"/>
  <c r="C17" i="35" s="1"/>
  <c r="C23" i="35" s="1"/>
  <c r="C24" i="35" s="1"/>
  <c r="B14" i="35"/>
  <c r="B17" i="35" s="1"/>
  <c r="B23" i="35" s="1"/>
  <c r="B24" i="35" s="1"/>
  <c r="L12" i="35"/>
  <c r="K12" i="35"/>
  <c r="K14" i="35" s="1"/>
  <c r="K17" i="35" s="1"/>
  <c r="K23" i="35" s="1"/>
  <c r="K24" i="35" s="1"/>
  <c r="J12" i="35"/>
  <c r="J14" i="35" s="1"/>
  <c r="J17" i="35" s="1"/>
  <c r="J23" i="35" s="1"/>
  <c r="J24" i="35" s="1"/>
  <c r="I12" i="35"/>
  <c r="I14" i="35" s="1"/>
  <c r="H12" i="35"/>
  <c r="H14" i="35" s="1"/>
  <c r="H17" i="35" s="1"/>
  <c r="H23" i="35" s="1"/>
  <c r="H24" i="35" s="1"/>
  <c r="G12" i="35"/>
  <c r="F12" i="35"/>
  <c r="F16" i="35" s="1"/>
  <c r="E12" i="35"/>
  <c r="E14" i="35" s="1"/>
  <c r="E17" i="35" s="1"/>
  <c r="E23" i="35" s="1"/>
  <c r="E24" i="35" s="1"/>
  <c r="D12" i="35"/>
  <c r="C12" i="35"/>
  <c r="B12" i="35"/>
  <c r="L9" i="35"/>
  <c r="K9" i="35"/>
  <c r="J9" i="35"/>
  <c r="I9" i="35"/>
  <c r="H9" i="35"/>
  <c r="G9" i="35"/>
  <c r="F9" i="35"/>
  <c r="E9" i="35"/>
  <c r="D9" i="35"/>
  <c r="C9" i="35"/>
  <c r="B9" i="35"/>
  <c r="N5" i="34"/>
  <c r="O5" i="34" s="1"/>
  <c r="N6" i="34"/>
  <c r="O6" i="34" s="1"/>
  <c r="N7" i="34"/>
  <c r="O7" i="34" s="1"/>
  <c r="N8" i="34"/>
  <c r="O8" i="34" s="1"/>
  <c r="N9" i="34"/>
  <c r="O9" i="34" s="1"/>
  <c r="N10" i="34"/>
  <c r="O10" i="34" s="1"/>
  <c r="N11" i="34"/>
  <c r="O11" i="34" s="1"/>
  <c r="N12" i="34"/>
  <c r="O12" i="34" s="1"/>
  <c r="N13" i="34"/>
  <c r="O13" i="34" s="1"/>
  <c r="N14" i="34"/>
  <c r="O14" i="34" s="1"/>
  <c r="N15" i="34"/>
  <c r="O15" i="34" s="1"/>
  <c r="N16" i="34"/>
  <c r="O16" i="34" s="1"/>
  <c r="N17" i="34"/>
  <c r="O17" i="34" s="1"/>
  <c r="N18" i="34"/>
  <c r="O18" i="34" s="1"/>
  <c r="N19" i="34"/>
  <c r="O19" i="34" s="1"/>
  <c r="N20" i="34"/>
  <c r="O20" i="34" s="1"/>
  <c r="N21" i="34"/>
  <c r="O21" i="34" s="1"/>
  <c r="N22" i="34"/>
  <c r="O22" i="34" s="1"/>
  <c r="N23" i="34"/>
  <c r="O23" i="34" s="1"/>
  <c r="N24" i="34"/>
  <c r="O24" i="34" s="1"/>
  <c r="N25" i="34"/>
  <c r="O25" i="34" s="1"/>
  <c r="N26" i="34"/>
  <c r="O26" i="34" s="1"/>
  <c r="N27" i="34"/>
  <c r="O27" i="34" s="1"/>
  <c r="N28" i="34"/>
  <c r="O28" i="34" s="1"/>
  <c r="N29" i="34"/>
  <c r="O29" i="34" s="1"/>
  <c r="N30" i="34"/>
  <c r="O30" i="34" s="1"/>
  <c r="N31" i="34"/>
  <c r="O31" i="34" s="1"/>
  <c r="N32" i="34"/>
  <c r="O32" i="34" s="1"/>
  <c r="N33" i="34"/>
  <c r="O33" i="34" s="1"/>
  <c r="N34" i="34"/>
  <c r="O34" i="34" s="1"/>
  <c r="N35" i="34"/>
  <c r="O35" i="34" s="1"/>
  <c r="N36" i="34"/>
  <c r="O36" i="34" s="1"/>
  <c r="N37" i="34"/>
  <c r="O37" i="34" s="1"/>
  <c r="N38" i="34"/>
  <c r="O38" i="34" s="1"/>
  <c r="N39" i="34"/>
  <c r="O39" i="34" s="1"/>
  <c r="N40" i="34"/>
  <c r="O40" i="34" s="1"/>
  <c r="N41" i="34"/>
  <c r="O41" i="34" s="1"/>
  <c r="N42" i="34"/>
  <c r="O42" i="34" s="1"/>
  <c r="N43" i="34"/>
  <c r="O43" i="34" s="1"/>
  <c r="N44" i="34"/>
  <c r="O44" i="34" s="1"/>
  <c r="N45" i="34"/>
  <c r="O45" i="34" s="1"/>
  <c r="N46" i="34"/>
  <c r="O46" i="34" s="1"/>
  <c r="N47" i="34"/>
  <c r="O47" i="34" s="1"/>
  <c r="N48" i="34"/>
  <c r="O48" i="34" s="1"/>
  <c r="N49" i="34"/>
  <c r="O49" i="34" s="1"/>
  <c r="N50" i="34"/>
  <c r="O50" i="34" s="1"/>
  <c r="N51" i="34"/>
  <c r="O51" i="34" s="1"/>
  <c r="N52" i="34"/>
  <c r="O52" i="34" s="1"/>
  <c r="N53" i="34"/>
  <c r="O53" i="34" s="1"/>
  <c r="N54" i="34"/>
  <c r="O54" i="34" s="1"/>
  <c r="N55" i="34"/>
  <c r="O55" i="34" s="1"/>
  <c r="N56" i="34"/>
  <c r="O56" i="34" s="1"/>
  <c r="N57" i="34"/>
  <c r="O57" i="34" s="1"/>
  <c r="N58" i="34"/>
  <c r="O58" i="34" s="1"/>
  <c r="N59" i="34"/>
  <c r="O59" i="34" s="1"/>
  <c r="N60" i="34"/>
  <c r="O60" i="34" s="1"/>
  <c r="N61" i="34"/>
  <c r="O61" i="34" s="1"/>
  <c r="N62" i="34"/>
  <c r="O62" i="34" s="1"/>
  <c r="N63" i="34"/>
  <c r="O63" i="34" s="1"/>
  <c r="N64" i="34"/>
  <c r="O64" i="34" s="1"/>
  <c r="N65" i="34"/>
  <c r="O65" i="34" s="1"/>
  <c r="N66" i="34"/>
  <c r="O66" i="34" s="1"/>
  <c r="N67" i="34"/>
  <c r="O67" i="34" s="1"/>
  <c r="N68" i="34"/>
  <c r="O68" i="34" s="1"/>
  <c r="N69" i="34"/>
  <c r="O69" i="34" s="1"/>
  <c r="N70" i="34"/>
  <c r="O70" i="34" s="1"/>
  <c r="N71" i="34"/>
  <c r="O71" i="34" s="1"/>
  <c r="N72" i="34"/>
  <c r="O72" i="34" s="1"/>
  <c r="N73" i="34"/>
  <c r="O73" i="34" s="1"/>
  <c r="N74" i="34"/>
  <c r="O74" i="34" s="1"/>
  <c r="N75" i="34"/>
  <c r="O75" i="34" s="1"/>
  <c r="N76" i="34"/>
  <c r="O76" i="34" s="1"/>
  <c r="N77" i="34"/>
  <c r="O77" i="34" s="1"/>
  <c r="N78" i="34"/>
  <c r="O78" i="34" s="1"/>
  <c r="N79" i="34"/>
  <c r="O79" i="34" s="1"/>
  <c r="N80" i="34"/>
  <c r="O80" i="34" s="1"/>
  <c r="N81" i="34"/>
  <c r="O81" i="34" s="1"/>
  <c r="N82" i="34"/>
  <c r="O82" i="34" s="1"/>
  <c r="N83" i="34"/>
  <c r="O83" i="34" s="1"/>
  <c r="N84" i="34"/>
  <c r="O84" i="34" s="1"/>
  <c r="N85" i="34"/>
  <c r="O85" i="34" s="1"/>
  <c r="N86" i="34"/>
  <c r="O86" i="34" s="1"/>
  <c r="N87" i="34"/>
  <c r="O87" i="34" s="1"/>
  <c r="N88" i="34"/>
  <c r="O88" i="34" s="1"/>
  <c r="N89" i="34"/>
  <c r="O89" i="34" s="1"/>
  <c r="N90" i="34"/>
  <c r="O90" i="34" s="1"/>
  <c r="N91" i="34"/>
  <c r="O91" i="34" s="1"/>
  <c r="N92" i="34"/>
  <c r="O92" i="34" s="1"/>
  <c r="N93" i="34"/>
  <c r="O93" i="34" s="1"/>
  <c r="N94" i="34"/>
  <c r="O94" i="34" s="1"/>
  <c r="N95" i="34"/>
  <c r="O95" i="34" s="1"/>
  <c r="N96" i="34"/>
  <c r="O96" i="34" s="1"/>
  <c r="N97" i="34"/>
  <c r="O97" i="34" s="1"/>
  <c r="N98" i="34"/>
  <c r="O98" i="34" s="1"/>
  <c r="N99" i="34"/>
  <c r="O99" i="34" s="1"/>
  <c r="N4" i="34"/>
  <c r="O4" i="34" s="1"/>
  <c r="J5" i="34"/>
  <c r="J6" i="34"/>
  <c r="J7" i="34"/>
  <c r="J8" i="34"/>
  <c r="J9" i="34"/>
  <c r="J10" i="34"/>
  <c r="J11" i="34"/>
  <c r="J12" i="34"/>
  <c r="J13" i="34"/>
  <c r="J14" i="34"/>
  <c r="J15" i="34"/>
  <c r="J16" i="34"/>
  <c r="J17" i="34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J35" i="34"/>
  <c r="J36" i="34"/>
  <c r="J37" i="34"/>
  <c r="J38" i="34"/>
  <c r="J39" i="34"/>
  <c r="J40" i="34"/>
  <c r="J41" i="34"/>
  <c r="J42" i="34"/>
  <c r="J43" i="34"/>
  <c r="J44" i="34"/>
  <c r="J45" i="34"/>
  <c r="J46" i="34"/>
  <c r="J47" i="34"/>
  <c r="J48" i="34"/>
  <c r="J49" i="34"/>
  <c r="J50" i="34"/>
  <c r="J51" i="34"/>
  <c r="J52" i="34"/>
  <c r="J53" i="34"/>
  <c r="J54" i="34"/>
  <c r="J55" i="34"/>
  <c r="J56" i="34"/>
  <c r="J57" i="34"/>
  <c r="J58" i="34"/>
  <c r="J59" i="34"/>
  <c r="J60" i="34"/>
  <c r="J61" i="34"/>
  <c r="J62" i="34"/>
  <c r="J63" i="34"/>
  <c r="J64" i="34"/>
  <c r="J65" i="34"/>
  <c r="J66" i="34"/>
  <c r="J67" i="34"/>
  <c r="J68" i="34"/>
  <c r="J69" i="34"/>
  <c r="J70" i="34"/>
  <c r="J71" i="34"/>
  <c r="J72" i="34"/>
  <c r="J73" i="34"/>
  <c r="J74" i="34"/>
  <c r="J75" i="34"/>
  <c r="J76" i="34"/>
  <c r="J77" i="34"/>
  <c r="J78" i="34"/>
  <c r="J79" i="34"/>
  <c r="J80" i="34"/>
  <c r="J81" i="34"/>
  <c r="J82" i="34"/>
  <c r="J83" i="34"/>
  <c r="J84" i="34"/>
  <c r="J85" i="34"/>
  <c r="J86" i="34"/>
  <c r="J87" i="34"/>
  <c r="J88" i="34"/>
  <c r="J89" i="34"/>
  <c r="J90" i="34"/>
  <c r="J91" i="34"/>
  <c r="J92" i="34"/>
  <c r="J93" i="34"/>
  <c r="J94" i="34"/>
  <c r="J95" i="34"/>
  <c r="J96" i="34"/>
  <c r="J97" i="34"/>
  <c r="J98" i="34"/>
  <c r="J99" i="34"/>
  <c r="J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H34" i="34" s="1"/>
  <c r="J34" i="34" s="1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0" i="34"/>
  <c r="F61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6" i="34"/>
  <c r="F77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97" i="34"/>
  <c r="F98" i="34"/>
  <c r="F99" i="34"/>
  <c r="F4" i="34"/>
  <c r="H16" i="35" l="1"/>
  <c r="J16" i="35"/>
  <c r="K16" i="35"/>
  <c r="I17" i="35"/>
  <c r="I23" i="35" s="1"/>
  <c r="I24" i="35" s="1"/>
  <c r="D6" i="41"/>
  <c r="D6" i="37"/>
  <c r="D6" i="39"/>
  <c r="E16" i="35"/>
  <c r="I16" i="35"/>
  <c r="L13" i="32" l="1"/>
  <c r="K13" i="32"/>
  <c r="J13" i="32"/>
  <c r="G13" i="32"/>
  <c r="L12" i="32"/>
  <c r="K12" i="32"/>
  <c r="J12" i="32"/>
  <c r="M12" i="32" s="1"/>
  <c r="G12" i="32"/>
  <c r="L11" i="32"/>
  <c r="K11" i="32"/>
  <c r="J11" i="32"/>
  <c r="G11" i="32"/>
  <c r="L10" i="32"/>
  <c r="K10" i="32"/>
  <c r="J10" i="32"/>
  <c r="M10" i="32" s="1"/>
  <c r="G10" i="32"/>
  <c r="L9" i="32"/>
  <c r="K9" i="32"/>
  <c r="J9" i="32"/>
  <c r="G9" i="32"/>
  <c r="L8" i="32"/>
  <c r="K8" i="32"/>
  <c r="J8" i="32"/>
  <c r="G8" i="32"/>
  <c r="L7" i="32"/>
  <c r="K7" i="32"/>
  <c r="J7" i="32"/>
  <c r="G7" i="32"/>
  <c r="L6" i="32"/>
  <c r="K6" i="32"/>
  <c r="J6" i="32"/>
  <c r="M6" i="32" s="1"/>
  <c r="G6" i="32"/>
  <c r="L5" i="32"/>
  <c r="K5" i="32"/>
  <c r="J5" i="32"/>
  <c r="G5" i="32"/>
  <c r="L4" i="32"/>
  <c r="K4" i="32"/>
  <c r="J4" i="32"/>
  <c r="M4" i="32" s="1"/>
  <c r="G4" i="32"/>
  <c r="L3" i="32"/>
  <c r="K3" i="32"/>
  <c r="J3" i="32"/>
  <c r="G3" i="32"/>
  <c r="M13" i="32" l="1"/>
  <c r="M11" i="32"/>
  <c r="M9" i="32"/>
  <c r="M8" i="32"/>
  <c r="M5" i="32"/>
  <c r="M7" i="32"/>
  <c r="M3" i="32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F39" i="1" s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G39" i="1" s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C41" i="1" s="1"/>
  <c r="BD40" i="1"/>
  <c r="BE40" i="1"/>
  <c r="BF40" i="1"/>
  <c r="BG40" i="1"/>
  <c r="BG42" i="1" s="1"/>
  <c r="BH40" i="1"/>
  <c r="BH42" i="1" s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D41" i="1"/>
  <c r="BE41" i="1"/>
  <c r="BF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D42" i="1"/>
  <c r="BE42" i="1"/>
  <c r="BF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H135" i="1" s="1"/>
  <c r="BH136" i="1" s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8" i="1"/>
  <c r="BC131" i="1" s="1"/>
  <c r="BD126" i="1"/>
  <c r="BE126" i="1"/>
  <c r="BE128" i="1" s="1"/>
  <c r="BE131" i="1" s="1"/>
  <c r="BF126" i="1"/>
  <c r="BG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F127" i="1"/>
  <c r="BG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D128" i="1"/>
  <c r="BF128" i="1"/>
  <c r="BG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D130" i="1"/>
  <c r="BE130" i="1"/>
  <c r="BF130" i="1"/>
  <c r="BG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D131" i="1"/>
  <c r="BF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D132" i="1"/>
  <c r="BF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D137" i="1"/>
  <c r="BF137" i="1"/>
  <c r="BI137" i="1"/>
  <c r="BJ137" i="1"/>
  <c r="BK137" i="1"/>
  <c r="BL137" i="1"/>
  <c r="BM137" i="1"/>
  <c r="BN137" i="1"/>
  <c r="BN138" i="1" s="1"/>
  <c r="BN141" i="1" s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D138" i="1"/>
  <c r="BF138" i="1"/>
  <c r="BI138" i="1"/>
  <c r="BJ138" i="1"/>
  <c r="BK138" i="1"/>
  <c r="BL138" i="1"/>
  <c r="BM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D140" i="1"/>
  <c r="BF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D141" i="1"/>
  <c r="BF141" i="1"/>
  <c r="BI141" i="1"/>
  <c r="BJ141" i="1"/>
  <c r="BK141" i="1"/>
  <c r="BL141" i="1"/>
  <c r="BM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D142" i="1"/>
  <c r="BF142" i="1"/>
  <c r="BI142" i="1"/>
  <c r="BJ142" i="1"/>
  <c r="BK142" i="1"/>
  <c r="BL142" i="1"/>
  <c r="BM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AF42" i="1" l="1"/>
  <c r="AF135" i="1"/>
  <c r="AF136" i="1" s="1"/>
  <c r="AF41" i="1"/>
  <c r="AF126" i="1"/>
  <c r="BN142" i="1"/>
  <c r="BH126" i="1"/>
  <c r="BH41" i="1"/>
  <c r="BG131" i="1"/>
  <c r="BG41" i="1"/>
  <c r="BG137" i="1"/>
  <c r="BG138" i="1" s="1"/>
  <c r="BG141" i="1" s="1"/>
  <c r="BG132" i="1"/>
  <c r="BG140" i="1"/>
  <c r="BC140" i="1"/>
  <c r="BC137" i="1"/>
  <c r="BC138" i="1" s="1"/>
  <c r="BC141" i="1" s="1"/>
  <c r="BC132" i="1"/>
  <c r="BC130" i="1"/>
  <c r="BC42" i="1"/>
  <c r="BE137" i="1"/>
  <c r="BE138" i="1" s="1"/>
  <c r="BE141" i="1" s="1"/>
  <c r="BE140" i="1"/>
  <c r="BE132" i="1"/>
  <c r="BE127" i="1"/>
  <c r="AF130" i="1" l="1"/>
  <c r="AF139" i="1"/>
  <c r="AF127" i="1"/>
  <c r="AF128" i="1"/>
  <c r="AF131" i="1" s="1"/>
  <c r="BH127" i="1"/>
  <c r="BH130" i="1"/>
  <c r="BH139" i="1"/>
  <c r="BH128" i="1"/>
  <c r="BH131" i="1" s="1"/>
  <c r="BG142" i="1"/>
  <c r="BC142" i="1"/>
  <c r="BE142" i="1"/>
  <c r="AF137" i="1" l="1"/>
  <c r="AF138" i="1" s="1"/>
  <c r="AF141" i="1" s="1"/>
  <c r="AF140" i="1"/>
  <c r="AF132" i="1"/>
  <c r="BH140" i="1"/>
  <c r="BH132" i="1"/>
  <c r="BH137" i="1"/>
  <c r="BH138" i="1" s="1"/>
  <c r="BH141" i="1" s="1"/>
  <c r="BH142" i="1" s="1"/>
  <c r="CL10" i="1"/>
  <c r="CM10" i="1"/>
  <c r="CN10" i="1"/>
  <c r="CO10" i="1"/>
  <c r="CP10" i="1"/>
  <c r="CQ10" i="1"/>
  <c r="CR10" i="1"/>
  <c r="CL11" i="1"/>
  <c r="CM11" i="1"/>
  <c r="CN11" i="1"/>
  <c r="CO11" i="1"/>
  <c r="CP11" i="1"/>
  <c r="CQ11" i="1"/>
  <c r="CR11" i="1"/>
  <c r="CL12" i="1"/>
  <c r="CM12" i="1"/>
  <c r="CN12" i="1"/>
  <c r="CO12" i="1"/>
  <c r="CP12" i="1"/>
  <c r="CQ12" i="1"/>
  <c r="CR12" i="1"/>
  <c r="CL13" i="1"/>
  <c r="CM13" i="1"/>
  <c r="CN13" i="1"/>
  <c r="CO13" i="1"/>
  <c r="CP13" i="1"/>
  <c r="CQ13" i="1"/>
  <c r="CR13" i="1"/>
  <c r="CL14" i="1"/>
  <c r="CM14" i="1"/>
  <c r="CN14" i="1"/>
  <c r="CO14" i="1"/>
  <c r="CP14" i="1"/>
  <c r="CQ14" i="1"/>
  <c r="CR14" i="1"/>
  <c r="CL15" i="1"/>
  <c r="CM15" i="1"/>
  <c r="CN15" i="1"/>
  <c r="CO15" i="1"/>
  <c r="CP15" i="1"/>
  <c r="CQ15" i="1"/>
  <c r="CR15" i="1"/>
  <c r="CL16" i="1"/>
  <c r="CM16" i="1"/>
  <c r="CN16" i="1"/>
  <c r="CO16" i="1"/>
  <c r="CP16" i="1"/>
  <c r="CQ16" i="1"/>
  <c r="CR16" i="1"/>
  <c r="CL17" i="1"/>
  <c r="CM17" i="1"/>
  <c r="CN17" i="1"/>
  <c r="CO17" i="1"/>
  <c r="CP17" i="1"/>
  <c r="CQ17" i="1"/>
  <c r="CR17" i="1"/>
  <c r="CL18" i="1"/>
  <c r="CM18" i="1"/>
  <c r="CN18" i="1"/>
  <c r="CO18" i="1"/>
  <c r="CP18" i="1"/>
  <c r="CQ18" i="1"/>
  <c r="CR18" i="1"/>
  <c r="CL19" i="1"/>
  <c r="CM19" i="1"/>
  <c r="CN19" i="1"/>
  <c r="CO19" i="1"/>
  <c r="CP19" i="1"/>
  <c r="CQ19" i="1"/>
  <c r="CR19" i="1"/>
  <c r="CL20" i="1"/>
  <c r="CM20" i="1"/>
  <c r="CN20" i="1"/>
  <c r="CO20" i="1"/>
  <c r="CP20" i="1"/>
  <c r="CQ20" i="1"/>
  <c r="CR20" i="1"/>
  <c r="CL22" i="1"/>
  <c r="CM22" i="1"/>
  <c r="CN22" i="1"/>
  <c r="CO22" i="1"/>
  <c r="CP22" i="1"/>
  <c r="CQ22" i="1"/>
  <c r="CR22" i="1"/>
  <c r="CL23" i="1"/>
  <c r="CM23" i="1"/>
  <c r="CN23" i="1"/>
  <c r="CO23" i="1"/>
  <c r="CP23" i="1"/>
  <c r="CQ23" i="1"/>
  <c r="CR23" i="1"/>
  <c r="CL24" i="1"/>
  <c r="CM24" i="1"/>
  <c r="CN24" i="1"/>
  <c r="CO24" i="1"/>
  <c r="CP24" i="1"/>
  <c r="CQ24" i="1"/>
  <c r="CR24" i="1"/>
  <c r="CL25" i="1"/>
  <c r="CM25" i="1"/>
  <c r="CN25" i="1"/>
  <c r="CO25" i="1"/>
  <c r="CP25" i="1"/>
  <c r="CQ25" i="1"/>
  <c r="CR25" i="1"/>
  <c r="CL26" i="1"/>
  <c r="CM26" i="1"/>
  <c r="CN26" i="1"/>
  <c r="CO26" i="1"/>
  <c r="CP26" i="1"/>
  <c r="CQ26" i="1"/>
  <c r="CR26" i="1"/>
  <c r="CL27" i="1"/>
  <c r="CM27" i="1"/>
  <c r="CN27" i="1"/>
  <c r="CO27" i="1"/>
  <c r="CP27" i="1"/>
  <c r="CQ27" i="1"/>
  <c r="CR27" i="1"/>
  <c r="CL28" i="1"/>
  <c r="CM28" i="1"/>
  <c r="CN28" i="1"/>
  <c r="CO28" i="1"/>
  <c r="CP28" i="1"/>
  <c r="CQ28" i="1"/>
  <c r="CR28" i="1"/>
  <c r="CL29" i="1"/>
  <c r="CM29" i="1"/>
  <c r="CN29" i="1"/>
  <c r="CO29" i="1"/>
  <c r="CP29" i="1"/>
  <c r="CQ29" i="1"/>
  <c r="CR29" i="1"/>
  <c r="CL30" i="1"/>
  <c r="CM30" i="1"/>
  <c r="CN30" i="1"/>
  <c r="CO30" i="1"/>
  <c r="CP30" i="1"/>
  <c r="CQ30" i="1"/>
  <c r="CR30" i="1"/>
  <c r="CL31" i="1"/>
  <c r="CM31" i="1"/>
  <c r="CN31" i="1"/>
  <c r="CO31" i="1"/>
  <c r="CP31" i="1"/>
  <c r="CQ31" i="1"/>
  <c r="CR31" i="1"/>
  <c r="CL32" i="1"/>
  <c r="CM32" i="1"/>
  <c r="CN32" i="1"/>
  <c r="CO32" i="1"/>
  <c r="CP32" i="1"/>
  <c r="CQ32" i="1"/>
  <c r="CR32" i="1"/>
  <c r="CL33" i="1"/>
  <c r="CM33" i="1"/>
  <c r="CN33" i="1"/>
  <c r="CO33" i="1"/>
  <c r="CP33" i="1"/>
  <c r="CQ33" i="1"/>
  <c r="CR33" i="1"/>
  <c r="CL34" i="1"/>
  <c r="CM34" i="1"/>
  <c r="CN34" i="1"/>
  <c r="CO34" i="1"/>
  <c r="CP34" i="1"/>
  <c r="CQ34" i="1"/>
  <c r="CR34" i="1"/>
  <c r="CL35" i="1"/>
  <c r="CM35" i="1"/>
  <c r="CN35" i="1"/>
  <c r="CO35" i="1"/>
  <c r="CP35" i="1"/>
  <c r="CQ35" i="1"/>
  <c r="CR35" i="1"/>
  <c r="CL36" i="1"/>
  <c r="CM36" i="1"/>
  <c r="CN36" i="1"/>
  <c r="CO36" i="1"/>
  <c r="CP36" i="1"/>
  <c r="CQ36" i="1"/>
  <c r="CR36" i="1"/>
  <c r="CL44" i="1"/>
  <c r="CL133" i="1" s="1"/>
  <c r="CM44" i="1"/>
  <c r="CM133" i="1" s="1"/>
  <c r="CN44" i="1"/>
  <c r="CN133" i="1" s="1"/>
  <c r="CO44" i="1"/>
  <c r="CO133" i="1" s="1"/>
  <c r="CP44" i="1"/>
  <c r="CP133" i="1" s="1"/>
  <c r="CQ44" i="1"/>
  <c r="CQ133" i="1" s="1"/>
  <c r="CR44" i="1"/>
  <c r="CR133" i="1" s="1"/>
  <c r="CL45" i="1"/>
  <c r="CM45" i="1"/>
  <c r="CN45" i="1"/>
  <c r="CO45" i="1"/>
  <c r="CP45" i="1"/>
  <c r="CQ45" i="1"/>
  <c r="CR45" i="1"/>
  <c r="CL46" i="1"/>
  <c r="CM46" i="1"/>
  <c r="CN46" i="1"/>
  <c r="CO46" i="1"/>
  <c r="CP46" i="1"/>
  <c r="CQ46" i="1"/>
  <c r="CR46" i="1"/>
  <c r="CL49" i="1"/>
  <c r="CM49" i="1"/>
  <c r="CN49" i="1"/>
  <c r="CO49" i="1"/>
  <c r="CP49" i="1"/>
  <c r="CQ49" i="1"/>
  <c r="CR49" i="1"/>
  <c r="CL50" i="1"/>
  <c r="CM50" i="1"/>
  <c r="CN50" i="1"/>
  <c r="CO50" i="1"/>
  <c r="CP50" i="1"/>
  <c r="CQ50" i="1"/>
  <c r="CR50" i="1"/>
  <c r="CL51" i="1"/>
  <c r="CM51" i="1"/>
  <c r="CN51" i="1"/>
  <c r="CO51" i="1"/>
  <c r="CP51" i="1"/>
  <c r="CQ51" i="1"/>
  <c r="CR51" i="1"/>
  <c r="CL52" i="1"/>
  <c r="CM52" i="1"/>
  <c r="CN52" i="1"/>
  <c r="CO52" i="1"/>
  <c r="CP52" i="1"/>
  <c r="CQ52" i="1"/>
  <c r="CR52" i="1"/>
  <c r="CL53" i="1"/>
  <c r="CM53" i="1"/>
  <c r="CN53" i="1"/>
  <c r="CO53" i="1"/>
  <c r="CP53" i="1"/>
  <c r="CQ53" i="1"/>
  <c r="CR53" i="1"/>
  <c r="CL54" i="1"/>
  <c r="CM54" i="1"/>
  <c r="CN54" i="1"/>
  <c r="CO54" i="1"/>
  <c r="CP54" i="1"/>
  <c r="CQ54" i="1"/>
  <c r="CR54" i="1"/>
  <c r="CL58" i="1"/>
  <c r="CM58" i="1"/>
  <c r="CN58" i="1"/>
  <c r="CO58" i="1"/>
  <c r="CP58" i="1"/>
  <c r="CQ58" i="1"/>
  <c r="CR58" i="1"/>
  <c r="CL59" i="1"/>
  <c r="CM59" i="1"/>
  <c r="CN59" i="1"/>
  <c r="CO59" i="1"/>
  <c r="CP59" i="1"/>
  <c r="CQ59" i="1"/>
  <c r="CR59" i="1"/>
  <c r="CL60" i="1"/>
  <c r="CM60" i="1"/>
  <c r="CN60" i="1"/>
  <c r="CO60" i="1"/>
  <c r="CP60" i="1"/>
  <c r="CQ60" i="1"/>
  <c r="CR60" i="1"/>
  <c r="CL61" i="1"/>
  <c r="CM61" i="1"/>
  <c r="CN61" i="1"/>
  <c r="CO61" i="1"/>
  <c r="CP61" i="1"/>
  <c r="CQ61" i="1"/>
  <c r="CR61" i="1"/>
  <c r="CL62" i="1"/>
  <c r="CM62" i="1"/>
  <c r="CN62" i="1"/>
  <c r="CO62" i="1"/>
  <c r="CP62" i="1"/>
  <c r="CQ62" i="1"/>
  <c r="CR62" i="1"/>
  <c r="CL63" i="1"/>
  <c r="CM63" i="1"/>
  <c r="CN63" i="1"/>
  <c r="CO63" i="1"/>
  <c r="CP63" i="1"/>
  <c r="CQ63" i="1"/>
  <c r="CR63" i="1"/>
  <c r="CL64" i="1"/>
  <c r="CM64" i="1"/>
  <c r="CN64" i="1"/>
  <c r="CO64" i="1"/>
  <c r="CP64" i="1"/>
  <c r="CQ64" i="1"/>
  <c r="CR64" i="1"/>
  <c r="CL65" i="1"/>
  <c r="CM65" i="1"/>
  <c r="CN65" i="1"/>
  <c r="CO65" i="1"/>
  <c r="CP65" i="1"/>
  <c r="CQ65" i="1"/>
  <c r="CR65" i="1"/>
  <c r="CL66" i="1"/>
  <c r="CM66" i="1"/>
  <c r="CN66" i="1"/>
  <c r="CO66" i="1"/>
  <c r="CP66" i="1"/>
  <c r="CQ66" i="1"/>
  <c r="CR66" i="1"/>
  <c r="CL67" i="1"/>
  <c r="CM67" i="1"/>
  <c r="CN67" i="1"/>
  <c r="CO67" i="1"/>
  <c r="CP67" i="1"/>
  <c r="CQ67" i="1"/>
  <c r="CR67" i="1"/>
  <c r="CL68" i="1"/>
  <c r="CM68" i="1"/>
  <c r="CN68" i="1"/>
  <c r="CO68" i="1"/>
  <c r="CP68" i="1"/>
  <c r="CQ68" i="1"/>
  <c r="CR68" i="1"/>
  <c r="CL69" i="1"/>
  <c r="CM69" i="1"/>
  <c r="CN69" i="1"/>
  <c r="CO69" i="1"/>
  <c r="CP69" i="1"/>
  <c r="CQ69" i="1"/>
  <c r="CR69" i="1"/>
  <c r="CL75" i="1"/>
  <c r="CM75" i="1"/>
  <c r="CN75" i="1"/>
  <c r="CO75" i="1"/>
  <c r="CP75" i="1"/>
  <c r="CQ75" i="1"/>
  <c r="CR75" i="1"/>
  <c r="CL76" i="1"/>
  <c r="CM76" i="1"/>
  <c r="CN76" i="1"/>
  <c r="CO76" i="1"/>
  <c r="CP76" i="1"/>
  <c r="CQ76" i="1"/>
  <c r="CR76" i="1"/>
  <c r="CL77" i="1"/>
  <c r="CM77" i="1"/>
  <c r="CN77" i="1"/>
  <c r="CO77" i="1"/>
  <c r="CP77" i="1"/>
  <c r="CQ77" i="1"/>
  <c r="CR77" i="1"/>
  <c r="CL78" i="1"/>
  <c r="CM78" i="1"/>
  <c r="CN78" i="1"/>
  <c r="CO78" i="1"/>
  <c r="CP78" i="1"/>
  <c r="CQ78" i="1"/>
  <c r="CR78" i="1"/>
  <c r="CL79" i="1"/>
  <c r="CM79" i="1"/>
  <c r="CN79" i="1"/>
  <c r="CO79" i="1"/>
  <c r="CP79" i="1"/>
  <c r="CQ79" i="1"/>
  <c r="CR79" i="1"/>
  <c r="CL80" i="1"/>
  <c r="CM80" i="1"/>
  <c r="CN80" i="1"/>
  <c r="CO80" i="1"/>
  <c r="CP80" i="1"/>
  <c r="CQ80" i="1"/>
  <c r="CR80" i="1"/>
  <c r="CL81" i="1"/>
  <c r="CM81" i="1"/>
  <c r="CN81" i="1"/>
  <c r="CO81" i="1"/>
  <c r="CP81" i="1"/>
  <c r="CQ81" i="1"/>
  <c r="CR81" i="1"/>
  <c r="CL82" i="1"/>
  <c r="CM82" i="1"/>
  <c r="CN82" i="1"/>
  <c r="CO82" i="1"/>
  <c r="CP82" i="1"/>
  <c r="CQ82" i="1"/>
  <c r="CR82" i="1"/>
  <c r="CL83" i="1"/>
  <c r="CM83" i="1"/>
  <c r="CN83" i="1"/>
  <c r="CO83" i="1"/>
  <c r="CP83" i="1"/>
  <c r="CQ83" i="1"/>
  <c r="CR83" i="1"/>
  <c r="CL84" i="1"/>
  <c r="CM84" i="1"/>
  <c r="CN84" i="1"/>
  <c r="CO84" i="1"/>
  <c r="CP84" i="1"/>
  <c r="CQ84" i="1"/>
  <c r="CR84" i="1"/>
  <c r="CL85" i="1"/>
  <c r="CM85" i="1"/>
  <c r="CN85" i="1"/>
  <c r="CO85" i="1"/>
  <c r="CP85" i="1"/>
  <c r="CQ85" i="1"/>
  <c r="CR85" i="1"/>
  <c r="CL86" i="1"/>
  <c r="CM86" i="1"/>
  <c r="CN86" i="1"/>
  <c r="CO86" i="1"/>
  <c r="CP86" i="1"/>
  <c r="CQ86" i="1"/>
  <c r="CR86" i="1"/>
  <c r="CL87" i="1"/>
  <c r="CM87" i="1"/>
  <c r="CN87" i="1"/>
  <c r="CO87" i="1"/>
  <c r="CP87" i="1"/>
  <c r="CQ87" i="1"/>
  <c r="CR87" i="1"/>
  <c r="CL88" i="1"/>
  <c r="CM88" i="1"/>
  <c r="CN88" i="1"/>
  <c r="CO88" i="1"/>
  <c r="CP88" i="1"/>
  <c r="CQ88" i="1"/>
  <c r="CR88" i="1"/>
  <c r="CL89" i="1"/>
  <c r="CM89" i="1"/>
  <c r="CN89" i="1"/>
  <c r="CO89" i="1"/>
  <c r="CP89" i="1"/>
  <c r="CQ89" i="1"/>
  <c r="CR89" i="1"/>
  <c r="CL94" i="1"/>
  <c r="CM94" i="1"/>
  <c r="CN94" i="1"/>
  <c r="CO94" i="1"/>
  <c r="CP94" i="1"/>
  <c r="CQ94" i="1"/>
  <c r="CR94" i="1"/>
  <c r="CL95" i="1"/>
  <c r="CM95" i="1"/>
  <c r="CN95" i="1"/>
  <c r="CO95" i="1"/>
  <c r="CP95" i="1"/>
  <c r="CQ95" i="1"/>
  <c r="CR95" i="1"/>
  <c r="CL96" i="1"/>
  <c r="CM96" i="1"/>
  <c r="CN96" i="1"/>
  <c r="CO96" i="1"/>
  <c r="CP96" i="1"/>
  <c r="CQ96" i="1"/>
  <c r="CR96" i="1"/>
  <c r="CL97" i="1"/>
  <c r="CM97" i="1"/>
  <c r="CN97" i="1"/>
  <c r="CO97" i="1"/>
  <c r="CP97" i="1"/>
  <c r="CQ97" i="1"/>
  <c r="CR97" i="1"/>
  <c r="CL98" i="1"/>
  <c r="CM98" i="1"/>
  <c r="CN98" i="1"/>
  <c r="CO98" i="1"/>
  <c r="CP98" i="1"/>
  <c r="CQ98" i="1"/>
  <c r="CR98" i="1"/>
  <c r="CL99" i="1"/>
  <c r="CM99" i="1"/>
  <c r="CN99" i="1"/>
  <c r="CO99" i="1"/>
  <c r="CP99" i="1"/>
  <c r="CQ99" i="1"/>
  <c r="CR99" i="1"/>
  <c r="CL100" i="1"/>
  <c r="CM100" i="1"/>
  <c r="CN100" i="1"/>
  <c r="CO100" i="1"/>
  <c r="CP100" i="1"/>
  <c r="CQ100" i="1"/>
  <c r="CR100" i="1"/>
  <c r="CL103" i="1"/>
  <c r="CM103" i="1"/>
  <c r="CN103" i="1"/>
  <c r="CO103" i="1"/>
  <c r="CP103" i="1"/>
  <c r="CQ103" i="1"/>
  <c r="CR103" i="1"/>
  <c r="CL104" i="1"/>
  <c r="CM104" i="1"/>
  <c r="CN104" i="1"/>
  <c r="CO104" i="1"/>
  <c r="CP104" i="1"/>
  <c r="CQ104" i="1"/>
  <c r="CR104" i="1"/>
  <c r="CL105" i="1"/>
  <c r="CM105" i="1"/>
  <c r="CN105" i="1"/>
  <c r="CO105" i="1"/>
  <c r="CP105" i="1"/>
  <c r="CQ105" i="1"/>
  <c r="CR105" i="1"/>
  <c r="CL106" i="1"/>
  <c r="CM106" i="1"/>
  <c r="CN106" i="1"/>
  <c r="CO106" i="1"/>
  <c r="CP106" i="1"/>
  <c r="CQ106" i="1"/>
  <c r="CR106" i="1"/>
  <c r="CL107" i="1"/>
  <c r="CM107" i="1"/>
  <c r="CN107" i="1"/>
  <c r="CO107" i="1"/>
  <c r="CP107" i="1"/>
  <c r="CQ107" i="1"/>
  <c r="CR107" i="1"/>
  <c r="CL111" i="1"/>
  <c r="CM111" i="1"/>
  <c r="CN111" i="1"/>
  <c r="CO111" i="1"/>
  <c r="CP111" i="1"/>
  <c r="CQ111" i="1"/>
  <c r="CR111" i="1"/>
  <c r="CL112" i="1"/>
  <c r="CM112" i="1"/>
  <c r="CN112" i="1"/>
  <c r="CO112" i="1"/>
  <c r="CP112" i="1"/>
  <c r="CQ112" i="1"/>
  <c r="CR112" i="1"/>
  <c r="CL113" i="1"/>
  <c r="CM113" i="1"/>
  <c r="CN113" i="1"/>
  <c r="CO113" i="1"/>
  <c r="CP113" i="1"/>
  <c r="CQ113" i="1"/>
  <c r="CR113" i="1"/>
  <c r="CL114" i="1"/>
  <c r="CM114" i="1"/>
  <c r="CN114" i="1"/>
  <c r="CO114" i="1"/>
  <c r="CP114" i="1"/>
  <c r="CQ114" i="1"/>
  <c r="CR114" i="1"/>
  <c r="CL115" i="1"/>
  <c r="CM115" i="1"/>
  <c r="CN115" i="1"/>
  <c r="CO115" i="1"/>
  <c r="CP115" i="1"/>
  <c r="CQ115" i="1"/>
  <c r="CR115" i="1"/>
  <c r="CL116" i="1"/>
  <c r="CM116" i="1"/>
  <c r="CN116" i="1"/>
  <c r="CO116" i="1"/>
  <c r="CP116" i="1"/>
  <c r="CQ116" i="1"/>
  <c r="CR116" i="1"/>
  <c r="CL117" i="1"/>
  <c r="CM117" i="1"/>
  <c r="CN117" i="1"/>
  <c r="CO117" i="1"/>
  <c r="CP117" i="1"/>
  <c r="CQ117" i="1"/>
  <c r="CR117" i="1"/>
  <c r="CL118" i="1"/>
  <c r="CM118" i="1"/>
  <c r="CN118" i="1"/>
  <c r="CO118" i="1"/>
  <c r="CP118" i="1"/>
  <c r="CQ118" i="1"/>
  <c r="CR118" i="1"/>
  <c r="CL119" i="1"/>
  <c r="CM119" i="1"/>
  <c r="CN119" i="1"/>
  <c r="CO119" i="1"/>
  <c r="CP119" i="1"/>
  <c r="CQ119" i="1"/>
  <c r="CR119" i="1"/>
  <c r="CL120" i="1"/>
  <c r="CM120" i="1"/>
  <c r="CN120" i="1"/>
  <c r="CO120" i="1"/>
  <c r="CP120" i="1"/>
  <c r="CQ120" i="1"/>
  <c r="CR120" i="1"/>
  <c r="CR9" i="1"/>
  <c r="CQ9" i="1"/>
  <c r="CP9" i="1"/>
  <c r="CO9" i="1"/>
  <c r="CN9" i="1"/>
  <c r="CM9" i="1"/>
  <c r="CS36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22" i="1"/>
  <c r="CL9" i="1"/>
  <c r="AF142" i="1" l="1"/>
  <c r="CR134" i="1"/>
  <c r="CR121" i="1"/>
  <c r="CR129" i="1"/>
  <c r="CR108" i="1"/>
  <c r="CR93" i="1"/>
  <c r="CR74" i="1"/>
  <c r="CR70" i="1"/>
  <c r="CR55" i="1"/>
  <c r="CR125" i="1"/>
  <c r="CR135" i="1" s="1"/>
  <c r="CR136" i="1" s="1"/>
  <c r="CR37" i="1"/>
  <c r="CR39" i="1" s="1"/>
  <c r="CR40" i="1"/>
  <c r="CR21" i="1"/>
  <c r="CR124" i="1"/>
  <c r="CQ55" i="1"/>
  <c r="CQ134" i="1"/>
  <c r="CQ74" i="1"/>
  <c r="CQ121" i="1"/>
  <c r="CQ108" i="1"/>
  <c r="CQ129" i="1"/>
  <c r="CQ93" i="1"/>
  <c r="CQ70" i="1"/>
  <c r="CQ125" i="1"/>
  <c r="CQ135" i="1" s="1"/>
  <c r="CQ136" i="1" s="1"/>
  <c r="CQ37" i="1"/>
  <c r="CQ39" i="1" s="1"/>
  <c r="CQ40" i="1"/>
  <c r="CQ21" i="1"/>
  <c r="CQ124" i="1"/>
  <c r="CP70" i="1"/>
  <c r="CP121" i="1"/>
  <c r="CP129" i="1"/>
  <c r="CP108" i="1"/>
  <c r="CP93" i="1"/>
  <c r="CP74" i="1"/>
  <c r="CP55" i="1"/>
  <c r="CP134" i="1"/>
  <c r="CP125" i="1"/>
  <c r="CP135" i="1" s="1"/>
  <c r="CP136" i="1" s="1"/>
  <c r="CP37" i="1"/>
  <c r="CP39" i="1" s="1"/>
  <c r="CP40" i="1"/>
  <c r="CP124" i="1"/>
  <c r="CP21" i="1"/>
  <c r="CO134" i="1"/>
  <c r="CO93" i="1"/>
  <c r="CO121" i="1"/>
  <c r="CO108" i="1"/>
  <c r="CO129" i="1"/>
  <c r="CO74" i="1"/>
  <c r="CO70" i="1"/>
  <c r="CO55" i="1"/>
  <c r="CO37" i="1"/>
  <c r="CO39" i="1" s="1"/>
  <c r="CO125" i="1"/>
  <c r="CO135" i="1" s="1"/>
  <c r="CO136" i="1" s="1"/>
  <c r="CO40" i="1"/>
  <c r="CO21" i="1"/>
  <c r="CO124" i="1"/>
  <c r="CN134" i="1"/>
  <c r="CN74" i="1"/>
  <c r="CN121" i="1"/>
  <c r="CN108" i="1"/>
  <c r="CN129" i="1"/>
  <c r="CN93" i="1"/>
  <c r="CN70" i="1"/>
  <c r="CN55" i="1"/>
  <c r="CN125" i="1"/>
  <c r="CN135" i="1" s="1"/>
  <c r="CN136" i="1" s="1"/>
  <c r="CN37" i="1"/>
  <c r="CN39" i="1" s="1"/>
  <c r="CN124" i="1"/>
  <c r="CN40" i="1"/>
  <c r="CN21" i="1"/>
  <c r="CM134" i="1"/>
  <c r="CM121" i="1"/>
  <c r="CM129" i="1"/>
  <c r="CM108" i="1"/>
  <c r="CM93" i="1"/>
  <c r="CM74" i="1"/>
  <c r="CM70" i="1"/>
  <c r="CM55" i="1"/>
  <c r="CM37" i="1"/>
  <c r="CM39" i="1" s="1"/>
  <c r="CM125" i="1"/>
  <c r="CM135" i="1" s="1"/>
  <c r="CM136" i="1" s="1"/>
  <c r="CM21" i="1"/>
  <c r="CM124" i="1"/>
  <c r="CM40" i="1"/>
  <c r="CL55" i="1"/>
  <c r="CL70" i="1"/>
  <c r="CL134" i="1"/>
  <c r="CL40" i="1"/>
  <c r="CL121" i="1"/>
  <c r="CL108" i="1"/>
  <c r="CL129" i="1"/>
  <c r="CL93" i="1"/>
  <c r="CL74" i="1"/>
  <c r="CL125" i="1"/>
  <c r="CL135" i="1" s="1"/>
  <c r="CL136" i="1" s="1"/>
  <c r="CL37" i="1"/>
  <c r="CL39" i="1" s="1"/>
  <c r="CS125" i="1"/>
  <c r="CS135" i="1" s="1"/>
  <c r="CS37" i="1"/>
  <c r="CL124" i="1"/>
  <c r="CL21" i="1"/>
  <c r="CR126" i="1" l="1"/>
  <c r="CR130" i="1" s="1"/>
  <c r="CR41" i="1"/>
  <c r="CR42" i="1"/>
  <c r="CQ126" i="1"/>
  <c r="CQ128" i="1" s="1"/>
  <c r="CQ131" i="1" s="1"/>
  <c r="CQ41" i="1"/>
  <c r="CQ42" i="1"/>
  <c r="CP126" i="1"/>
  <c r="CP130" i="1" s="1"/>
  <c r="CP41" i="1"/>
  <c r="CP42" i="1"/>
  <c r="CO126" i="1"/>
  <c r="CO127" i="1" s="1"/>
  <c r="E38" i="8" s="1"/>
  <c r="CO41" i="1"/>
  <c r="CO42" i="1"/>
  <c r="CN126" i="1"/>
  <c r="CN130" i="1" s="1"/>
  <c r="CN41" i="1"/>
  <c r="CN42" i="1"/>
  <c r="CM126" i="1"/>
  <c r="CM127" i="1" s="1"/>
  <c r="C38" i="8" s="1"/>
  <c r="CM41" i="1"/>
  <c r="CM42" i="1"/>
  <c r="CL126" i="1"/>
  <c r="CL127" i="1" s="1"/>
  <c r="B38" i="8" s="1"/>
  <c r="CL41" i="1"/>
  <c r="CL42" i="1"/>
  <c r="CS44" i="1"/>
  <c r="CS133" i="1" s="1"/>
  <c r="CS136" i="1" s="1"/>
  <c r="CR127" i="1" l="1"/>
  <c r="H38" i="8" s="1"/>
  <c r="CR139" i="1"/>
  <c r="CR128" i="1"/>
  <c r="CR131" i="1" s="1"/>
  <c r="CR137" i="1" s="1"/>
  <c r="CR138" i="1" s="1"/>
  <c r="CR141" i="1" s="1"/>
  <c r="CQ130" i="1"/>
  <c r="CQ127" i="1"/>
  <c r="G38" i="8" s="1"/>
  <c r="CQ139" i="1"/>
  <c r="CQ140" i="1"/>
  <c r="CQ132" i="1"/>
  <c r="CQ137" i="1"/>
  <c r="CQ138" i="1" s="1"/>
  <c r="CQ141" i="1" s="1"/>
  <c r="CP128" i="1"/>
  <c r="CP131" i="1" s="1"/>
  <c r="CP137" i="1" s="1"/>
  <c r="CP138" i="1" s="1"/>
  <c r="CP141" i="1" s="1"/>
  <c r="CP127" i="1"/>
  <c r="F38" i="8" s="1"/>
  <c r="CP139" i="1"/>
  <c r="CO128" i="1"/>
  <c r="CO131" i="1" s="1"/>
  <c r="CO132" i="1" s="1"/>
  <c r="CO139" i="1"/>
  <c r="CO130" i="1"/>
  <c r="CN127" i="1"/>
  <c r="D38" i="8" s="1"/>
  <c r="CN139" i="1"/>
  <c r="CN128" i="1"/>
  <c r="CN131" i="1" s="1"/>
  <c r="CN137" i="1" s="1"/>
  <c r="CN138" i="1" s="1"/>
  <c r="CN141" i="1" s="1"/>
  <c r="CM130" i="1"/>
  <c r="CM128" i="1"/>
  <c r="CM131" i="1" s="1"/>
  <c r="CM137" i="1" s="1"/>
  <c r="CM138" i="1" s="1"/>
  <c r="CM141" i="1" s="1"/>
  <c r="CM139" i="1"/>
  <c r="CL130" i="1"/>
  <c r="CL128" i="1"/>
  <c r="CL131" i="1" s="1"/>
  <c r="CL132" i="1" s="1"/>
  <c r="CL139" i="1"/>
  <c r="CP132" i="1" l="1"/>
  <c r="CP140" i="1"/>
  <c r="CP142" i="1" s="1"/>
  <c r="CR140" i="1"/>
  <c r="CR142" i="1" s="1"/>
  <c r="CR132" i="1"/>
  <c r="CQ142" i="1"/>
  <c r="CO140" i="1"/>
  <c r="CO137" i="1"/>
  <c r="CO138" i="1" s="1"/>
  <c r="CO141" i="1" s="1"/>
  <c r="CN132" i="1"/>
  <c r="CN140" i="1"/>
  <c r="CN142" i="1" s="1"/>
  <c r="CM132" i="1"/>
  <c r="CM140" i="1"/>
  <c r="CM142" i="1" s="1"/>
  <c r="CL137" i="1"/>
  <c r="CL138" i="1" s="1"/>
  <c r="CL141" i="1" s="1"/>
  <c r="CL140" i="1"/>
  <c r="B105" i="8"/>
  <c r="CO142" i="1" l="1"/>
  <c r="CL142" i="1"/>
  <c r="F7" i="8" l="1"/>
  <c r="G7" i="8"/>
  <c r="H7" i="8"/>
  <c r="F8" i="8"/>
  <c r="G8" i="8"/>
  <c r="H8" i="8"/>
  <c r="F9" i="8"/>
  <c r="G9" i="8"/>
  <c r="H9" i="8"/>
  <c r="F10" i="8"/>
  <c r="G10" i="8"/>
  <c r="H10" i="8"/>
  <c r="F11" i="8"/>
  <c r="G11" i="8"/>
  <c r="H11" i="8"/>
  <c r="F12" i="8"/>
  <c r="G12" i="8"/>
  <c r="H12" i="8"/>
  <c r="F13" i="8"/>
  <c r="G13" i="8"/>
  <c r="H13" i="8"/>
  <c r="F14" i="8"/>
  <c r="G14" i="8"/>
  <c r="H14" i="8"/>
  <c r="F15" i="8"/>
  <c r="G15" i="8"/>
  <c r="H15" i="8"/>
  <c r="F16" i="8"/>
  <c r="G16" i="8"/>
  <c r="H16" i="8"/>
  <c r="F17" i="8"/>
  <c r="G17" i="8"/>
  <c r="H17" i="8"/>
  <c r="F19" i="8"/>
  <c r="G19" i="8"/>
  <c r="H19" i="8"/>
  <c r="F20" i="8"/>
  <c r="G20" i="8"/>
  <c r="H20" i="8"/>
  <c r="F21" i="8"/>
  <c r="G21" i="8"/>
  <c r="H21" i="8"/>
  <c r="F22" i="8"/>
  <c r="G22" i="8"/>
  <c r="H22" i="8"/>
  <c r="F23" i="8"/>
  <c r="G23" i="8"/>
  <c r="H23" i="8"/>
  <c r="F24" i="8"/>
  <c r="G24" i="8"/>
  <c r="H24" i="8"/>
  <c r="F25" i="8"/>
  <c r="G25" i="8"/>
  <c r="H25" i="8"/>
  <c r="F26" i="8"/>
  <c r="G26" i="8"/>
  <c r="H26" i="8"/>
  <c r="F27" i="8"/>
  <c r="G27" i="8"/>
  <c r="H27" i="8"/>
  <c r="F28" i="8"/>
  <c r="G28" i="8"/>
  <c r="H28" i="8"/>
  <c r="F29" i="8"/>
  <c r="G29" i="8"/>
  <c r="H29" i="8"/>
  <c r="F30" i="8"/>
  <c r="G30" i="8"/>
  <c r="H30" i="8"/>
  <c r="F31" i="8"/>
  <c r="G31" i="8"/>
  <c r="H31" i="8"/>
  <c r="F32" i="8"/>
  <c r="G32" i="8"/>
  <c r="H32" i="8"/>
  <c r="F33" i="8"/>
  <c r="G33" i="8"/>
  <c r="H33" i="8"/>
  <c r="F41" i="8"/>
  <c r="G41" i="8"/>
  <c r="H41" i="8"/>
  <c r="F42" i="8"/>
  <c r="G42" i="8"/>
  <c r="H42" i="8"/>
  <c r="F43" i="8"/>
  <c r="G43" i="8"/>
  <c r="H43" i="8"/>
  <c r="F46" i="8"/>
  <c r="G46" i="8"/>
  <c r="H46" i="8"/>
  <c r="F47" i="8"/>
  <c r="G47" i="8"/>
  <c r="H47" i="8"/>
  <c r="F48" i="8"/>
  <c r="G48" i="8"/>
  <c r="H48" i="8"/>
  <c r="F49" i="8"/>
  <c r="G49" i="8"/>
  <c r="H49" i="8"/>
  <c r="F50" i="8"/>
  <c r="G50" i="8"/>
  <c r="H50" i="8"/>
  <c r="F51" i="8"/>
  <c r="G51" i="8"/>
  <c r="H51" i="8"/>
  <c r="F55" i="8"/>
  <c r="G55" i="8"/>
  <c r="H55" i="8"/>
  <c r="F56" i="8"/>
  <c r="G56" i="8"/>
  <c r="H56" i="8"/>
  <c r="F57" i="8"/>
  <c r="G57" i="8"/>
  <c r="H57" i="8"/>
  <c r="F58" i="8"/>
  <c r="G58" i="8"/>
  <c r="H58" i="8"/>
  <c r="F59" i="8"/>
  <c r="G59" i="8"/>
  <c r="H59" i="8"/>
  <c r="F60" i="8"/>
  <c r="G60" i="8"/>
  <c r="H60" i="8"/>
  <c r="F61" i="8"/>
  <c r="G61" i="8"/>
  <c r="H61" i="8"/>
  <c r="F62" i="8"/>
  <c r="G62" i="8"/>
  <c r="H62" i="8"/>
  <c r="F63" i="8"/>
  <c r="G63" i="8"/>
  <c r="H63" i="8"/>
  <c r="F64" i="8"/>
  <c r="G64" i="8"/>
  <c r="H64" i="8"/>
  <c r="F65" i="8"/>
  <c r="G65" i="8"/>
  <c r="H65" i="8"/>
  <c r="F66" i="8"/>
  <c r="G66" i="8"/>
  <c r="H66" i="8"/>
  <c r="F72" i="8"/>
  <c r="G72" i="8"/>
  <c r="H72" i="8"/>
  <c r="F73" i="8"/>
  <c r="G73" i="8"/>
  <c r="H73" i="8"/>
  <c r="F74" i="8"/>
  <c r="G74" i="8"/>
  <c r="H74" i="8"/>
  <c r="F75" i="8"/>
  <c r="G75" i="8"/>
  <c r="H75" i="8"/>
  <c r="F76" i="8"/>
  <c r="G76" i="8"/>
  <c r="H76" i="8"/>
  <c r="F77" i="8"/>
  <c r="G77" i="8"/>
  <c r="H77" i="8"/>
  <c r="F78" i="8"/>
  <c r="G78" i="8"/>
  <c r="H78" i="8"/>
  <c r="F79" i="8"/>
  <c r="G79" i="8"/>
  <c r="H79" i="8"/>
  <c r="F80" i="8"/>
  <c r="G80" i="8"/>
  <c r="H80" i="8"/>
  <c r="F81" i="8"/>
  <c r="G81" i="8"/>
  <c r="H81" i="8"/>
  <c r="F82" i="8"/>
  <c r="G82" i="8"/>
  <c r="H82" i="8"/>
  <c r="F83" i="8"/>
  <c r="G83" i="8"/>
  <c r="H83" i="8"/>
  <c r="F84" i="8"/>
  <c r="G84" i="8"/>
  <c r="H84" i="8"/>
  <c r="F85" i="8"/>
  <c r="G85" i="8"/>
  <c r="H85" i="8"/>
  <c r="F86" i="8"/>
  <c r="G86" i="8"/>
  <c r="H86" i="8"/>
  <c r="F91" i="8"/>
  <c r="G91" i="8"/>
  <c r="H91" i="8"/>
  <c r="F92" i="8"/>
  <c r="G92" i="8"/>
  <c r="H92" i="8"/>
  <c r="F93" i="8"/>
  <c r="G93" i="8"/>
  <c r="H93" i="8"/>
  <c r="F94" i="8"/>
  <c r="G94" i="8"/>
  <c r="H94" i="8"/>
  <c r="F95" i="8"/>
  <c r="G95" i="8"/>
  <c r="H95" i="8"/>
  <c r="F96" i="8"/>
  <c r="G96" i="8"/>
  <c r="H96" i="8"/>
  <c r="F97" i="8"/>
  <c r="G97" i="8"/>
  <c r="H97" i="8"/>
  <c r="F100" i="8"/>
  <c r="G100" i="8"/>
  <c r="H100" i="8"/>
  <c r="F101" i="8"/>
  <c r="G101" i="8"/>
  <c r="H101" i="8"/>
  <c r="F102" i="8"/>
  <c r="G102" i="8"/>
  <c r="H102" i="8"/>
  <c r="F103" i="8"/>
  <c r="G103" i="8"/>
  <c r="H103" i="8"/>
  <c r="F104" i="8"/>
  <c r="G104" i="8"/>
  <c r="H104" i="8"/>
  <c r="F108" i="8"/>
  <c r="G108" i="8"/>
  <c r="H108" i="8"/>
  <c r="F109" i="8"/>
  <c r="G109" i="8"/>
  <c r="H109" i="8"/>
  <c r="F110" i="8"/>
  <c r="G110" i="8"/>
  <c r="H110" i="8"/>
  <c r="F111" i="8"/>
  <c r="G111" i="8"/>
  <c r="H111" i="8"/>
  <c r="F112" i="8"/>
  <c r="G112" i="8"/>
  <c r="H112" i="8"/>
  <c r="F113" i="8"/>
  <c r="G113" i="8"/>
  <c r="H113" i="8"/>
  <c r="F114" i="8"/>
  <c r="G114" i="8"/>
  <c r="H114" i="8"/>
  <c r="F115" i="8"/>
  <c r="G115" i="8"/>
  <c r="H115" i="8"/>
  <c r="F116" i="8"/>
  <c r="G116" i="8"/>
  <c r="H116" i="8"/>
  <c r="F117" i="8"/>
  <c r="G117" i="8"/>
  <c r="H117" i="8"/>
  <c r="H6" i="8"/>
  <c r="G6" i="8"/>
  <c r="F6" i="8"/>
  <c r="E7" i="8"/>
  <c r="E8" i="8"/>
  <c r="E9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41" i="8"/>
  <c r="E42" i="8"/>
  <c r="E43" i="8"/>
  <c r="E46" i="8"/>
  <c r="E47" i="8"/>
  <c r="E48" i="8"/>
  <c r="E49" i="8"/>
  <c r="E50" i="8"/>
  <c r="E51" i="8"/>
  <c r="E55" i="8"/>
  <c r="E56" i="8"/>
  <c r="E57" i="8"/>
  <c r="E58" i="8"/>
  <c r="E59" i="8"/>
  <c r="E60" i="8"/>
  <c r="E61" i="8"/>
  <c r="E62" i="8"/>
  <c r="E63" i="8"/>
  <c r="E64" i="8"/>
  <c r="E65" i="8"/>
  <c r="E66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91" i="8"/>
  <c r="E92" i="8"/>
  <c r="E93" i="8"/>
  <c r="E94" i="8"/>
  <c r="E95" i="8"/>
  <c r="E96" i="8"/>
  <c r="E97" i="8"/>
  <c r="E100" i="8"/>
  <c r="E101" i="8"/>
  <c r="E102" i="8"/>
  <c r="E103" i="8"/>
  <c r="E104" i="8"/>
  <c r="E108" i="8"/>
  <c r="E109" i="8"/>
  <c r="E110" i="8"/>
  <c r="E111" i="8"/>
  <c r="E112" i="8"/>
  <c r="E113" i="8"/>
  <c r="E114" i="8"/>
  <c r="E115" i="8"/>
  <c r="E116" i="8"/>
  <c r="E117" i="8"/>
  <c r="E6" i="8"/>
  <c r="D7" i="8"/>
  <c r="D8" i="8"/>
  <c r="D9" i="8"/>
  <c r="D10" i="8"/>
  <c r="D11" i="8"/>
  <c r="D12" i="8"/>
  <c r="D13" i="8"/>
  <c r="D14" i="8"/>
  <c r="D15" i="8"/>
  <c r="D16" i="8"/>
  <c r="D17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41" i="8"/>
  <c r="D42" i="8"/>
  <c r="D43" i="8"/>
  <c r="D46" i="8"/>
  <c r="D47" i="8"/>
  <c r="D48" i="8"/>
  <c r="D49" i="8"/>
  <c r="D50" i="8"/>
  <c r="D51" i="8"/>
  <c r="D55" i="8"/>
  <c r="D56" i="8"/>
  <c r="D57" i="8"/>
  <c r="D58" i="8"/>
  <c r="D59" i="8"/>
  <c r="D60" i="8"/>
  <c r="D61" i="8"/>
  <c r="D62" i="8"/>
  <c r="D63" i="8"/>
  <c r="D64" i="8"/>
  <c r="D65" i="8"/>
  <c r="D66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91" i="8"/>
  <c r="D92" i="8"/>
  <c r="D93" i="8"/>
  <c r="D94" i="8"/>
  <c r="D95" i="8"/>
  <c r="D96" i="8"/>
  <c r="D97" i="8"/>
  <c r="D100" i="8"/>
  <c r="D101" i="8"/>
  <c r="D102" i="8"/>
  <c r="D103" i="8"/>
  <c r="D104" i="8"/>
  <c r="D108" i="8"/>
  <c r="D109" i="8"/>
  <c r="D110" i="8"/>
  <c r="D111" i="8"/>
  <c r="D112" i="8"/>
  <c r="D113" i="8"/>
  <c r="D114" i="8"/>
  <c r="D115" i="8"/>
  <c r="D116" i="8"/>
  <c r="D117" i="8"/>
  <c r="D6" i="8"/>
  <c r="C7" i="8"/>
  <c r="C8" i="8"/>
  <c r="C9" i="8"/>
  <c r="C10" i="8"/>
  <c r="C11" i="8"/>
  <c r="C12" i="8"/>
  <c r="C13" i="8"/>
  <c r="C14" i="8"/>
  <c r="C15" i="8"/>
  <c r="C16" i="8"/>
  <c r="C17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41" i="8"/>
  <c r="C42" i="8"/>
  <c r="C43" i="8"/>
  <c r="C46" i="8"/>
  <c r="C47" i="8"/>
  <c r="C48" i="8"/>
  <c r="C49" i="8"/>
  <c r="C50" i="8"/>
  <c r="C51" i="8"/>
  <c r="C55" i="8"/>
  <c r="C56" i="8"/>
  <c r="C57" i="8"/>
  <c r="C58" i="8"/>
  <c r="C59" i="8"/>
  <c r="C60" i="8"/>
  <c r="C61" i="8"/>
  <c r="C62" i="8"/>
  <c r="C63" i="8"/>
  <c r="C64" i="8"/>
  <c r="C65" i="8"/>
  <c r="C66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91" i="8"/>
  <c r="C92" i="8"/>
  <c r="C93" i="8"/>
  <c r="C94" i="8"/>
  <c r="C95" i="8"/>
  <c r="C96" i="8"/>
  <c r="C97" i="8"/>
  <c r="C100" i="8"/>
  <c r="C101" i="8"/>
  <c r="C102" i="8"/>
  <c r="C103" i="8"/>
  <c r="C104" i="8"/>
  <c r="C108" i="8"/>
  <c r="C109" i="8"/>
  <c r="C110" i="8"/>
  <c r="C111" i="8"/>
  <c r="C112" i="8"/>
  <c r="C113" i="8"/>
  <c r="C114" i="8"/>
  <c r="C115" i="8"/>
  <c r="C116" i="8"/>
  <c r="C117" i="8"/>
  <c r="C6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41" i="8"/>
  <c r="B42" i="8"/>
  <c r="B43" i="8"/>
  <c r="B46" i="8"/>
  <c r="B47" i="8"/>
  <c r="B48" i="8"/>
  <c r="B49" i="8"/>
  <c r="B50" i="8"/>
  <c r="B51" i="8"/>
  <c r="B55" i="8"/>
  <c r="B56" i="8"/>
  <c r="B57" i="8"/>
  <c r="B58" i="8"/>
  <c r="B59" i="8"/>
  <c r="B60" i="8"/>
  <c r="B61" i="8"/>
  <c r="B62" i="8"/>
  <c r="B63" i="8"/>
  <c r="B64" i="8"/>
  <c r="B65" i="8"/>
  <c r="B66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91" i="8"/>
  <c r="B92" i="8"/>
  <c r="B93" i="8"/>
  <c r="B94" i="8"/>
  <c r="B95" i="8"/>
  <c r="B96" i="8"/>
  <c r="B97" i="8"/>
  <c r="B100" i="8"/>
  <c r="B101" i="8"/>
  <c r="B102" i="8"/>
  <c r="B103" i="8"/>
  <c r="B104" i="8"/>
  <c r="B108" i="8"/>
  <c r="B109" i="8"/>
  <c r="B110" i="8"/>
  <c r="B111" i="8"/>
  <c r="B112" i="8"/>
  <c r="B113" i="8"/>
  <c r="B114" i="8"/>
  <c r="B115" i="8"/>
  <c r="B116" i="8"/>
  <c r="B117" i="8"/>
  <c r="B7" i="8"/>
  <c r="B8" i="8"/>
  <c r="B9" i="8"/>
  <c r="B10" i="8"/>
  <c r="B11" i="8"/>
  <c r="B12" i="8"/>
  <c r="B13" i="8"/>
  <c r="B14" i="8"/>
  <c r="B15" i="8"/>
  <c r="B16" i="8"/>
  <c r="B17" i="8"/>
  <c r="B6" i="8"/>
  <c r="I59" i="8" l="1"/>
  <c r="I117" i="8"/>
  <c r="I32" i="8"/>
  <c r="I112" i="8"/>
  <c r="I108" i="8"/>
  <c r="I58" i="8"/>
  <c r="I74" i="8"/>
  <c r="I91" i="8"/>
  <c r="I51" i="8"/>
  <c r="I24" i="8"/>
  <c r="I75" i="8"/>
  <c r="I101" i="8"/>
  <c r="I61" i="8"/>
  <c r="I43" i="8"/>
  <c r="I11" i="8"/>
  <c r="I27" i="8"/>
  <c r="I19" i="8"/>
  <c r="I16" i="8"/>
  <c r="I8" i="8"/>
  <c r="I100" i="8"/>
  <c r="I62" i="8"/>
  <c r="I84" i="8"/>
  <c r="I73" i="8"/>
  <c r="I42" i="8"/>
  <c r="I72" i="8"/>
  <c r="I66" i="8"/>
  <c r="I116" i="8"/>
  <c r="I28" i="8"/>
  <c r="I20" i="8"/>
  <c r="I12" i="8"/>
  <c r="I30" i="8"/>
  <c r="I26" i="8"/>
  <c r="I21" i="8"/>
  <c r="I10" i="8"/>
  <c r="I48" i="8"/>
  <c r="I115" i="8"/>
  <c r="I76" i="8"/>
  <c r="I114" i="8"/>
  <c r="I83" i="8"/>
  <c r="I82" i="8"/>
  <c r="I77" i="8"/>
  <c r="I92" i="8"/>
  <c r="I64" i="8"/>
  <c r="I56" i="8"/>
  <c r="I50" i="8"/>
  <c r="I113" i="8"/>
  <c r="I97" i="8"/>
  <c r="I81" i="8"/>
  <c r="I65" i="8"/>
  <c r="I57" i="8"/>
  <c r="I49" i="8"/>
  <c r="I41" i="8"/>
  <c r="I25" i="8"/>
  <c r="I31" i="8"/>
  <c r="I23" i="8"/>
  <c r="I29" i="8"/>
  <c r="I109" i="8"/>
  <c r="I93" i="8"/>
  <c r="I85" i="8"/>
  <c r="I13" i="8"/>
  <c r="I104" i="8"/>
  <c r="I96" i="8"/>
  <c r="I80" i="8"/>
  <c r="I102" i="8"/>
  <c r="I46" i="8"/>
  <c r="I22" i="8"/>
  <c r="I14" i="8"/>
  <c r="I60" i="8"/>
  <c r="I17" i="8"/>
  <c r="I9" i="8"/>
  <c r="I110" i="8"/>
  <c r="I94" i="8"/>
  <c r="I86" i="8"/>
  <c r="I78" i="8"/>
  <c r="I15" i="8"/>
  <c r="I7" i="8"/>
  <c r="I111" i="8"/>
  <c r="I103" i="8"/>
  <c r="I95" i="8"/>
  <c r="I79" i="8"/>
  <c r="I63" i="8"/>
  <c r="I55" i="8"/>
  <c r="I47" i="8"/>
  <c r="I6" i="8"/>
  <c r="I118" i="8" l="1"/>
  <c r="I105" i="8"/>
  <c r="I71" i="8"/>
  <c r="I90" i="8"/>
  <c r="I67" i="8"/>
  <c r="I52" i="8"/>
  <c r="CS120" i="1" l="1"/>
  <c r="CS119" i="1"/>
  <c r="CS118" i="1"/>
  <c r="CS117" i="1"/>
  <c r="CS116" i="1"/>
  <c r="CS115" i="1"/>
  <c r="CS114" i="1"/>
  <c r="CS113" i="1"/>
  <c r="CS112" i="1"/>
  <c r="CS111" i="1"/>
  <c r="CS107" i="1"/>
  <c r="CS106" i="1"/>
  <c r="CS105" i="1"/>
  <c r="CS104" i="1"/>
  <c r="CS103" i="1"/>
  <c r="CS100" i="1"/>
  <c r="CS99" i="1"/>
  <c r="CS98" i="1"/>
  <c r="CS97" i="1"/>
  <c r="CS96" i="1"/>
  <c r="CS95" i="1"/>
  <c r="CS94" i="1"/>
  <c r="CS89" i="1"/>
  <c r="CS88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4" i="1"/>
  <c r="CS53" i="1"/>
  <c r="CS52" i="1"/>
  <c r="CS51" i="1"/>
  <c r="CS50" i="1"/>
  <c r="CS49" i="1"/>
  <c r="CS46" i="1"/>
  <c r="CS45" i="1"/>
  <c r="CS20" i="1"/>
  <c r="CS19" i="1"/>
  <c r="CS18" i="1"/>
  <c r="CS17" i="1"/>
  <c r="CS16" i="1"/>
  <c r="CS15" i="1"/>
  <c r="CS14" i="1"/>
  <c r="CS13" i="1"/>
  <c r="CS12" i="1"/>
  <c r="CS11" i="1"/>
  <c r="CS10" i="1"/>
  <c r="CS9" i="1"/>
  <c r="CS55" i="1" l="1"/>
  <c r="CS40" i="1"/>
  <c r="CS121" i="1"/>
  <c r="CS129" i="1"/>
  <c r="CS108" i="1"/>
  <c r="CS93" i="1"/>
  <c r="CS74" i="1"/>
  <c r="CS70" i="1"/>
  <c r="CS134" i="1"/>
  <c r="CS21" i="1"/>
  <c r="CS124" i="1"/>
  <c r="CS126" i="1" s="1"/>
  <c r="CS39" i="1"/>
  <c r="C18" i="8"/>
  <c r="E52" i="8"/>
  <c r="H52" i="8"/>
  <c r="G52" i="8"/>
  <c r="D18" i="8"/>
  <c r="G71" i="8"/>
  <c r="F118" i="8"/>
  <c r="D118" i="8"/>
  <c r="C118" i="8"/>
  <c r="H71" i="8"/>
  <c r="E71" i="8"/>
  <c r="F90" i="8"/>
  <c r="D90" i="8"/>
  <c r="C90" i="8"/>
  <c r="E37" i="8"/>
  <c r="H37" i="8"/>
  <c r="B67" i="8"/>
  <c r="G67" i="8"/>
  <c r="H90" i="8"/>
  <c r="D52" i="8"/>
  <c r="G105" i="8"/>
  <c r="F105" i="8"/>
  <c r="D105" i="8"/>
  <c r="C105" i="8"/>
  <c r="H118" i="8"/>
  <c r="H34" i="8"/>
  <c r="B71" i="8"/>
  <c r="E90" i="8"/>
  <c r="F37" i="8"/>
  <c r="E67" i="8"/>
  <c r="H67" i="8"/>
  <c r="B18" i="8"/>
  <c r="C34" i="8"/>
  <c r="D34" i="8"/>
  <c r="F34" i="8"/>
  <c r="G118" i="8"/>
  <c r="H105" i="8"/>
  <c r="E118" i="8"/>
  <c r="B90" i="8"/>
  <c r="C67" i="8"/>
  <c r="D67" i="8"/>
  <c r="F67" i="8"/>
  <c r="B52" i="8"/>
  <c r="E105" i="8"/>
  <c r="F52" i="8"/>
  <c r="C37" i="8"/>
  <c r="D37" i="8"/>
  <c r="E18" i="8"/>
  <c r="H18" i="8"/>
  <c r="F18" i="8"/>
  <c r="G34" i="8"/>
  <c r="F71" i="8"/>
  <c r="D71" i="8"/>
  <c r="C71" i="8"/>
  <c r="B118" i="8"/>
  <c r="B34" i="8"/>
  <c r="E34" i="8"/>
  <c r="C52" i="8"/>
  <c r="G18" i="8"/>
  <c r="B37" i="8"/>
  <c r="G37" i="8"/>
  <c r="G90" i="8"/>
  <c r="CS41" i="1" l="1"/>
  <c r="CS42" i="1"/>
  <c r="CS127" i="1"/>
  <c r="I38" i="8" s="1"/>
  <c r="CS130" i="1"/>
  <c r="CS128" i="1"/>
  <c r="CS131" i="1" s="1"/>
  <c r="CS139" i="1"/>
  <c r="I34" i="8"/>
  <c r="G39" i="8"/>
  <c r="G36" i="8"/>
  <c r="F36" i="8"/>
  <c r="H36" i="8"/>
  <c r="E39" i="8"/>
  <c r="I37" i="8"/>
  <c r="F39" i="8"/>
  <c r="B39" i="8"/>
  <c r="D39" i="8"/>
  <c r="C36" i="8"/>
  <c r="E36" i="8"/>
  <c r="I18" i="8"/>
  <c r="D36" i="8"/>
  <c r="C39" i="8"/>
  <c r="H39" i="8"/>
  <c r="B36" i="8"/>
  <c r="CS140" i="1" l="1"/>
  <c r="CS137" i="1"/>
  <c r="CS138" i="1" s="1"/>
  <c r="CS141" i="1" s="1"/>
  <c r="CS132" i="1"/>
  <c r="I36" i="8"/>
  <c r="I39" i="8"/>
  <c r="CS142" i="1" l="1"/>
</calcChain>
</file>

<file path=xl/sharedStrings.xml><?xml version="1.0" encoding="utf-8"?>
<sst xmlns="http://schemas.openxmlformats.org/spreadsheetml/2006/main" count="3222" uniqueCount="781">
  <si>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</si>
  <si>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</si>
  <si>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</si>
  <si>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</si>
  <si>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</si>
  <si>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</si>
  <si>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</si>
  <si>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รวมเขต 8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</si>
  <si>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</si>
  <si>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</si>
  <si>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</si>
  <si>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</si>
  <si>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</si>
  <si>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</si>
  <si>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</si>
  <si>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</si>
  <si>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</si>
  <si>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</si>
  <si>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</si>
  <si>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</si>
  <si>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</si>
  <si>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</si>
  <si>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</si>
  <si>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</si>
  <si>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</si>
  <si>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</si>
  <si>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</si>
  <si>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</si>
  <si>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</si>
  <si>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</si>
  <si>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</si>
  <si>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</si>
  <si>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</si>
  <si>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</si>
  <si>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</si>
  <si>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</si>
  <si>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</si>
  <si>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</si>
  <si>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</si>
  <si>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</si>
  <si>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</si>
  <si>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</si>
  <si>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</si>
  <si>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</si>
  <si>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</si>
  <si>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</si>
  <si>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</si>
  <si>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</si>
  <si>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</si>
  <si>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</si>
  <si>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</si>
  <si>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</si>
  <si>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</si>
  <si>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</si>
  <si>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</si>
  <si>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</si>
  <si>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</si>
  <si>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</si>
  <si>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</si>
  <si>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</si>
  <si>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</si>
  <si>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</si>
  <si>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</si>
  <si>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</si>
  <si>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</si>
  <si>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</si>
  <si>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</si>
  <si>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</si>
  <si>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</si>
  <si>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</si>
  <si>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</si>
  <si>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</si>
  <si>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</si>
  <si>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</si>
  <si>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</si>
  <si>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</si>
  <si>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</si>
  <si>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</si>
  <si>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</si>
  <si>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</si>
  <si>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</si>
  <si>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</si>
  <si>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</si>
  <si>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</si>
  <si>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</si>
  <si>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</si>
  <si>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</si>
  <si>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</si>
  <si>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</si>
  <si>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</si>
  <si>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</si>
  <si>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</si>
  <si>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</si>
  <si>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</si>
  <si>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รายการ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</si>
  <si>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</si>
  <si>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</si>
  <si>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</si>
  <si>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</si>
  <si>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</si>
  <si>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</si>
  <si>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</si>
  <si>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</si>
  <si>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</si>
  <si>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</si>
  <si>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รพร.ธาตุพนม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</si>
  <si>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</si>
  <si>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</si>
  <si>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</si>
  <si>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</si>
  <si>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</si>
  <si>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</si>
  <si>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</si>
  <si>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</si>
  <si>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 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</si>
  <si>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</si>
  <si>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</si>
  <si>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</si>
  <si>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</si>
  <si>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</si>
  <si>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</si>
  <si>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</si>
  <si>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</si>
  <si>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</si>
  <si>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</si>
  <si>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</si>
  <si>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</si>
  <si>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</si>
  <si>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</si>
  <si>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</si>
  <si>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</si>
  <si>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</si>
  <si>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</si>
  <si>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</si>
  <si>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</si>
  <si>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</si>
  <si>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</si>
  <si>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</si>
  <si>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อากาศอำนวย,รพช.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</si>
  <si>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</si>
  <si>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</si>
  <si>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</si>
  <si>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</si>
  <si>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สมเด็จพระยุพราชสว่างแดนดิน,รพช.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</si>
  <si>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</si>
  <si>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</si>
  <si>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</si>
  <si>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</si>
  <si>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</si>
  <si>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รพร.ท่าบ่อ</t>
  </si>
  <si>
    <t>สระใคร,รพช.</t>
  </si>
  <si>
    <t>โพธิ์ตาก,รพช.</t>
  </si>
  <si>
    <t>เฝ้าไร่,รพช</t>
  </si>
  <si>
    <t>รัตนวาปี,รพช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</si>
  <si>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</si>
  <si>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</si>
  <si>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</si>
  <si>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</si>
  <si>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</si>
  <si>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อุดรธานี,รพศ.</t>
  </si>
  <si>
    <t>กุดจับ,รพช.</t>
  </si>
  <si>
    <t>หนองวัวซอ,รพช.</t>
  </si>
  <si>
    <t>กุมภวาปี,รพช.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</si>
  <si>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</si>
  <si>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</si>
  <si>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</si>
  <si>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</si>
  <si>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</si>
  <si>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</si>
  <si>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</si>
  <si>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</si>
  <si>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</si>
  <si>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</si>
  <si>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</si>
  <si>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</si>
  <si>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</si>
  <si>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</si>
  <si>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รพร.บ้านดุง</t>
  </si>
  <si>
    <t>กู่แก้ว</t>
  </si>
  <si>
    <t>ประจักษ์ศิลปาคม</t>
  </si>
  <si>
    <t>รายได้</t>
  </si>
  <si>
    <t>รายได้ UC</t>
  </si>
  <si>
    <t>รายได้จาก  EMS</t>
  </si>
  <si>
    <t>รายได้ค่ารักษาเบิกต้นสังกัด</t>
  </si>
  <si>
    <t>รายได้ค่ารักษา อปท.</t>
  </si>
  <si>
    <t>รายได้ค่ารักษาเบิกจ่ายตรงกรมบัญชีกลาง</t>
  </si>
  <si>
    <t>รายได้ประกันสังคม</t>
  </si>
  <si>
    <t>รายได้แรงงานต่างด้าว</t>
  </si>
  <si>
    <t>รายได้ค่ารักษาและบริการอื่น ๆ</t>
  </si>
  <si>
    <t>รายได้งบประมาณส่วนบุคลากร</t>
  </si>
  <si>
    <t>รายได้อื่น</t>
  </si>
  <si>
    <t>รายได้อื่น (ระบบบัญชีบันทึกอัตโนมัติ)</t>
  </si>
  <si>
    <t>รายได้งบลงทุน</t>
  </si>
  <si>
    <t xml:space="preserve">รวมรายได้ </t>
  </si>
  <si>
    <t>ต้นทุนยา</t>
  </si>
  <si>
    <t>ต้นทุนเวชภัณฑ์มิใช่ยาและวัสดุการแพทย์</t>
  </si>
  <si>
    <t>ต้นทุนวัสดุทันตกรรม</t>
  </si>
  <si>
    <t>ต้นทุนวัสดุวิทยาศาสตร์การแพทย์</t>
  </si>
  <si>
    <t>เงินเดือนและค่าจ้างประจำ</t>
  </si>
  <si>
    <t>ค่าจ้างชั่วคราว/พกส./ค่าจ้างเหมาบุคลากรอื่น</t>
  </si>
  <si>
    <t>ค่าตอบแทน</t>
  </si>
  <si>
    <t xml:space="preserve">ค่าใช้จ่ายบุคลากรอื่น </t>
  </si>
  <si>
    <t>ค่าใช้สอย</t>
  </si>
  <si>
    <t xml:space="preserve">ค่าสาธารณูปโภค </t>
  </si>
  <si>
    <t xml:space="preserve">วัสดุใช้ไป </t>
  </si>
  <si>
    <t>ค่าเสื่อมราคาและค่าตัดจำหน่าย</t>
  </si>
  <si>
    <t>หนี้สูญและสงสัยจะสูญ</t>
  </si>
  <si>
    <t>ค่าใช้จ่ายอื่น</t>
  </si>
  <si>
    <t>ค่าใช้จ่ายอื่น (ระบบบัญชีบันทึกอัตโนมัติ)</t>
  </si>
  <si>
    <t>รวมค่าใช้จ่าย</t>
  </si>
  <si>
    <t>ส่วนต่างรายได้หักค่าใช้จ่าย(NI)</t>
  </si>
  <si>
    <t>สรุปแผนประมาณการ</t>
  </si>
  <si>
    <t>วงเงินที่ลงทุนได้(ร้อยละ 20%ของ EBITDA)</t>
  </si>
  <si>
    <t>ยา (รวมสนับสนุน รพ.สต.ในเครือข่าย)</t>
  </si>
  <si>
    <t>วัสดุเภสัชกรรม (รวมสนับสนุน รพ.สต.ในเครือข่าย)</t>
  </si>
  <si>
    <t>วัสดุการแพทย์ทั่วไป (รวมสนับสนุน รพ.สต.ในเครือข่าย)</t>
  </si>
  <si>
    <t>วัสดุวิทยาศาสตร์และการแพทย์ (รวมสนับสนุน รพ.สต.ในเครือข่าย)</t>
  </si>
  <si>
    <t>วัสดุเอกซเรย์ (รวมสนับสนุน รพ.สต.ในเครือข่าย)</t>
  </si>
  <si>
    <t>วัสดุทันตกรรม (รวมสนับสนุน รพ.สต.ในเครือข่าย)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</si>
  <si>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</si>
  <si>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</si>
  <si>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</si>
  <si>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</si>
  <si>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</si>
  <si>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</si>
  <si>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</si>
  <si>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</si>
  <si>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</si>
  <si>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</si>
  <si>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</si>
  <si>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ค่าครุภัณฑ์มูลค่าต่ำกว่าเกณฑ์</t>
  </si>
  <si>
    <t>เจ้าหนี้การค้ายา</t>
  </si>
  <si>
    <t>เจ้าหนี้การค้าวัสดุเภสัชกรรม</t>
  </si>
  <si>
    <t>เจ้าหนี้การค้าวัสดุการแพทย์ทั่วไป</t>
  </si>
  <si>
    <t>เจ้าหนี้การค้าวัสดุวิทยาศาสตร์และการแพทย์</t>
  </si>
  <si>
    <t>เจ้าหนี้การค้าวัสดุเอกซเรย์</t>
  </si>
  <si>
    <t>เจ้าหนี้การค้าวัสดุทันตกรรม</t>
  </si>
  <si>
    <t>เจ้าหนี้ตามจ่าย</t>
  </si>
  <si>
    <t>ค่าจ้างชั่วคราว/พกส./ค่าจ้างเหมาบุคลากรอื่นค้างจ่าย</t>
  </si>
  <si>
    <t>ค่าตอบแทนค้างจ่าย</t>
  </si>
  <si>
    <t>ค่าใช้จ่ายบุคลากรอื่นค้างจ่าย</t>
  </si>
  <si>
    <t>เจ้าหนี้ค่าแรงอื่นค้างจ่าย</t>
  </si>
  <si>
    <t>ค่าสาธารณูปโภคค้างจ่าย</t>
  </si>
  <si>
    <t>เจ้าหนี้ค่าครุภัณฑ์ สิ่งก่อสร้างฯ</t>
  </si>
  <si>
    <t>เจ้าหนี้การค้าวัสดุอื่น</t>
  </si>
  <si>
    <t>เจ้าหนี้อื่น</t>
  </si>
  <si>
    <t>ลูกหนี้ UC</t>
  </si>
  <si>
    <t>ลูกหนี้ เบิกต้นสังกัด</t>
  </si>
  <si>
    <t>ลูกหนี้ อปท</t>
  </si>
  <si>
    <t>ลูกหนี้ กรมบัญชีกลาง</t>
  </si>
  <si>
    <t>ลูกหนี้ ประกันสังคม</t>
  </si>
  <si>
    <t>ลูกหนี้ แรงงานต่างด้าว</t>
  </si>
  <si>
    <t>ลูกหนี้ อื่น ๆ</t>
  </si>
  <si>
    <t>Fixed Cost ตามประกาศ (ว 5313)</t>
  </si>
  <si>
    <t>รายการอื่น</t>
  </si>
  <si>
    <t>ยา</t>
  </si>
  <si>
    <t>วัสดุเภสัชกรรม</t>
  </si>
  <si>
    <t xml:space="preserve">วัสดุการแพทย์ทั่วไป </t>
  </si>
  <si>
    <t>วัสดุวิทยาศาสตร์และการแพทย์</t>
  </si>
  <si>
    <t>วัสดุเอกซเรย์</t>
  </si>
  <si>
    <t>วัสดุทันตกรรม</t>
  </si>
  <si>
    <t>งบค่าเสื่อม UC</t>
  </si>
  <si>
    <t>ทุนสำรองสุทธิ (NWC) คงเหลือหลังหักการลงทุน &gt;20% EBITDA</t>
  </si>
  <si>
    <t>รวมค่าใช้จ่าย (ไม่รวมค่าเสื่อมราคาและค่าตัดจำหน่ายและค่าใช้จ่ายอื่น (ระบบบัญชีบันทึกอัตโนมัติ)</t>
  </si>
  <si>
    <t>อัตราทุนสำรองสุทธิ (NWC) คงเหลือ หลังหักเงินลงทุน &gt;20% EBITDAต่อรายจ่ายเฉลี่ยต่อเดือน</t>
  </si>
  <si>
    <t>EBITDA - รายได้หักค่าใช้จ่าย (ไม่รวมค่าเสื่อม)</t>
  </si>
  <si>
    <t>วงเงินที่ลงทุนได้ (ร้อยละ 20%ของ EBITDA)</t>
  </si>
  <si>
    <t>2. แผนจัดซื้อยา เวชภัณฑ์ วัสดุการแพทย์ วัสดุวิทยาศาสตร์การแพทย์</t>
  </si>
  <si>
    <t>3. แผนจัดซื้อวัสดุอื่น</t>
  </si>
  <si>
    <t>รวมภาระหนี้สิน</t>
  </si>
  <si>
    <t>รวมลูกหนี้</t>
  </si>
  <si>
    <t>4. แผนบริหารจัดการเจ้าหนี้</t>
  </si>
  <si>
    <t>5. แผนบริหารจัดการลูกหนี้</t>
  </si>
  <si>
    <t>6. แผนการลงทุนเพิ่ม</t>
  </si>
  <si>
    <t>7. แผนสนับสนุน รพ.สต.</t>
  </si>
  <si>
    <t>รวม</t>
  </si>
  <si>
    <t>รวมรายได้ (ไม่รวมรายได้อื่น(ระบบบัญชีอัตโนมัติ) และรายได้งบลงทุน)</t>
  </si>
  <si>
    <t xml:space="preserve"> EBITDA (รวมรายได้ (ไม่รวมรายได้งบลงทุน) - รวมค่าใช้จ่าย (ไม่รวมค่าเสื่อมราคาและค่าตัดจำหน่าย)</t>
  </si>
  <si>
    <t xml:space="preserve">จัดซื้อ/จัดหาด้วยเงินบำรุงของ รพ. </t>
  </si>
  <si>
    <t>สัดส่วนการลงทุน  ต่อ EBITDA</t>
  </si>
  <si>
    <t>วงเงินงบลงทุน (เงินบำรุง)  เปรียบเทียบกับ EBITDA &gt;20%</t>
  </si>
  <si>
    <t>การวิเคราะห์การลงทุน (เงินบำรุง)  เปรียบเทียบกับ EBITDA &gt;20%</t>
  </si>
  <si>
    <t>รายจ่ายเฉลี่ยต่อเดือน</t>
  </si>
  <si>
    <t>อัตราส่วนทุนสำรองสุทธิ (NWC) ต่อ รายจ่ายเฉลี่ยต่อเดือน</t>
  </si>
  <si>
    <t>Risk จาก EBITDA</t>
  </si>
  <si>
    <t>Risk จาก Investment &gt;20% EBITDA</t>
  </si>
  <si>
    <t>Risk จาก อัตราส่วนทุนสำรองสุทธิ (NWC) ต่อ รายจ่ายเฉลี่ยต่อเดือน</t>
  </si>
  <si>
    <t>PlanFin แบบ</t>
  </si>
  <si>
    <t>[1] รวมรายได้ (ไม่รวมรายได้อื่น(ระบบบัญชีอัตโนมัติ) และรายได้งบลงทุน)</t>
  </si>
  <si>
    <t>[2] รวมค่าใช้จ่าย (ไม่รวมค่าเสื่อมราคาและค่าตัดจำหน่ายและค่าใช้จ่ายอื่น (ระบบบัญชีบันทึกอัตโนมัติ)</t>
  </si>
  <si>
    <t>[3] EBITDA (รวมรายได้ (ไม่รวมรายได้งบลงทุน) - รวมค่าใช้จ่าย (ไม่รวมค่าเสื่อมราคาและค่าตัดจำหน่าย)</t>
  </si>
  <si>
    <t>[4] สรุปแผนประมาณการ</t>
  </si>
  <si>
    <t>[5] = [3] x 20% วงเงินที่ลงทุนได้ (ร้อยละ 20%ของ EBITDA)</t>
  </si>
  <si>
    <t xml:space="preserve">[6] จัดซื้อ/จัดหาด้วยเงินบำรุงของ รพ. </t>
  </si>
  <si>
    <t>[17] = [14] : Risk จาก อัตราส่วนทุนสำรองสุทธิ (NWC) ต่อ รายจ่ายเฉลี่ยต่อเดือน</t>
  </si>
  <si>
    <t>[16] =[8] : Risk จาก Investment &gt;20% EBITDA</t>
  </si>
  <si>
    <t>[15] = [3] : Risk จาก EBITDA</t>
  </si>
  <si>
    <t>[14]=[13]/[11] : อัตราทุนสำรองสุทธิ (NWC) คงเหลือ หลังหักเงินลงทุน &gt;20% EBITDAต่อรายจ่ายเฉลี่ยต่อเดือน</t>
  </si>
  <si>
    <t>[13] =[9] - [8] : ทุนสำรองสุทธิ (NWC) คงเหลือหลังหักการลงทุน &gt;20% EBITDA</t>
  </si>
  <si>
    <t>[8] = [5] - [6] : วงเงินงบลงทุน (เงินบำรุง)  เปรียบเทียบกับ EBITDA &gt;20%</t>
  </si>
  <si>
    <t>[7]=[6]/[3] x 100 : สัดส่วนการลงทุน  ต่อ EBITDA</t>
  </si>
  <si>
    <t>จัดซื้อ จัดหาด้วยเงินบริจาค ของ รพ. ก่อน 1 ต.ค. 63</t>
  </si>
  <si>
    <t>การวิเคราะห์การลงทุน (เงินบำรุง) เปรียบเทียบกับ EBITDA &gt;20%</t>
  </si>
  <si>
    <t>[12] =[9]/[11] : อัตราส่วนทุนสำรองสุทธิ (NWC) ต่อ รายจ่ายเฉลี่ยต่อเดือน</t>
  </si>
  <si>
    <t>การวิเคราะห์</t>
  </si>
  <si>
    <t>[1]</t>
  </si>
  <si>
    <t>[2]</t>
  </si>
  <si>
    <t>[3]</t>
  </si>
  <si>
    <t>[9]</t>
  </si>
  <si>
    <t>ลำดับ</t>
  </si>
  <si>
    <t>เกินดุล</t>
  </si>
  <si>
    <t>ไม่เกิน</t>
  </si>
  <si>
    <t>เกิน</t>
  </si>
  <si>
    <t>Normal</t>
  </si>
  <si>
    <t>Risk</t>
  </si>
  <si>
    <t>[4]</t>
  </si>
  <si>
    <t>[5] = [3] x 20%</t>
  </si>
  <si>
    <t>[6]</t>
  </si>
  <si>
    <t>[7]=[6]/[3] x 100</t>
  </si>
  <si>
    <t>[8] = [5] - [6]</t>
  </si>
  <si>
    <t>[10]</t>
  </si>
  <si>
    <t>[11]=[2]/12</t>
  </si>
  <si>
    <t>[12] =[9]/[11]</t>
  </si>
  <si>
    <t>[13] =[9] - [8]</t>
  </si>
  <si>
    <t>[14]=[13]/[11]</t>
  </si>
  <si>
    <t xml:space="preserve">[15] = [3] </t>
  </si>
  <si>
    <t xml:space="preserve">[16] =[8] </t>
  </si>
  <si>
    <t xml:space="preserve">[17] = [14] </t>
  </si>
  <si>
    <t>พระอาจารย์วัน,รพช.</t>
  </si>
  <si>
    <t>พระอาจารย์มั่น,รพช.</t>
  </si>
  <si>
    <r>
      <t xml:space="preserve">ทุนสำรองสุทธิ (Networking Capital) </t>
    </r>
    <r>
      <rPr>
        <u/>
        <sz val="16"/>
        <rFont val="TH SarabunPSK"/>
        <family val="2"/>
      </rPr>
      <t xml:space="preserve">ณ 30 กันยายน </t>
    </r>
    <r>
      <rPr>
        <sz val="16"/>
        <rFont val="TH SarabunPSK"/>
        <family val="2"/>
      </rPr>
      <t>2566</t>
    </r>
  </si>
  <si>
    <r>
      <t xml:space="preserve">เงินบำรุงคงเหลือสุทธิ (หักหนี้สินและภาระผูกพัน) </t>
    </r>
    <r>
      <rPr>
        <u/>
        <sz val="16"/>
        <rFont val="TH SarabunPSK"/>
        <family val="2"/>
      </rPr>
      <t xml:space="preserve">ณ 30 กันยายน </t>
    </r>
    <r>
      <rPr>
        <sz val="16"/>
        <rFont val="TH SarabunPSK"/>
        <family val="2"/>
      </rPr>
      <t>2566</t>
    </r>
  </si>
  <si>
    <t>การวิเคราะห์การปรับแผนทางการเงินครึ่งปีหลัง Planfin และ แผนรายรับ - รายจ่ายเงินบำรุงครึ่งปีหลัง ปีงบประมาณ 2567 เขตสุขภาพที่ 8</t>
  </si>
  <si>
    <t>เขต 8</t>
  </si>
  <si>
    <t>นาวัง ,รพช.</t>
  </si>
  <si>
    <t>จังหวัด</t>
  </si>
  <si>
    <t>จัดซื้อ จัดหาด้วยเงินบริจาค ของ รพ. ปี งปม. 2564 - ปัจจุบัน</t>
  </si>
  <si>
    <t>P04 รายได้ UC</t>
  </si>
  <si>
    <t>P05 รายได้จาก  EMS</t>
  </si>
  <si>
    <t>P06 รายได้ค่ารักษาเบิกต้นสังกัด</t>
  </si>
  <si>
    <t>P61 รายได้ค่ารักษา อปท.</t>
  </si>
  <si>
    <t>P07 รายได้ค่ารักษาเบิกจ่ายตรงกรมบัญชีกลาง</t>
  </si>
  <si>
    <t>P08 รายได้ประกันสังคม</t>
  </si>
  <si>
    <t>P09 รายได้แรงงานต่างด้าว</t>
  </si>
  <si>
    <t>P10 รายได้ค่ารักษาและบริการอื่น ๆ</t>
  </si>
  <si>
    <t>P11 รายได้งบประมาณส่วนบุคลากร</t>
  </si>
  <si>
    <t>P12 รายได้อื่น</t>
  </si>
  <si>
    <t>P121 รายได้อื่น (ระบบบัญชีบันทึกอัตโนมัติ)</t>
  </si>
  <si>
    <t>P13 รายได้งบลงทุน</t>
  </si>
  <si>
    <t xml:space="preserve">P13S รวมรายได้ </t>
  </si>
  <si>
    <t>P14 ต้นทุนยา</t>
  </si>
  <si>
    <t>P15 ต้นทุนเวชภัณฑ์มิใช่ยาและวัสดุการแพทย์</t>
  </si>
  <si>
    <t>P151 ต้นทุนวัสดุทันตกรรม</t>
  </si>
  <si>
    <t>P16 ต้นทุนวัสดุวิทยาศาสตร์การแพทย์</t>
  </si>
  <si>
    <t>P17 เงินเดือนและค่าจ้างประจำ</t>
  </si>
  <si>
    <t>P18 ค่าจ้างชั่วคราว/พกส./ค่าจ้างเหมาบุคลากรอื่น</t>
  </si>
  <si>
    <t>P19 ค่าตอบแทน</t>
  </si>
  <si>
    <t xml:space="preserve">P20 ค่าใช้จ่ายบุคลากรอื่น </t>
  </si>
  <si>
    <t>P21 ค่าใช้สอย</t>
  </si>
  <si>
    <t xml:space="preserve">P22 ค่าสาธารณูปโภค </t>
  </si>
  <si>
    <t xml:space="preserve">P23 วัสดุใช้ไป </t>
  </si>
  <si>
    <t>P24 ค่าเสื่อมราคาและค่าตัดจำหน่าย</t>
  </si>
  <si>
    <t>P241 หนี้สูญและสงสัยจะสูญ</t>
  </si>
  <si>
    <t>P25 ค่าใช้จ่ายอื่น</t>
  </si>
  <si>
    <t>P251 ค่าใช้จ่ายอื่น (ระบบบัญชีบันทึกอัตโนมัติ)</t>
  </si>
  <si>
    <t>P26S รวมค่าใช้จ่าย</t>
  </si>
  <si>
    <t>P28 สรุปแผนประมาณการ</t>
  </si>
  <si>
    <t>P281 วงเงินที่ลงทุนได้ (ร้อยละ 20%ของ EBITDA)</t>
  </si>
  <si>
    <t>รวมนครพนม</t>
  </si>
  <si>
    <t>รวมบึงกาฬ</t>
  </si>
  <si>
    <t>รวมเลย</t>
  </si>
  <si>
    <t>รวมสกลนคร</t>
  </si>
  <si>
    <t>รวมหนองคาย</t>
  </si>
  <si>
    <t>รวมหนองบัวลำภู</t>
  </si>
  <si>
    <t>รวมอุดรธานี</t>
  </si>
  <si>
    <t>ผู้ตรวจราชการกระทรวงสาธารณสุข</t>
  </si>
  <si>
    <t>P40 ทุนสำรองสุทธิ (Networking Capital) กันยายน 2568</t>
  </si>
  <si>
    <t>P50 เงินบำรุงคงเหลือ กันยายน 2568</t>
  </si>
  <si>
    <t>P60 หนี้สินและภาระผูกพัน กันยายน 2568</t>
  </si>
  <si>
    <t>ประมาณการจ่ายชำระหนี้ปี 2569</t>
  </si>
  <si>
    <t>ประมาณการลูกหนี้ที่เรียกเก็บได้ปี 2569</t>
  </si>
  <si>
    <t>จัดซื้อ จัดหาด้วยเงินบำรุงของ รพ. ปี 2569</t>
  </si>
  <si>
    <t>จัดซื้อ จัดหาด้วยงบค่าเสื่อม UC ของ รพ. ปี 2569</t>
  </si>
  <si>
    <t>จัดซื้อ จัดหาด้วยเงินงบประมาณ ของ รพ. ปี 2569</t>
  </si>
  <si>
    <r>
      <t xml:space="preserve">[9] : ทุนสำรองสุทธิ (Networking Capital) </t>
    </r>
    <r>
      <rPr>
        <u/>
        <sz val="16"/>
        <color rgb="FFFF0000"/>
        <rFont val="TH SarabunPSK"/>
        <family val="2"/>
      </rPr>
      <t xml:space="preserve">ณ 30 กันยายน </t>
    </r>
    <r>
      <rPr>
        <sz val="16"/>
        <color theme="1"/>
        <rFont val="TH SarabunPSK"/>
        <family val="2"/>
      </rPr>
      <t>2568</t>
    </r>
  </si>
  <si>
    <r>
      <t xml:space="preserve">[10] : เงินบำรุงคงเหลือสุทธิ (หักหนี้สินและภาระผูกพัน) </t>
    </r>
    <r>
      <rPr>
        <u/>
        <sz val="16"/>
        <color rgb="FFFF0000"/>
        <rFont val="TH SarabunPSK"/>
        <family val="2"/>
      </rPr>
      <t xml:space="preserve">ณ 30 กันยายน </t>
    </r>
    <r>
      <rPr>
        <sz val="16"/>
        <color theme="1"/>
        <rFont val="TH SarabunPSK"/>
        <family val="2"/>
      </rPr>
      <t>2568</t>
    </r>
  </si>
  <si>
    <t>[11]=[2]/12 รายจ่ายเฉลี่ยต่อเดือน</t>
  </si>
  <si>
    <t>ส่วนต่างรายได้หักค่าใช้จ่าย (NI)</t>
  </si>
  <si>
    <t>[9] : ทุนสำรองสุทธิ (Networking Capital) ณ 30 กันยายน 2568</t>
  </si>
  <si>
    <t>[10] : เงินบำรุงคงเหลือสุทธิ (หักหนี้สินและภาระผูกพัน) ณ 30 กันยายน 2568</t>
  </si>
  <si>
    <t>เงินบำรุง</t>
  </si>
  <si>
    <t>เงินบริจาค</t>
  </si>
  <si>
    <t>สิ่งก่อสร้าง</t>
  </si>
  <si>
    <t>ครุภัณฑ์</t>
  </si>
  <si>
    <t>การจัดทำแผนทางการเงิน Planfin ปีงบประมาณ 2569 เขตสุขภาพที่ 8 (ราย รพ.)</t>
  </si>
  <si>
    <t xml:space="preserve">การจัดทำแผนทางการเงิน Planfin (7 แผน) ปีงบประมาณ 2569 เขตสุขภาพที่ 8 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</si>
  <si>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</si>
  <si>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</si>
  <si>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</si>
  <si>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</si>
  <si>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</si>
  <si>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 xml:space="preserve">[2] </t>
  </si>
  <si>
    <t xml:space="preserve">[4] </t>
  </si>
  <si>
    <t xml:space="preserve">[5] = [3] x 20% </t>
  </si>
  <si>
    <t xml:space="preserve">[6] </t>
  </si>
  <si>
    <t>เงินบำรุงคงเหลือสุทธิ (หักหนี้สินและภาระผูกพัน) ณ 30 กันยายน 2568</t>
  </si>
  <si>
    <t xml:space="preserve">[11]=[2]/12 </t>
  </si>
  <si>
    <t>รหัส</t>
  </si>
  <si>
    <t>โรงพยาบาล</t>
  </si>
  <si>
    <t>ความเสี่ยงด้านกระแสเงินสด</t>
  </si>
  <si>
    <t>ความเสี่ยงด้านการลงทุน</t>
  </si>
  <si>
    <t>ความเสี่ยงด้านเงินทุนหมุนเวียน</t>
  </si>
  <si>
    <t>PlanFin</t>
  </si>
  <si>
    <t>EBITDA</t>
  </si>
  <si>
    <t>% Investment ต่อ EBITDA</t>
  </si>
  <si>
    <t>สัดส่วน NWC เหลือหลัง Investment ต่อ รายจ่าย:เดือน</t>
  </si>
  <si>
    <t xml:space="preserve"> การปรับ PlanFin</t>
  </si>
  <si>
    <t>แบบ</t>
  </si>
  <si>
    <t xml:space="preserve">  บวก=Normal </t>
  </si>
  <si>
    <r>
      <t>&lt;</t>
    </r>
    <r>
      <rPr>
        <b/>
        <sz val="18"/>
        <color rgb="FF99FF99"/>
        <rFont val="TH Sarabun New"/>
        <family val="2"/>
      </rPr>
      <t>20%  Normal</t>
    </r>
  </si>
  <si>
    <t>&lt; 1 = Risk</t>
  </si>
  <si>
    <t xml:space="preserve">  ลบ = Risk </t>
  </si>
  <si>
    <t xml:space="preserve">&gt;20%  Risk </t>
  </si>
  <si>
    <r>
      <t>&gt;</t>
    </r>
    <r>
      <rPr>
        <b/>
        <sz val="18"/>
        <color rgb="FF99FF99"/>
        <rFont val="TH Sarabun New"/>
        <family val="2"/>
      </rPr>
      <t xml:space="preserve"> 1 = Normal</t>
    </r>
  </si>
  <si>
    <t xml:space="preserve">  Normal </t>
  </si>
  <si>
    <t xml:space="preserve"> Normal</t>
  </si>
  <si>
    <t>ไม่ต้องปรับ</t>
  </si>
  <si>
    <t xml:space="preserve">ทบทวนการลงทุนอีกครั้ง </t>
  </si>
  <si>
    <t>Low Risk</t>
  </si>
  <si>
    <r>
      <t xml:space="preserve"> </t>
    </r>
    <r>
      <rPr>
        <sz val="18"/>
        <color rgb="FFFF0000"/>
        <rFont val="TH Sarabun New"/>
        <family val="2"/>
      </rPr>
      <t>Risk</t>
    </r>
  </si>
  <si>
    <t>ทบทวนการลงทุนอีกครั้ง ทำFeasibility study</t>
  </si>
  <si>
    <t>ปรับลดการลงทุนให้ &lt; 20% EBITDA เพื่อเงินเหลือจาก EBITDA – ลงทุนจะไปเพิ่ม NWC  ทำ Feasibility study</t>
  </si>
  <si>
    <t>Medium Risk</t>
  </si>
  <si>
    <r>
      <t xml:space="preserve"> </t>
    </r>
    <r>
      <rPr>
        <sz val="18"/>
        <color rgb="FF000000"/>
        <rFont val="TH Sarabun New"/>
        <family val="2"/>
      </rPr>
      <t>Normal</t>
    </r>
  </si>
  <si>
    <t>ปรับ EBITDA ให้เป็น +</t>
  </si>
  <si>
    <t xml:space="preserve"> Risk</t>
  </si>
  <si>
    <t xml:space="preserve">ปรับ EBITDA ให้เป็น + และทบทวนการลงทุนอีกครั้งเพื่อเงินเหลือจาก EBITDA – ลงทุนจะไปเพิ่ม NWC </t>
  </si>
  <si>
    <t>ปรับ EBITDA ให้เป็น + และ ทบทวนการลงทุนอีกครั้งควร ลงทุนให้ &lt; 20% EBITDAทำ Feasibility study</t>
  </si>
  <si>
    <t xml:space="preserve">ปรับ EBITDA ให้เป็น + และ ชะลอการลงทุน </t>
  </si>
  <si>
    <t>High Risk</t>
  </si>
  <si>
    <t>(นายสามารถ ถิระศักดิ์)</t>
  </si>
  <si>
    <t>ลงชื่อ.......................................................................ผู้เห็นชอบ</t>
  </si>
  <si>
    <t>1. แผนประมาณการรายได้-ควบคุมค่าใช้จ่าย ปีงบประมาณ 2569</t>
  </si>
  <si>
    <t>ทุนสำรองสุทธิ (Networking Capital) กันยายน 2568</t>
  </si>
  <si>
    <t>เงินบำรุงคงเหลือ กันยายน 2568</t>
  </si>
  <si>
    <t>หนี้สินและภาระผูกพัน กันยายน 2568</t>
  </si>
  <si>
    <t>แผนการลงทุนเพิ่ม</t>
  </si>
  <si>
    <t>สว่างแดนดิน,รพช.</t>
  </si>
  <si>
    <t>พระอาจารย์แบนฯ,รพช.</t>
  </si>
  <si>
    <t>แบบ PlanFin ต้นปี</t>
  </si>
  <si>
    <t>แบบ PlanFin ครึ่งปีหลัง</t>
  </si>
  <si>
    <t>ต้นปี</t>
  </si>
  <si>
    <t>ครึ่งปีหลัง</t>
  </si>
  <si>
    <t>ผลต่าง</t>
  </si>
  <si>
    <t xml:space="preserve">CR </t>
  </si>
  <si>
    <t xml:space="preserve">QR </t>
  </si>
  <si>
    <t xml:space="preserve">Cash </t>
  </si>
  <si>
    <t xml:space="preserve">NWC </t>
  </si>
  <si>
    <t xml:space="preserve">EBITDA </t>
  </si>
  <si>
    <t xml:space="preserve">NI </t>
  </si>
  <si>
    <t xml:space="preserve">RiskScoring </t>
  </si>
  <si>
    <r>
      <t xml:space="preserve">EBITDA </t>
    </r>
    <r>
      <rPr>
        <b/>
        <sz val="20"/>
        <color rgb="FFFF0000"/>
        <rFont val="Anantason Bold"/>
        <charset val="222"/>
      </rPr>
      <t>(หักลูกหนี้ปี 2567 ลงไป)</t>
    </r>
  </si>
  <si>
    <r>
      <t xml:space="preserve">NI </t>
    </r>
    <r>
      <rPr>
        <b/>
        <sz val="20"/>
        <color rgb="FFFF0000"/>
        <rFont val="Anantason Bold"/>
        <charset val="222"/>
      </rPr>
      <t>(หักลูกหนี้ปี 2567 ลงไป)</t>
    </r>
  </si>
  <si>
    <r>
      <t xml:space="preserve">RiskScoring </t>
    </r>
    <r>
      <rPr>
        <b/>
        <sz val="20"/>
        <color rgb="FFFF0000"/>
        <rFont val="Anantason Bold"/>
        <charset val="222"/>
      </rPr>
      <t>(หักลูกหนี้ปี 2567 ลงไป)</t>
    </r>
  </si>
  <si>
    <t xml:space="preserve">เงินบำรุงคงเหลือสุทธิ </t>
  </si>
  <si>
    <t>สถานการณ์การเงินการคลังโรงพยาบาล ณ 30 เมษายน 2569</t>
  </si>
  <si>
    <t>หน่วยบริการ</t>
  </si>
  <si>
    <t xml:space="preserve">[3] = [1]  -[2] </t>
  </si>
  <si>
    <t xml:space="preserve">[3] EBITDA </t>
  </si>
  <si>
    <t>วงเงินที่ลงทุนได้  20%ของ EBITDA</t>
  </si>
  <si>
    <t>จัดซื้อ/จัดหาด้วยเงินบำรุงของ รพ. (เงินบำรุง + เงินบริจาค)</t>
  </si>
  <si>
    <t xml:space="preserve">[7] = [5] - [6] </t>
  </si>
  <si>
    <t xml:space="preserve">[8] </t>
  </si>
  <si>
    <t xml:space="preserve"> NWC ณ 30 กันยายน 2568</t>
  </si>
  <si>
    <t>NWC ต่อ รายจ่ายเฉลี่ยต่อเดือน</t>
  </si>
  <si>
    <t xml:space="preserve">เปรียบเทียบแบบ PlanFin </t>
  </si>
  <si>
    <t xml:space="preserve">หมายเหตุ : โรงพยาบาลที่มีการลงทุนด้วยเงินบำรุงเกิน 20% EBITDA ปีงบประมาณ พ.ศ. 2569 ในเขตสุขภาพที่ 8 มีจำนวน 11 แห่ง </t>
  </si>
  <si>
    <r>
      <t xml:space="preserve">EBITDA </t>
    </r>
    <r>
      <rPr>
        <b/>
        <sz val="16"/>
        <color rgb="FFFF0000"/>
        <rFont val="Anantason Bold"/>
        <charset val="222"/>
      </rPr>
      <t>(หักลูกหนี้ปี 2567 ลงไป)</t>
    </r>
  </si>
  <si>
    <r>
      <t xml:space="preserve">RiskScoring </t>
    </r>
    <r>
      <rPr>
        <b/>
        <sz val="16"/>
        <color rgb="FFFF0000"/>
        <rFont val="Anantason Bold"/>
        <charset val="222"/>
      </rPr>
      <t>(หักลูกหนี้ปี 2567 ลงไป)</t>
    </r>
  </si>
  <si>
    <t>&gt;1.5</t>
  </si>
  <si>
    <t>&gt;1.0</t>
  </si>
  <si>
    <t>&gt;0.8</t>
  </si>
  <si>
    <t>&gt;0</t>
  </si>
  <si>
    <r>
      <t xml:space="preserve">NI </t>
    </r>
    <r>
      <rPr>
        <b/>
        <sz val="16"/>
        <color rgb="FFFF0000"/>
        <rFont val="Anantason Bold"/>
        <charset val="222"/>
      </rPr>
      <t>(หักลูกหนี้ปี 2567 ลงไป)</t>
    </r>
  </si>
  <si>
    <t>จำนวน (รายการ)</t>
  </si>
  <si>
    <t>วงเงินลงทุน(บาท)</t>
  </si>
  <si>
    <t>ครุภัณฑ์สำนักงาน</t>
  </si>
  <si>
    <t>ครุภัณฑ์การเกษตร</t>
  </si>
  <si>
    <t>ครุภัณฑ์คอมพิวเตอร์</t>
  </si>
  <si>
    <t>ครุภัณฑ์ไฟฟ้า</t>
  </si>
  <si>
    <t>ครุภัณฑ์วิทยาศาตร์และการแพทย์</t>
  </si>
  <si>
    <t>ครุภัณฑ์ก่อสร้าง</t>
  </si>
  <si>
    <t>ครุภัณฑ์การแพทย์</t>
  </si>
  <si>
    <t>ครุภัณฑ์โฆษณาและเผยแพร่</t>
  </si>
  <si>
    <t>ครุภัณฑ์งานบ้านงานครัว</t>
  </si>
  <si>
    <t>ครุภัณฑ์ไฟฟ้าและวิทยุ</t>
  </si>
  <si>
    <t>ระบบคอมพิวเตอร์</t>
  </si>
  <si>
    <t>ระบบไฟฟ้า</t>
  </si>
  <si>
    <t>รายการงบลงทุนด้วยเงินบำรุง ปี 2569 รพ.บึงโขงหลง</t>
  </si>
  <si>
    <t>ระบบไฟฟ้าและสื่อสารทันตกรรม</t>
  </si>
  <si>
    <t>ระบบหมุนเวียนอากาศและแลกเปลี่ยนพลังงาน</t>
  </si>
  <si>
    <t>ระบบปรับอากาศอาคารทันตกรรม</t>
  </si>
  <si>
    <t>อาคารทันตกรรม</t>
  </si>
  <si>
    <t>ซ่อมแซมบ้านพักเจ้าหน้าที่</t>
  </si>
  <si>
    <t>รั้วบ้านน็อคดาวน์</t>
  </si>
  <si>
    <t>จ้างเทฐานราก (ระบบบำบัดน้ำเสีย)</t>
  </si>
  <si>
    <t>แผนแบบ</t>
  </si>
  <si>
    <t>การลงทุนด้วยเงินบำรุง (1)</t>
  </si>
  <si>
    <t>การลงทุนด้วยเงินบริจาค (2)</t>
  </si>
  <si>
    <t xml:space="preserve">(1) + (2) </t>
  </si>
  <si>
    <t>แทบสีเหลือง คือ เงินบริจาค</t>
  </si>
  <si>
    <t>รายการงบลงทุนด้วยเงินบำรุง ปี 2569 รพ.ศรีวิไล</t>
  </si>
  <si>
    <t>เนื่องจากต้นปีเป็นแผนแบบ 1 จึงไม่ได้ส่งรายการลงทุนด้วยเงินบำรุง</t>
  </si>
  <si>
    <t>เนื่องจากต้นปีเป็นแผนแบบ 2 จึงไม่ได้ส่งรายการลงทุนด้วยเงินบำรุง</t>
  </si>
  <si>
    <t>ครุภัณฑ์สำนักงาน(ต่ำกว่า)</t>
  </si>
  <si>
    <t>ครุภัณฑ์งานบ้านงานครัว(ต่ำกว่า)</t>
  </si>
  <si>
    <t>ครุภัณฑ์ยานพาหนะและขนส่ง</t>
  </si>
  <si>
    <t>ปรับปรุงห้องผ่าตัดเดิม ให้เป็นห้องอุบัติเหตุฉุกเฉินและแบบ</t>
  </si>
  <si>
    <t>ปรับปรุงมุงหลังคาจุดรับผ้า</t>
  </si>
  <si>
    <t>ระบบบำบัดน้ำเสียแบบคลองวนเวียนขนาด 250ลูกบาศก์เมตร/วัน และระบบท่อรวบรวมน้ำเสีย</t>
  </si>
  <si>
    <t>ปรับย้ายแนวเสาร์ไฟฟ้าแรงสูงแรงต่ำพร้อมหม้อแปลงไฟฟ้า
เนื่องจากเป็นสถานที่ก่อสร้างหอผู้ป่วยใน5ชั้น จำนวน114เตียง</t>
  </si>
  <si>
    <t>โรงเก็บออกซิเจน</t>
  </si>
  <si>
    <t>โรงจอดรถข้างอาคารกายภาพ</t>
  </si>
  <si>
    <t>ย้ายCT power meter และปรับปรุงระบบ Solar cell</t>
  </si>
  <si>
    <t>Backdrop พระบิดา</t>
  </si>
  <si>
    <t>ปรับปรุงห้องพิเศษรวม 2</t>
  </si>
  <si>
    <t>ปรับปรุงห้องพิเศษเดี่ยว</t>
  </si>
  <si>
    <t>ปรับปรุง Nurse station</t>
  </si>
  <si>
    <t>ปรับปรุงภูมิทัศน์</t>
  </si>
  <si>
    <t>รางระบายน้ำฝนบ้านพัก</t>
  </si>
  <si>
    <t>ต่อเติมยกพื้นอาคารปุญโญภาส</t>
  </si>
  <si>
    <t>ปรับปรุงห้องผู้ป่วยหลังคลอด</t>
  </si>
  <si>
    <t>ปรับปรุงบ้านพักเจ้าหน้าที่</t>
  </si>
  <si>
    <t>ปรับปรุงห้องพักเจ้าหน้าที่ (แฟลต)</t>
  </si>
  <si>
    <t>อาคารไตเทียม 2 ชั้น</t>
  </si>
  <si>
    <t>โปรแกรม Back office</t>
  </si>
  <si>
    <t>เครื่องปรับอากาศห้องพิเศษรวม 12000 BTU</t>
  </si>
  <si>
    <t>เครื่องปรับอากาศห้องผู้ป่วยหลังคลอด12000 BTU</t>
  </si>
  <si>
    <t>เครื่องปรับอากาศห้องNurse station 30000 BTU</t>
  </si>
  <si>
    <t>เครื่องปรับอากาศห้องผลิตน้ำ 15000 BTU</t>
  </si>
  <si>
    <t>เครื่องปรับอากาศห้องพิเศษเดี่ยว 18000 BTU</t>
  </si>
  <si>
    <t>คอมพิวเตอร์</t>
  </si>
  <si>
    <t>โปรแกรม IPD paper less</t>
  </si>
  <si>
    <t>รถพยาบาลพร้อมอุปกรช่วยชีวิตชั้นสูง</t>
  </si>
  <si>
    <t>Hos - xp V4</t>
  </si>
  <si>
    <t>รายการงบลงทุนด้วยเงินบำรุง ปี 2569 รพ.บุ่งคล้า</t>
  </si>
  <si>
    <t>รายการงบลงทุนด้วยเงินบำรุง ปี 2569 รพ.กุสุมาลย์</t>
  </si>
  <si>
    <t>อาคาร สิ่งปลูกสร้าง</t>
  </si>
  <si>
    <t xml:space="preserve">ครุภัณฑ์การแพทย์ </t>
  </si>
  <si>
    <t xml:space="preserve">ครุภัณฑ์สำนักงาน </t>
  </si>
  <si>
    <t xml:space="preserve">ครุภัณฑ์โฆษณาและเผยแพร่ </t>
  </si>
  <si>
    <t xml:space="preserve">ครุภัณฑ์งานบ้านงานครัว </t>
  </si>
  <si>
    <t xml:space="preserve">ครุภัณฑ์ยานพาหนะขนส่ง </t>
  </si>
  <si>
    <t>ครุภัณฑ์สำรวจ</t>
  </si>
  <si>
    <t>ครุภัณฑ์โรงงาน</t>
  </si>
  <si>
    <t xml:space="preserve">ครุภัณฑ์ก่อสร้าง </t>
  </si>
  <si>
    <t>ครุภัณฑ์อื่น ๆ</t>
  </si>
  <si>
    <t>รายการงบลงทุนด้วยเงินบำรุง ปี 2569 รพ.สว่างแดนดิน</t>
  </si>
  <si>
    <t>ปรับปรุงอาคารลีลาวดี(ซัพพลาย)</t>
  </si>
  <si>
    <t>ซ่อมปรับปรุงระบบท่อประปา</t>
  </si>
  <si>
    <t>ถนนและลานจอดรถ</t>
  </si>
  <si>
    <t>ซ่อมถนนและร่องระบายน้ำ</t>
  </si>
  <si>
    <t>ห้อง Negative (อาคารผกากรอง)</t>
  </si>
  <si>
    <t>ก่อสร้างโรงจอดรถ Mobile Stoke Unit</t>
  </si>
  <si>
    <t>ปรับปรุงอาคารโรคเรื้อรัง</t>
  </si>
  <si>
    <t>ปรับปรุงห้องทันตกรรม</t>
  </si>
  <si>
    <t>ปรับปรุงอาคารตึกอำนวยการ</t>
  </si>
  <si>
    <t>ปรับปรุงอาคารพักอาศัยเจ้าหน้าที่</t>
  </si>
  <si>
    <t>ซ่อมฝ้าเพดาน ห้องคลอด</t>
  </si>
  <si>
    <t>ซ่อมฝ้าเพดานห้องทันตกรรม</t>
  </si>
  <si>
    <t>ซ่อมฝ้าเพดานหน้าห้องเวรเปล</t>
  </si>
  <si>
    <t>ซ่อมแซมหลังคาห้องทันตกรรม</t>
  </si>
  <si>
    <t>เปลี่ยนท่อประปาผิวดินขนาดใหญ่</t>
  </si>
  <si>
    <t>ปรับปรุงเทพื้นห้องเก็บออกซิเจน</t>
  </si>
  <si>
    <t>ซ่อมแซมห้องน้ำอาคารโรงพักขยะ</t>
  </si>
  <si>
    <t>ปรับปรุงซ่อมแซมห้องน้ำหมวดยานพาหนะ</t>
  </si>
  <si>
    <t xml:space="preserve">ติดตั้งกริ่ง งาน VIP ,OPD,บ้านพักอาคาร4 ,บ้านพักอาคาร 5 , บ้านพักแพทย์ </t>
  </si>
  <si>
    <t>ปรับปรุงลานอเนกประสงค์</t>
  </si>
  <si>
    <t>ปรับปรุงห้องพักเจ้าหน้าที่ชั้นใต้ดินอาคาร 85 ปี</t>
  </si>
  <si>
    <t>1</t>
  </si>
  <si>
    <t>รายการจากเงินบริจาค</t>
  </si>
  <si>
    <t>รายการงบลงทุนด้วยเงินบำรุง ปี 2569 รพ.พอจ.แบนฯ</t>
  </si>
  <si>
    <t>รายการงบลงทุนด้วยเงินบำรุง ปี 2569 รพ.หนองคาย</t>
  </si>
  <si>
    <t>ปรับปรุงห้องน้ำหน้าห้องรอคลอด</t>
  </si>
  <si>
    <t>ปรับปรุงหลังคาและต่อเติมสำนักงาน อาคาร PCU</t>
  </si>
  <si>
    <t>ต่อเติมห้องจ่ายยาผู้ป่วยนอก +LAB (ห้องสำนักงาน+ใส่น้ำเกลือ) ขนาด 3x7 เมตร</t>
  </si>
  <si>
    <t>ปรับปรุงห้องเก็บของเป็นอาคารพัสดุ</t>
  </si>
  <si>
    <t>หลังคา Cover way จากจ่ายกลางไปตึกผู้ป่วยใน + คลัง วชย.</t>
  </si>
  <si>
    <t>เครื่องฟังเสียงหัวใจทารกในครรภ์ (Doptone)</t>
  </si>
  <si>
    <t>เครื่องชั่งน้ำหนักดิจิตอลเชื่อมระบบคอมพิวเตอร์</t>
  </si>
  <si>
    <t>ถังออกซิเจนชนิดอลูมิเนียม (วาล์วแบบพวงมาลัย) ขนาด 30 ลิตร (น้ำ)</t>
  </si>
  <si>
    <t xml:space="preserve">เครื่องหมุนเหวี่ยงตกตะกอนเลือด ขนาดบรรจุ 8- 12 tube
</t>
  </si>
  <si>
    <t>เตียงผู้ป่วยชนิดสามไกร์ ปรับระดับได้  ผู้ป่วยสามัญ (ทดแทนที่ชำรุด)</t>
  </si>
  <si>
    <t>เตียงผู้ป่วยชนิดสามไกร์ปรับด้วยไฟฟ้าราวปีกนก พร้อมเบาะและเสาน้ำเกลือ ห้องพิเศษ 5 (ทดแทนที่ชำรุด)</t>
  </si>
  <si>
    <t>เครื่องวัดความยาวคลองรากฟัน</t>
  </si>
  <si>
    <t>เครื่องตรวจสมรรถภาพปอด (Spirometer)</t>
  </si>
  <si>
    <t>รถเข็นสแตนเลส 2 ชั้น 2 ลิ้นชัก (Size W400 x L550 x H1050 mm.)</t>
  </si>
  <si>
    <t>เตียงเคลื่อนย้ายผู้ป่วยบนรถพยาบาล (Strecher) รถ Refer 291</t>
  </si>
  <si>
    <t>Computer PC สำนักงานทั่วไป</t>
  </si>
  <si>
    <t>อุปกรณ์กระจายสัญญาณ (L2 Switch) ขนาด 24 ช่อง แบบที่ 2</t>
  </si>
  <si>
    <t>เครื่องพิมพ์ Multifunction เลเซอร์ หรือ LED ขาวดำ</t>
  </si>
  <si>
    <t>สแกนเนอร์ สำหรับงานเก็บเอกสารระดับศูนย์บริการ แบบที่ 2</t>
  </si>
  <si>
    <t>เครื่องพิมพ์แบบใช้ความร้อน (Termal Printer)</t>
  </si>
  <si>
    <t>ชุดโปรแกรม Backoffice</t>
  </si>
  <si>
    <t>Notebook  สำหรับงานสำนักงาน</t>
  </si>
  <si>
    <t>ชุดโปรแกรมระบบปฏิบัติการสำหรับเครื่องคอมพิวเตอร์แม่ข่าย (Server)</t>
  </si>
  <si>
    <t>เครื่องพิมพ์ชนิด Dot Matrix Printer แบบแคร่สั้น</t>
  </si>
  <si>
    <t>เครื่อง Kiosk</t>
  </si>
  <si>
    <t>เครื่องปรับอากาศชนิดติดผนัง ขนาด 24000 BTU</t>
  </si>
  <si>
    <t>เครื่องปรับอากาศชนิดติดผนัง ขนาด 15,000 BTU</t>
  </si>
  <si>
    <t>ระบบปรับอากาศอาคารผู้ป่วยนอก ชั้น 1 OPD+ER</t>
  </si>
  <si>
    <t xml:space="preserve">รถเข็นสแตนเลส 2 ชั้น </t>
  </si>
  <si>
    <t>จอแสดงภาพห้องประชุม/ER (LED/Display)</t>
  </si>
  <si>
    <t>ระบบกล้องวงจรปิด 16 channel (อาคารเพราะเราเชื้อในพลังเล็ก)</t>
  </si>
  <si>
    <t>ระบบลำโพงเสียงตามสายภายในอาคาร</t>
  </si>
  <si>
    <t>หม้อแปลงไฟฟ้าขนาดไม่น้อยกว่า 500 kVA (พร้อมติดตั้ง)</t>
  </si>
  <si>
    <t>เครื่องกำเนิดไฟฟ้า (ราคาไม่รวมค่าติดตั้ง) ขนาด 300 กิโลวัตต์</t>
  </si>
  <si>
    <t>ตู้ลำโพงแบบเคลื่อนที่</t>
  </si>
  <si>
    <t>ปั๊มน้ำแบบหอยโข่ง</t>
  </si>
  <si>
    <t>เครื่องตัดหญ้าแบบสะพายบ่า</t>
  </si>
  <si>
    <t xml:space="preserve">ถังออกซิเจนชนิดอลูมิเนียม (วาล์วแบบพวงมาลัย) ขนาด 30 ลิตร </t>
  </si>
  <si>
    <t>เตียงผู้ป่วยชนิดสามไกร์ราวสไลด์ พร้อมเบาะเสาน้ำเกลือ ตู้ข้างเตียงและถาดคร่อมเตียง (สมทบงบค่าเสื่อม 69)</t>
  </si>
  <si>
    <t>ตู้เย็นเก็บวัคซีน 2 บาน 33 คิวขึ้นไป จุ 120 ลิตร ขึ้นไป</t>
  </si>
  <si>
    <t>เครื่องคอมพิวเตอร์ สำหรับงานสำนักงาน * (จอแสดงภาพขนาดไม่น้อยกว่า 23 นิ้ว)</t>
  </si>
  <si>
    <t>เครื่องสำรองไฟฟ้า ขนาด 2 kVA</t>
  </si>
  <si>
    <t>จอแสดงภาพห้องประชุม (LED/Display)</t>
  </si>
  <si>
    <t>เครื่องสแกนความร้อน Thermal Imaging Camera</t>
  </si>
  <si>
    <t>เครื่องปรับอากาศชนิดแขวน ขนาด 36000 BTU</t>
  </si>
  <si>
    <t>เครื่องปรับอากาศชนิดแขวน ขนาด 15000 BTU</t>
  </si>
  <si>
    <t>เครื่องปรับอากาศชนิดแขวน ขนาด 12000 BTU</t>
  </si>
  <si>
    <t>ปรับปรุงห้องน้ำหน้าห้องรอคลอด (สมทบงบค่าเสื่อม)</t>
  </si>
  <si>
    <t>โรงผลิตน้ำดื่ม</t>
  </si>
  <si>
    <t xml:space="preserve">ปรับปรุงห้องพักใต้แฟลต 2 ห้อง </t>
  </si>
  <si>
    <t>จ้างก่อสร้างที่เก็บพัสดุข้างอาคารพักพยาบาล หลังที่ ๑</t>
  </si>
  <si>
    <t>ปรับปรุงห้องน้ำชั้น 2 และระบบท่อน้ำทิ้งและท่อโสโครก อาคารผู้ป่วยนอก</t>
  </si>
  <si>
    <t>รายการงบลงทุนด้วยเงินบำรุง ปี 2569 รพ.โพนพิสัย</t>
  </si>
  <si>
    <t>เครื่องให้ออกซิเจนด้วยอัตราการไหลสูง</t>
  </si>
  <si>
    <t>เครื่องติดตามสัญญาณชีพแบบเคลื่อนย้ายขนาดเล็ก</t>
  </si>
  <si>
    <t>รถเข็นชนิดนอน</t>
  </si>
  <si>
    <t>รถเข็นทำแผล</t>
  </si>
  <si>
    <t>รถเข็นแจกยากิน</t>
  </si>
  <si>
    <t>รถเข็นฉีดยา</t>
  </si>
  <si>
    <t>รถเข็นวัด V/S</t>
  </si>
  <si>
    <t>ตู้ข้างเตียงสแตนเลส</t>
  </si>
  <si>
    <t>เตียงผู้ป่วยชนิดสองไกร์ราวสไลด์ พร้อมเบาะและเสาน้ำเกลือพร้อมข้างเตียงสแตนเลส</t>
  </si>
  <si>
    <t xml:space="preserve">เครื่องปั่นเม็ดเลือดแดงอัดแน่น Hematocrit Centrifuge </t>
  </si>
  <si>
    <t>รถเข็นเปลนอน ระบบไฟฟ้า</t>
  </si>
  <si>
    <t>รถเข็นเปลนั่ง ระบบไฟฟ้า</t>
  </si>
  <si>
    <t>เครื่องวัดความดันโลหิตชนิดอัตโนมัติ พร้อมวัดความอิ่มตัวของออกซิเจนในเลือด แบบมีล้อเลื่อน</t>
  </si>
  <si>
    <t>ชุดเหยียดนิ้วมือ Chinese finger trap</t>
  </si>
  <si>
    <t>เครื่องตรวจสมรรถภาพปอด
ด้วยเครื่องคอมพิวเตอร์</t>
  </si>
  <si>
    <t>เตียงนอนผู้ป่วยแบบชั่งน้ำหนักได้</t>
  </si>
  <si>
    <t xml:space="preserve">ชั้นวางเครื่องมือแพทย์ </t>
  </si>
  <si>
    <t>ระบบผลิตน้ำบริสุทธิ์ RO ขนาด 500 ลิตร</t>
  </si>
  <si>
    <t xml:space="preserve">เครื่องซีลซองแบบใช้เท้าเหยียบ ขนาด 18 นิ้ว </t>
  </si>
  <si>
    <t>กล้องจุลทรรศน์ชนิด 2 ตา รุ่น CX23</t>
  </si>
  <si>
    <t>เครื่องขยายคลองรากฟันชนิดไร้สาย E-Value E</t>
  </si>
  <si>
    <t>เครื่องฉีดกัตตาเพอร์ชาชนิดเหลว (Fast fill)</t>
  </si>
  <si>
    <t>เครื่องตัดกัตตาเพอร์ชาด้วยความร้อน (Fast Pack Pro)</t>
  </si>
  <si>
    <t>โคมไฟออกหน่วย</t>
  </si>
  <si>
    <t>เครื่องวัดอุณหภูมิและความชื้นในอากาศ Realtime monitor</t>
  </si>
  <si>
    <t>แผ่นกริดขนาด 14*17</t>
  </si>
  <si>
    <t>เครื่องขูดหินปูน</t>
  </si>
  <si>
    <t>Set Screw Extraction(Off Set)</t>
  </si>
  <si>
    <t>ชุด Laryngoscope ผู้ใหญ่</t>
  </si>
  <si>
    <t>เครื่องอ่านและแปลงสัญญาณข้อมูลภาพเอกซเรย์เป็นระบบดิจิตอลในช่องปากยี่ห้อ Fussen รุ่น F200</t>
  </si>
  <si>
    <t>Patient  controled  Analgesia(PCA)</t>
  </si>
  <si>
    <t>Infusion pump</t>
  </si>
  <si>
    <t>ปั๊มสารเคมี(เติมคลอรีน)</t>
  </si>
  <si>
    <t>เตียงเคลื่อนย้ายผู้ป่วยพร้อมราง เบอร์ 14 ทะเบียน กจ 8935 นค</t>
  </si>
  <si>
    <t>เครื่องปั๊มลมแบบ free oil สำหรับเครื่องล้างมาตรฐาน</t>
  </si>
  <si>
    <t>เครื่องปรับอากาศ แบบแยกส่วน (ราคารวมค่าติดตั้ง) แบบตั้งพื้นหรือแบบแขวน ขนาด 13,000 บีทียู</t>
  </si>
  <si>
    <t>เครื่องปรับอากาศ แบบแยกส่วน (ราคารวมค่าติดตั้ง) แบบตั้งพื้นหรือแบบแขวน ขนาด 20,000 บีทียู</t>
  </si>
  <si>
    <t xml:space="preserve">เครื่องปรับอากาศ แบบแยกส่วน (ราคารวมค่าติดตั้ง) แบบตั้งพื้นหรือแบบแขวน (ระบบ Inverter) 12,000 บีทียู
</t>
  </si>
  <si>
    <t>เครื่องปรับอากาศแบบแยกส่วน(ราคารวมติดตั้ง)แบบติดผนังขนาด18,000 BTU</t>
  </si>
  <si>
    <t>เครื่องดูดฝุ่น 25 ลิตร</t>
  </si>
  <si>
    <t>ITM06 Ax-series ITM Type6</t>
  </si>
  <si>
    <t>เครื่องปรับอากาศแบบแยกส่วน (ราคารวมค่าติดตั้ง) แบบติดผนังขนาด 9,000 บีทียู</t>
  </si>
  <si>
    <t>เครื่องปรับอากาศ 18000 btu</t>
  </si>
  <si>
    <t xml:space="preserve">เครื่องฟอกอากาศ </t>
  </si>
  <si>
    <t>เครื่องปรับอากาศ แบบแยกส่วน 13000 BTU inverter</t>
  </si>
  <si>
    <t>เครื่องปรับอากาศ แบบแยกส่วน 24000 BTU inverter</t>
  </si>
  <si>
    <t>โซฟารับแขก</t>
  </si>
  <si>
    <t>โทรทัศน์ แอล อี ดี (LED TV) แบบ Smart TV ระดับความละเอียดจอภาพ 3840 x 2160 พิกเซล ขนาด 43 นิ้ว</t>
  </si>
  <si>
    <t>โทรทัศน์ แอล อี ดี (LED TV) แบบ Smart TV ระดับความละเอียดจอภาพ 3840 x 2160 พิกเซล ขนาด 55 นิ้ว</t>
  </si>
  <si>
    <t>ชุดไมโครโฟนพร้อมลำโพง</t>
  </si>
  <si>
    <t>สว่านโรตารีไร้สาย</t>
  </si>
  <si>
    <t>เครื่องเสียง ครอสปรับเสียง 3 ทาง พร้อมสายต่อ</t>
  </si>
  <si>
    <t>เครื่องชั่ง แบบดิจิตอล ขนาด 300 กิโลกรัม</t>
  </si>
  <si>
    <t>เครื่องตัดหญ้า</t>
  </si>
  <si>
    <t>มอเตอร์ปั๊มน้ำหอประปา</t>
  </si>
  <si>
    <t>ซัมเมอร์ส 2 นิ้ว</t>
  </si>
  <si>
    <t>เครื่องคอมพิวเตอร์ประมวลผลแบบที่ 2</t>
  </si>
  <si>
    <t>เครื่องพิมพ์ laserjet All in one (แบบที่2)</t>
  </si>
  <si>
    <t>เครื่องพิมพ์ความร้อน Thermal Printer</t>
  </si>
  <si>
    <t>เครื่องคอมพิวเตอร์โน๊ตบุ๊ค แบบที่ 1</t>
  </si>
  <si>
    <t>โปรแกรม smart office</t>
  </si>
  <si>
    <t>เครื่องพิมพ์ All in one</t>
  </si>
  <si>
    <t>เครื่องสแกนเอกสาร</t>
  </si>
  <si>
    <t>โปรแกรมทำงานต่อพ่วงกับชุดกล้องส่องตรวจ ของ OR</t>
  </si>
  <si>
    <t>รถพยาบาล All new Toyota และเครื่องมือทางการแพทย์ประจำรถมาตรฐานพร้อมสัญญาณไฟฉุกเฉิน สัญญาณเสียงไซเรน</t>
  </si>
  <si>
    <t>จ้างปรับปรุงต่อเติมห้องล้างอุปกรณ์ ห้องต้ม</t>
  </si>
  <si>
    <t>จ้างปรับปรุงห้องบัตรเก่าเป็นห้องตรวจ</t>
  </si>
  <si>
    <t>จ้างก่อสร้างปรับปรุงห้องผ่าตัดอาคารผู้ป่วยนอกโรงพยาบาลโพนพิสัย</t>
  </si>
  <si>
    <t>จ้างปรับปรุงต่อเติมหลังคาทางลาดอาคารผู้ป่วยใน 114 เตียง</t>
  </si>
  <si>
    <t>จ้างก่อสร้างขยายเขตไฟฟ้าแรงสูงอาคารแฟลตเจ้าหน้าที่ 96 ห้อง</t>
  </si>
  <si>
    <t>ครุภัณฑ์อื่นๆ</t>
  </si>
  <si>
    <t>รายการงบลงทุนด้วยเงินบำรุง ปี 2569 รพ.สระใคร</t>
  </si>
  <si>
    <t>รายการงบลงทุนด้วยเงินบำรุง ปี 2569 รพ.ศรีบุญเรือง</t>
  </si>
  <si>
    <t>รายการงบลงทุนด้วยเงินบำรุง ปี 2569 รพ.ศรีเชียงใหม่</t>
  </si>
  <si>
    <t>ปักเสาพาดสายแรงสูงติดตั้งหม้อแปลงขนาด 160  KVA  แฟลตใหม่</t>
  </si>
  <si>
    <t>รถเข็นนั่ง พร้อมเสาน้ำเกลือ</t>
  </si>
  <si>
    <t>เครื่องวัดความดันโลหิตชนิดอัดโนมัติแบบสอดแขน</t>
  </si>
  <si>
    <t>ครุภัณฑ์งานบ้าน งานครัว</t>
  </si>
  <si>
    <t>ครุภัณฑ์ยานพาหนะ</t>
  </si>
  <si>
    <t>ครุภัณฑ์ทางการแพทย์</t>
  </si>
  <si>
    <t>ทีวี Smart TV ขนาด 55 นิ้ว</t>
  </si>
  <si>
    <t>กล้องถ่ายภาพดิจิตอล</t>
  </si>
  <si>
    <t>รถบรรทุกระบบไฟฟ้า (ใช้บรรทุกผ้าเปื้อน)</t>
  </si>
  <si>
    <t>รถสามล้อไฟฟ้า 48 โวลต์ แบบตู้ทึก ขนส่ง</t>
  </si>
  <si>
    <t>ชุดโต๊ะ เก้าอี้ 2 ที่นั่ง</t>
  </si>
  <si>
    <t>เครื่องสำรองไฟฟ้า ขนาด800VA</t>
  </si>
  <si>
    <t>เก้าอี้สำนักงานขาเหล็ก</t>
  </si>
  <si>
    <t>เก้าอี้สำนักงานขาเหล็ก 3 ตัว</t>
  </si>
  <si>
    <t>เลื่อยโซ่ยนต์</t>
  </si>
  <si>
    <t>ไมโครเวฟ</t>
  </si>
  <si>
    <t>เครื่องทำน้ำอุ่น</t>
  </si>
  <si>
    <t>เครื่องเป่าใบไม้</t>
  </si>
  <si>
    <t>โต๊ะวางเครื่องมือ (Mayo)</t>
  </si>
  <si>
    <t>กล้องวงจรปิด Wifi ภายในห้อง</t>
  </si>
  <si>
    <t>ตราชั่งทารกพร้อมที่วัดความยาว</t>
  </si>
  <si>
    <t>โต๊ะวางเครื่องมือสแตนเลส</t>
  </si>
  <si>
    <t>เก้าอี้สแตนเลส ปรับระดับได้</t>
  </si>
  <si>
    <t>โต๊ะทำงานพร้อมกระจก</t>
  </si>
  <si>
    <t>เก้าอี้สำนักงาน</t>
  </si>
  <si>
    <t>ตู้เย็น 2 ประตู ขนาด 6.4 คิว</t>
  </si>
  <si>
    <t>เครื่องวัดอุณหภูมิ สำหรับห้อง Server</t>
  </si>
  <si>
    <t>ตู้เย็น ขนาด 6.4 คิว</t>
  </si>
  <si>
    <t>เครื่องฉีดน้ำแรงดันสูง</t>
  </si>
  <si>
    <t>เครื่องตัดหญ้าสะพายบ่า</t>
  </si>
  <si>
    <t>ชุดประตูสแกนลายนิ้วมือ</t>
  </si>
  <si>
    <t xml:space="preserve">เครื่องชั่งน้ำหนัก </t>
  </si>
  <si>
    <t>ตู้เสื้อผ้า</t>
  </si>
  <si>
    <t>ชุดโต๊ะ 2 ที่นั่ง</t>
  </si>
  <si>
    <t>เครื่องปรับอากาศ ชนิดติดผนัง ขนาด 12000 BTU</t>
  </si>
  <si>
    <t>เครื่องลดความชื้นพลาสม่าคลัสเตอร์</t>
  </si>
  <si>
    <t>เครื่องวัดออกซิเจนในเลือดอัตโนมัติชนิดพกพา</t>
  </si>
  <si>
    <t>เครื่องสำรองไฟฟ้า ขนาด 3kVA</t>
  </si>
  <si>
    <t>เครื่องปรับอากาศ ชนิดติดผนัง</t>
  </si>
  <si>
    <t>เครื่องอ่านผลสปอร์เทสสำหรับเครื่องอบแก๊ส</t>
  </si>
  <si>
    <t>เครื่องควบคุมการให้สารน้ำทางหลอดเลือดดำชนิด 1 สาย</t>
  </si>
  <si>
    <t>เครื่องวัดแก๊สติดผนังพร้อมอุปกรณ์</t>
  </si>
  <si>
    <t>โครงการก่อสร้างอาคารทันตกรรม (งบ 1,100,000 บาท)</t>
  </si>
  <si>
    <t>เหตุผล/ความจำเป็น</t>
  </si>
  <si>
    <t>เพื่อใช้ในห้องให้คำปรึกษา</t>
  </si>
  <si>
    <t xml:space="preserve">เพื่อทดแทนเครื่องเดิมที่ชำรุด/ไม่กักเก็บไฟฟ้า </t>
  </si>
  <si>
    <t>เพื่อทดแทนที่ชำรุด</t>
  </si>
  <si>
    <t>เพื่อใช้ในงานสวน/งานสนับสนุน</t>
  </si>
  <si>
    <t>เพื่อใช้ในงานโภชนาการ</t>
  </si>
  <si>
    <t>เพื่อใช้สำหรับมาตรฐาน Server Room สำหรับหน่วยงานสังกัดสำนักงานปลัด กระทรวงสาธารณสุข</t>
  </si>
  <si>
    <t>เพื่อใช้ทดแทนเครื่องเดิมที่ชำรุด</t>
  </si>
  <si>
    <t>เพื่อใช้ในงานสวน/งานสนับสนุน/ทดแทนที่ชำรุด</t>
  </si>
  <si>
    <t>เพื่อทดแทนที่ชำรุดห้องพิเศษ</t>
  </si>
  <si>
    <t>เพื่อมาตรฐานงานจ่ายกลาง (Central Supply)</t>
  </si>
  <si>
    <t>เพื่อให้เพียงพอต่อการใช้ในกรณีส่งต่อผู้ป่วย (เป็นเครื่องลักษณะใช้บนรถ refer)</t>
  </si>
  <si>
    <t>งบบริจาคแบบมีวัตถุประสงค์สำหรับสร้างอาคารทันตกรรม (ผูกพันข้ามปี และชำระงวดแรกในปีงบประมาณ 2569 จำนวน 250,000 บาท)</t>
  </si>
  <si>
    <t>ประเภทเงิน</t>
  </si>
  <si>
    <t>ครึ่งปีหลัง (ปรับหลังประชุม  คกก CFO วันที่ 20พค2569)</t>
  </si>
  <si>
    <t>ระบบบำบัดน้ำเสียแบบคลองวนเวียนขนาด 250ลูกบาศก์เมตร/วัน
และระบบท่อรวบรวมน้ำเสีย</t>
  </si>
  <si>
    <t>ปรับปรุงห้องผ่าตัดเดิม ให้เป็นห้องอุบัติเหตุฉุกเฉินฯ</t>
  </si>
  <si>
    <t>โรงพยาบาลที่มีการลงทุนด้วยเงินบำรุงเกิน 20% EBITDA ปีงบประมาณ พ.ศ. 2569 ในเขตสุขภาพที่ 8</t>
  </si>
  <si>
    <t>ค.อื่น</t>
  </si>
  <si>
    <t xml:space="preserve">เงินบริจาค </t>
  </si>
  <si>
    <t>เงินบำรุง (นโยบายเงิน ontop 30:10 ล้านบาท)</t>
  </si>
  <si>
    <t>เงินบำรุง (รับสนับสนุนโดยมีวัตถุประสงค์จาก อบจ.)</t>
  </si>
  <si>
    <t>ดำเนินการแล้ว</t>
  </si>
  <si>
    <t>อยู่ระหว่างการดำเนินการ</t>
  </si>
  <si>
    <t>ยังไม่ดำเนินการ</t>
  </si>
  <si>
    <t>สถานะ</t>
  </si>
  <si>
    <t>ผู้ตรวจราชการกระทรวงสาธารณสุข เขตสุขภาพที่ 8</t>
  </si>
  <si>
    <t>ปฏิบัติราชการแทนปลัดกรระทรวงสาธารณสุข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</si>
</sst>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0_ ;[Red]\-#,##0.00\ "/>
    <numFmt numFmtId="189" formatCode="#,##0_ ;[Red]\-#,##0\ "/>
  </numFmts>
  <fonts count="7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8"/>
      <name val="Tahoma"/>
      <family val="2"/>
      <charset val="222"/>
      <scheme val="minor"/>
    </font>
    <font>
      <u/>
      <sz val="16"/>
      <name val="TH SarabunPSK"/>
      <family val="2"/>
    </font>
    <font>
      <b/>
      <sz val="24"/>
      <name val="TH SarabunPSK"/>
      <family val="2"/>
    </font>
    <font>
      <b/>
      <sz val="16"/>
      <color rgb="FFFF0000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3399"/>
      <name val="TH SarabunPSK"/>
      <family val="2"/>
    </font>
    <font>
      <sz val="14"/>
      <color rgb="FFFF3399"/>
      <name val="TH SarabunPSK"/>
      <family val="2"/>
    </font>
    <font>
      <b/>
      <i/>
      <sz val="14"/>
      <color theme="1"/>
      <name val="TH SarabunPSK"/>
      <family val="2"/>
    </font>
    <font>
      <u/>
      <sz val="16"/>
      <color rgb="FFFF0000"/>
      <name val="TH SarabunPSK"/>
      <family val="2"/>
    </font>
    <font>
      <b/>
      <sz val="18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 New"/>
      <family val="2"/>
    </font>
    <font>
      <b/>
      <sz val="18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8"/>
      <color rgb="FFFFFFFF"/>
      <name val="TH Sarabun New"/>
      <family val="2"/>
    </font>
    <font>
      <b/>
      <sz val="18"/>
      <color rgb="FF99FF99"/>
      <name val="TH Sarabun New"/>
      <family val="2"/>
    </font>
    <font>
      <b/>
      <u/>
      <sz val="18"/>
      <color rgb="FF99FF99"/>
      <name val="TH Sarabun New"/>
      <family val="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  <font>
      <sz val="20"/>
      <color theme="1"/>
      <name val="TH Sarabun New"/>
      <family val="2"/>
    </font>
    <font>
      <sz val="18"/>
      <color rgb="FFFF0000"/>
      <name val="TH Sarabun New"/>
      <family val="2"/>
    </font>
    <font>
      <b/>
      <sz val="16"/>
      <color theme="1"/>
      <name val="Anantason Bold"/>
      <charset val="222"/>
    </font>
    <font>
      <b/>
      <sz val="16"/>
      <name val="Anantason Bold"/>
      <charset val="222"/>
    </font>
    <font>
      <b/>
      <sz val="14"/>
      <name val="Anantason Bold"/>
      <charset val="222"/>
    </font>
    <font>
      <sz val="16"/>
      <color theme="1"/>
      <name val="Anantason Bold"/>
      <charset val="222"/>
    </font>
    <font>
      <b/>
      <sz val="16"/>
      <color rgb="FFFF0000"/>
      <name val="Anantason Bold"/>
      <charset val="222"/>
    </font>
    <font>
      <b/>
      <sz val="14"/>
      <color theme="1"/>
      <name val="Anantason Bold"/>
      <charset val="222"/>
    </font>
    <font>
      <b/>
      <sz val="20"/>
      <name val="Anantason Bold"/>
      <charset val="222"/>
    </font>
    <font>
      <b/>
      <sz val="20"/>
      <color rgb="FFFF0000"/>
      <name val="Anantason Bold"/>
      <charset val="222"/>
    </font>
    <font>
      <b/>
      <sz val="18"/>
      <color theme="1"/>
      <name val="Anantason Bold"/>
      <charset val="222"/>
    </font>
    <font>
      <sz val="18"/>
      <name val="Anantason Bold"/>
      <charset val="222"/>
    </font>
    <font>
      <b/>
      <sz val="28"/>
      <name val="Anantason Bold"/>
      <charset val="222"/>
    </font>
    <font>
      <b/>
      <sz val="48"/>
      <name val="Anantason Bold"/>
      <charset val="222"/>
    </font>
    <font>
      <b/>
      <sz val="20"/>
      <color theme="1"/>
      <name val="Anantason Bold"/>
      <charset val="222"/>
    </font>
    <font>
      <b/>
      <sz val="20"/>
      <color rgb="FFFF3399"/>
      <name val="Anantason Bold"/>
      <charset val="222"/>
    </font>
    <font>
      <sz val="18"/>
      <color rgb="FF000000"/>
      <name val="Anantason Bold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rgb="FFFF3399"/>
      <name val="TH SarabunPSK"/>
      <family val="2"/>
      <charset val="222"/>
    </font>
    <font>
      <b/>
      <sz val="16"/>
      <color rgb="FFFF3399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color rgb="FF000000"/>
      <name val="TH Sarabun New"/>
      <family val="2"/>
      <charset val="222"/>
    </font>
  </fonts>
  <fills count="5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10" applyNumberFormat="0" applyAlignment="0" applyProtection="0"/>
    <xf numFmtId="0" fontId="17" fillId="16" borderId="11" applyNumberFormat="0" applyAlignment="0" applyProtection="0"/>
    <xf numFmtId="0" fontId="18" fillId="16" borderId="10" applyNumberFormat="0" applyAlignment="0" applyProtection="0"/>
    <xf numFmtId="0" fontId="19" fillId="0" borderId="12" applyNumberFormat="0" applyFill="0" applyAlignment="0" applyProtection="0"/>
    <xf numFmtId="0" fontId="20" fillId="17" borderId="13" applyNumberFormat="0" applyAlignment="0" applyProtection="0"/>
    <xf numFmtId="0" fontId="21" fillId="0" borderId="0" applyNumberFormat="0" applyFill="0" applyBorder="0" applyAlignment="0" applyProtection="0"/>
    <xf numFmtId="0" fontId="1" fillId="18" borderId="14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2" fillId="0" borderId="0" applyFont="0" applyFill="0" applyBorder="0" applyAlignment="0" applyProtection="0"/>
  </cellStyleXfs>
  <cellXfs count="405">
    <xf numFmtId="0" fontId="0" fillId="0" borderId="0" xfId="0"/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3" fillId="7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left"/>
    </xf>
    <xf numFmtId="40" fontId="3" fillId="0" borderId="1" xfId="0" applyNumberFormat="1" applyFont="1" applyBorder="1" applyAlignment="1">
      <alignment horizontal="center"/>
    </xf>
    <xf numFmtId="38" fontId="3" fillId="0" borderId="1" xfId="0" applyNumberFormat="1" applyFont="1" applyBorder="1" applyAlignment="1">
      <alignment horizontal="center"/>
    </xf>
    <xf numFmtId="0" fontId="3" fillId="0" borderId="0" xfId="0" applyFont="1"/>
    <xf numFmtId="40" fontId="3" fillId="0" borderId="1" xfId="1" applyNumberFormat="1" applyFont="1" applyBorder="1"/>
    <xf numFmtId="43" fontId="4" fillId="9" borderId="1" xfId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0" fontId="3" fillId="9" borderId="1" xfId="1" applyNumberFormat="1" applyFont="1" applyFill="1" applyBorder="1"/>
    <xf numFmtId="40" fontId="3" fillId="9" borderId="1" xfId="0" applyNumberFormat="1" applyFont="1" applyFill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40" fontId="3" fillId="9" borderId="1" xfId="1" applyNumberFormat="1" applyFont="1" applyFill="1" applyBorder="1" applyAlignment="1">
      <alignment vertical="center"/>
    </xf>
    <xf numFmtId="40" fontId="3" fillId="9" borderId="1" xfId="0" applyNumberFormat="1" applyFont="1" applyFill="1" applyBorder="1" applyAlignment="1">
      <alignment horizontal="center" vertical="center"/>
    </xf>
    <xf numFmtId="38" fontId="3" fillId="9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/>
    <xf numFmtId="0" fontId="25" fillId="0" borderId="0" xfId="0" applyFont="1" applyAlignment="1">
      <alignment horizontal="left" vertical="top"/>
    </xf>
    <xf numFmtId="0" fontId="27" fillId="0" borderId="0" xfId="0" applyFont="1"/>
    <xf numFmtId="43" fontId="28" fillId="0" borderId="0" xfId="1" applyFont="1" applyFill="1"/>
    <xf numFmtId="43" fontId="29" fillId="0" borderId="0" xfId="1" applyFont="1" applyFill="1"/>
    <xf numFmtId="0" fontId="30" fillId="0" borderId="0" xfId="0" applyFont="1"/>
    <xf numFmtId="0" fontId="29" fillId="0" borderId="0" xfId="0" applyFont="1"/>
    <xf numFmtId="1" fontId="31" fillId="0" borderId="0" xfId="1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3" fontId="31" fillId="8" borderId="0" xfId="1" applyFont="1" applyFill="1"/>
    <xf numFmtId="43" fontId="32" fillId="8" borderId="0" xfId="1" applyFont="1" applyFill="1"/>
    <xf numFmtId="43" fontId="31" fillId="2" borderId="0" xfId="1" applyFont="1" applyFill="1"/>
    <xf numFmtId="43" fontId="28" fillId="8" borderId="0" xfId="1" applyFont="1" applyFill="1"/>
    <xf numFmtId="0" fontId="33" fillId="0" borderId="0" xfId="0" applyFont="1"/>
    <xf numFmtId="43" fontId="31" fillId="8" borderId="0" xfId="1" applyFont="1" applyFill="1" applyAlignment="1">
      <alignment horizontal="center"/>
    </xf>
    <xf numFmtId="187" fontId="31" fillId="8" borderId="0" xfId="1" applyNumberFormat="1" applyFont="1" applyFill="1" applyAlignment="1">
      <alignment vertical="center"/>
    </xf>
    <xf numFmtId="43" fontId="31" fillId="2" borderId="0" xfId="1" applyFont="1" applyFill="1" applyAlignment="1">
      <alignment horizontal="center"/>
    </xf>
    <xf numFmtId="0" fontId="31" fillId="8" borderId="0" xfId="1" applyNumberFormat="1" applyFont="1" applyFill="1" applyAlignment="1">
      <alignment horizontal="center"/>
    </xf>
    <xf numFmtId="0" fontId="33" fillId="0" borderId="0" xfId="0" applyFont="1" applyAlignment="1">
      <alignment horizontal="center"/>
    </xf>
    <xf numFmtId="0" fontId="31" fillId="6" borderId="0" xfId="0" applyFont="1" applyFill="1" applyAlignment="1">
      <alignment horizontal="center"/>
    </xf>
    <xf numFmtId="43" fontId="31" fillId="6" borderId="0" xfId="1" applyFont="1" applyFill="1" applyAlignment="1">
      <alignment horizontal="center"/>
    </xf>
    <xf numFmtId="0" fontId="32" fillId="6" borderId="0" xfId="0" applyFont="1" applyFill="1" applyAlignment="1">
      <alignment horizontal="center"/>
    </xf>
    <xf numFmtId="188" fontId="30" fillId="0" borderId="0" xfId="1" applyNumberFormat="1" applyFont="1"/>
    <xf numFmtId="43" fontId="30" fillId="0" borderId="0" xfId="1" applyFont="1" applyFill="1"/>
    <xf numFmtId="4" fontId="31" fillId="0" borderId="0" xfId="1" applyNumberFormat="1" applyFont="1" applyFill="1"/>
    <xf numFmtId="43" fontId="29" fillId="0" borderId="0" xfId="1" applyFont="1"/>
    <xf numFmtId="0" fontId="30" fillId="4" borderId="0" xfId="0" applyFont="1" applyFill="1" applyAlignment="1" applyProtection="1">
      <alignment horizontal="center"/>
      <protection locked="0"/>
    </xf>
    <xf numFmtId="188" fontId="30" fillId="4" borderId="0" xfId="1" applyNumberFormat="1" applyFont="1" applyFill="1" applyProtection="1">
      <protection locked="0"/>
    </xf>
    <xf numFmtId="0" fontId="29" fillId="0" borderId="0" xfId="0" applyFont="1" applyProtection="1">
      <protection locked="0"/>
    </xf>
    <xf numFmtId="43" fontId="31" fillId="0" borderId="0" xfId="1" applyFont="1" applyFill="1"/>
    <xf numFmtId="188" fontId="30" fillId="4" borderId="0" xfId="1" applyNumberFormat="1" applyFont="1" applyFill="1" applyAlignment="1" applyProtection="1">
      <alignment horizontal="center"/>
      <protection locked="0"/>
    </xf>
    <xf numFmtId="188" fontId="29" fillId="0" borderId="0" xfId="1" applyNumberFormat="1" applyFont="1" applyProtection="1">
      <protection locked="0"/>
    </xf>
    <xf numFmtId="188" fontId="30" fillId="0" borderId="0" xfId="1" applyNumberFormat="1" applyFont="1" applyFill="1" applyProtection="1">
      <protection locked="0"/>
    </xf>
    <xf numFmtId="188" fontId="29" fillId="0" borderId="0" xfId="1" applyNumberFormat="1" applyFont="1" applyFill="1" applyProtection="1">
      <protection locked="0"/>
    </xf>
    <xf numFmtId="188" fontId="30" fillId="5" borderId="0" xfId="1" applyNumberFormat="1" applyFont="1" applyFill="1" applyProtection="1">
      <protection locked="0"/>
    </xf>
    <xf numFmtId="188" fontId="30" fillId="0" borderId="0" xfId="0" applyNumberFormat="1" applyFont="1" applyProtection="1">
      <protection locked="0"/>
    </xf>
    <xf numFmtId="188" fontId="29" fillId="0" borderId="0" xfId="0" applyNumberFormat="1" applyFont="1" applyProtection="1">
      <protection locked="0"/>
    </xf>
    <xf numFmtId="188" fontId="34" fillId="0" borderId="0" xfId="1" applyNumberFormat="1" applyFont="1" applyFill="1" applyAlignment="1" applyProtection="1">
      <alignment horizontal="center"/>
      <protection locked="0"/>
    </xf>
    <xf numFmtId="188" fontId="30" fillId="0" borderId="0" xfId="0" applyNumberFormat="1" applyFont="1"/>
    <xf numFmtId="188" fontId="29" fillId="0" borderId="0" xfId="0" applyNumberFormat="1" applyFont="1"/>
    <xf numFmtId="188" fontId="30" fillId="0" borderId="0" xfId="0" applyNumberFormat="1" applyFont="1" applyAlignment="1">
      <alignment horizontal="right" vertical="top" wrapText="1"/>
    </xf>
    <xf numFmtId="188" fontId="31" fillId="6" borderId="0" xfId="1" applyNumberFormat="1" applyFont="1" applyFill="1"/>
    <xf numFmtId="0" fontId="28" fillId="0" borderId="0" xfId="0" applyFont="1"/>
    <xf numFmtId="0" fontId="31" fillId="0" borderId="0" xfId="1" applyNumberFormat="1" applyFont="1" applyFill="1"/>
    <xf numFmtId="43" fontId="30" fillId="5" borderId="0" xfId="1" applyFont="1" applyFill="1" applyAlignment="1" applyProtection="1">
      <alignment horizontal="center" vertical="center"/>
      <protection locked="0"/>
    </xf>
    <xf numFmtId="43" fontId="30" fillId="5" borderId="0" xfId="1" applyFont="1" applyFill="1" applyProtection="1">
      <protection locked="0"/>
    </xf>
    <xf numFmtId="43" fontId="29" fillId="0" borderId="0" xfId="1" applyFont="1" applyFill="1" applyProtection="1">
      <protection locked="0"/>
    </xf>
    <xf numFmtId="43" fontId="30" fillId="0" borderId="0" xfId="1" applyFont="1" applyFill="1" applyAlignment="1" applyProtection="1">
      <alignment horizontal="center" vertical="center"/>
      <protection locked="0"/>
    </xf>
    <xf numFmtId="43" fontId="30" fillId="0" borderId="0" xfId="1" applyFont="1" applyFill="1" applyProtection="1">
      <protection locked="0"/>
    </xf>
    <xf numFmtId="43" fontId="30" fillId="6" borderId="0" xfId="1" applyFont="1" applyFill="1" applyAlignment="1" applyProtection="1">
      <alignment horizontal="center" vertical="center"/>
      <protection locked="0"/>
    </xf>
    <xf numFmtId="43" fontId="30" fillId="6" borderId="0" xfId="1" applyFont="1" applyFill="1" applyProtection="1">
      <protection locked="0"/>
    </xf>
    <xf numFmtId="4" fontId="31" fillId="0" borderId="0" xfId="1" applyNumberFormat="1" applyFont="1"/>
    <xf numFmtId="0" fontId="31" fillId="0" borderId="0" xfId="1" applyNumberFormat="1" applyFont="1"/>
    <xf numFmtId="43" fontId="30" fillId="6" borderId="0" xfId="1" applyFont="1" applyFill="1" applyAlignment="1" applyProtection="1">
      <alignment horizontal="center"/>
      <protection locked="0"/>
    </xf>
    <xf numFmtId="43" fontId="30" fillId="0" borderId="0" xfId="1" applyFont="1" applyFill="1" applyAlignment="1" applyProtection="1">
      <alignment horizontal="left"/>
      <protection locked="0"/>
    </xf>
    <xf numFmtId="43" fontId="30" fillId="3" borderId="0" xfId="1" applyFont="1" applyFill="1"/>
    <xf numFmtId="4" fontId="30" fillId="3" borderId="0" xfId="1" applyNumberFormat="1" applyFont="1" applyFill="1"/>
    <xf numFmtId="43" fontId="30" fillId="6" borderId="0" xfId="1" applyFont="1" applyFill="1" applyAlignment="1">
      <alignment horizontal="center"/>
    </xf>
    <xf numFmtId="0" fontId="30" fillId="6" borderId="0" xfId="1" applyNumberFormat="1" applyFont="1" applyFill="1"/>
    <xf numFmtId="43" fontId="30" fillId="0" borderId="0" xfId="1" applyFont="1" applyFill="1" applyAlignment="1">
      <alignment horizontal="left"/>
    </xf>
    <xf numFmtId="0" fontId="30" fillId="0" borderId="0" xfId="1" applyNumberFormat="1" applyFont="1" applyFill="1"/>
    <xf numFmtId="4" fontId="31" fillId="3" borderId="0" xfId="1" applyNumberFormat="1" applyFont="1" applyFill="1"/>
    <xf numFmtId="43" fontId="30" fillId="0" borderId="0" xfId="1" applyFont="1"/>
    <xf numFmtId="4" fontId="30" fillId="0" borderId="0" xfId="1" applyNumberFormat="1" applyFont="1" applyFill="1" applyAlignment="1">
      <alignment horizontal="right" vertical="top" wrapText="1"/>
    </xf>
    <xf numFmtId="43" fontId="30" fillId="8" borderId="0" xfId="1" applyFont="1" applyFill="1" applyAlignment="1">
      <alignment horizontal="center"/>
    </xf>
    <xf numFmtId="4" fontId="30" fillId="8" borderId="0" xfId="1" applyNumberFormat="1" applyFont="1" applyFill="1" applyAlignment="1">
      <alignment horizontal="right" vertical="top" wrapText="1"/>
    </xf>
    <xf numFmtId="0" fontId="30" fillId="0" borderId="0" xfId="1" applyNumberFormat="1" applyFont="1"/>
    <xf numFmtId="4" fontId="31" fillId="5" borderId="0" xfId="1" applyNumberFormat="1" applyFont="1" applyFill="1"/>
    <xf numFmtId="0" fontId="31" fillId="8" borderId="0" xfId="1" applyNumberFormat="1" applyFont="1" applyFill="1"/>
    <xf numFmtId="43" fontId="30" fillId="0" borderId="0" xfId="1" applyFont="1" applyAlignment="1">
      <alignment horizontal="left"/>
    </xf>
    <xf numFmtId="43" fontId="31" fillId="5" borderId="0" xfId="1" applyFont="1" applyFill="1"/>
    <xf numFmtId="0" fontId="27" fillId="7" borderId="0" xfId="0" applyFont="1" applyFill="1" applyAlignment="1">
      <alignment horizontal="center"/>
    </xf>
    <xf numFmtId="43" fontId="29" fillId="7" borderId="0" xfId="1" applyFont="1" applyFill="1"/>
    <xf numFmtId="40" fontId="25" fillId="0" borderId="0" xfId="1" applyNumberFormat="1" applyFont="1" applyFill="1" applyBorder="1" applyAlignment="1">
      <alignment vertical="top"/>
    </xf>
    <xf numFmtId="40" fontId="25" fillId="0" borderId="0" xfId="0" applyNumberFormat="1" applyFont="1" applyAlignment="1">
      <alignment vertical="top"/>
    </xf>
    <xf numFmtId="40" fontId="26" fillId="0" borderId="0" xfId="0" applyNumberFormat="1" applyFont="1" applyAlignment="1">
      <alignment horizontal="center" vertical="top"/>
    </xf>
    <xf numFmtId="40" fontId="8" fillId="0" borderId="0" xfId="0" applyNumberFormat="1" applyFont="1" applyAlignment="1">
      <alignment horizontal="center" vertical="top"/>
    </xf>
    <xf numFmtId="40" fontId="25" fillId="7" borderId="0" xfId="0" applyNumberFormat="1" applyFont="1" applyFill="1" applyAlignment="1">
      <alignment horizontal="center" vertical="center"/>
    </xf>
    <xf numFmtId="40" fontId="25" fillId="0" borderId="0" xfId="0" applyNumberFormat="1" applyFont="1" applyAlignment="1">
      <alignment horizontal="center" vertical="top"/>
    </xf>
    <xf numFmtId="0" fontId="4" fillId="8" borderId="0" xfId="0" applyFont="1" applyFill="1" applyAlignment="1">
      <alignment horizontal="center" vertical="top"/>
    </xf>
    <xf numFmtId="38" fontId="25" fillId="0" borderId="0" xfId="0" applyNumberFormat="1" applyFont="1" applyAlignment="1">
      <alignment horizontal="center" vertical="top"/>
    </xf>
    <xf numFmtId="43" fontId="28" fillId="0" borderId="0" xfId="1" applyFont="1"/>
    <xf numFmtId="43" fontId="31" fillId="0" borderId="0" xfId="1" applyFont="1"/>
    <xf numFmtId="0" fontId="3" fillId="0" borderId="0" xfId="0" applyFont="1" applyAlignment="1">
      <alignment horizontal="left" vertical="top"/>
    </xf>
    <xf numFmtId="1" fontId="31" fillId="10" borderId="0" xfId="1" applyNumberFormat="1" applyFont="1" applyFill="1" applyAlignment="1">
      <alignment horizontal="center"/>
    </xf>
    <xf numFmtId="188" fontId="30" fillId="0" borderId="0" xfId="0" applyNumberFormat="1" applyFont="1" applyAlignment="1" applyProtection="1">
      <alignment horizontal="left" vertical="top" wrapText="1"/>
      <protection locked="0"/>
    </xf>
    <xf numFmtId="188" fontId="30" fillId="0" borderId="0" xfId="1" applyNumberFormat="1" applyFont="1" applyFill="1" applyAlignment="1" applyProtection="1">
      <alignment vertical="top"/>
      <protection locked="0"/>
    </xf>
    <xf numFmtId="188" fontId="29" fillId="0" borderId="0" xfId="0" applyNumberFormat="1" applyFont="1" applyAlignment="1" applyProtection="1">
      <alignment vertical="top"/>
      <protection locked="0"/>
    </xf>
    <xf numFmtId="43" fontId="37" fillId="8" borderId="0" xfId="1" applyFont="1" applyFill="1"/>
    <xf numFmtId="0" fontId="38" fillId="0" borderId="0" xfId="0" applyFont="1"/>
    <xf numFmtId="0" fontId="40" fillId="0" borderId="0" xfId="0" applyFont="1"/>
    <xf numFmtId="0" fontId="39" fillId="10" borderId="0" xfId="0" applyFont="1" applyFill="1" applyAlignment="1">
      <alignment horizontal="center"/>
    </xf>
    <xf numFmtId="0" fontId="41" fillId="10" borderId="0" xfId="0" applyFont="1" applyFill="1" applyAlignment="1">
      <alignment horizontal="center"/>
    </xf>
    <xf numFmtId="0" fontId="40" fillId="0" borderId="0" xfId="0" applyFont="1" applyAlignment="1">
      <alignment vertical="center" wrapText="1"/>
    </xf>
    <xf numFmtId="0" fontId="42" fillId="48" borderId="17" xfId="0" applyFont="1" applyFill="1" applyBorder="1" applyAlignment="1">
      <alignment horizontal="center" vertical="center" wrapText="1" readingOrder="1"/>
    </xf>
    <xf numFmtId="0" fontId="42" fillId="48" borderId="18" xfId="0" applyFont="1" applyFill="1" applyBorder="1" applyAlignment="1">
      <alignment horizontal="center" vertical="center" wrapText="1" readingOrder="1"/>
    </xf>
    <xf numFmtId="0" fontId="43" fillId="48" borderId="18" xfId="0" applyFont="1" applyFill="1" applyBorder="1" applyAlignment="1">
      <alignment horizontal="center" vertical="center" wrapText="1" readingOrder="1"/>
    </xf>
    <xf numFmtId="0" fontId="44" fillId="48" borderId="18" xfId="0" applyFont="1" applyFill="1" applyBorder="1" applyAlignment="1">
      <alignment horizontal="center" vertical="center" wrapText="1" readingOrder="1"/>
    </xf>
    <xf numFmtId="0" fontId="45" fillId="48" borderId="18" xfId="0" applyFont="1" applyFill="1" applyBorder="1" applyAlignment="1">
      <alignment horizontal="center" vertical="top" wrapText="1"/>
    </xf>
    <xf numFmtId="0" fontId="43" fillId="48" borderId="19" xfId="0" applyFont="1" applyFill="1" applyBorder="1" applyAlignment="1">
      <alignment horizontal="center" vertical="center" wrapText="1" readingOrder="1"/>
    </xf>
    <xf numFmtId="0" fontId="46" fillId="49" borderId="20" xfId="0" applyFont="1" applyFill="1" applyBorder="1" applyAlignment="1">
      <alignment horizontal="center" vertical="center" wrapText="1" readingOrder="1"/>
    </xf>
    <xf numFmtId="0" fontId="46" fillId="49" borderId="20" xfId="0" applyFont="1" applyFill="1" applyBorder="1" applyAlignment="1">
      <alignment horizontal="left" vertical="center" readingOrder="1"/>
    </xf>
    <xf numFmtId="0" fontId="38" fillId="47" borderId="0" xfId="0" applyFont="1" applyFill="1"/>
    <xf numFmtId="0" fontId="47" fillId="0" borderId="0" xfId="0" applyFont="1"/>
    <xf numFmtId="0" fontId="46" fillId="50" borderId="21" xfId="0" applyFont="1" applyFill="1" applyBorder="1" applyAlignment="1">
      <alignment horizontal="center" vertical="center" wrapText="1" readingOrder="1"/>
    </xf>
    <xf numFmtId="0" fontId="48" fillId="50" borderId="21" xfId="0" applyFont="1" applyFill="1" applyBorder="1" applyAlignment="1">
      <alignment horizontal="center" vertical="center" wrapText="1" readingOrder="1"/>
    </xf>
    <xf numFmtId="0" fontId="46" fillId="50" borderId="21" xfId="0" applyFont="1" applyFill="1" applyBorder="1" applyAlignment="1">
      <alignment horizontal="left" vertical="center" readingOrder="1"/>
    </xf>
    <xf numFmtId="0" fontId="38" fillId="11" borderId="0" xfId="0" applyFont="1" applyFill="1"/>
    <xf numFmtId="0" fontId="46" fillId="49" borderId="17" xfId="0" applyFont="1" applyFill="1" applyBorder="1" applyAlignment="1">
      <alignment horizontal="center" vertical="center" wrapText="1" readingOrder="1"/>
    </xf>
    <xf numFmtId="0" fontId="46" fillId="49" borderId="17" xfId="0" applyFont="1" applyFill="1" applyBorder="1" applyAlignment="1">
      <alignment horizontal="left" vertical="center" readingOrder="1"/>
    </xf>
    <xf numFmtId="0" fontId="46" fillId="50" borderId="17" xfId="0" applyFont="1" applyFill="1" applyBorder="1" applyAlignment="1">
      <alignment horizontal="center" vertical="center" wrapText="1" readingOrder="1"/>
    </xf>
    <xf numFmtId="0" fontId="48" fillId="50" borderId="17" xfId="0" applyFont="1" applyFill="1" applyBorder="1" applyAlignment="1">
      <alignment horizontal="center" vertical="center" wrapText="1" readingOrder="1"/>
    </xf>
    <xf numFmtId="0" fontId="46" fillId="50" borderId="17" xfId="0" applyFont="1" applyFill="1" applyBorder="1" applyAlignment="1">
      <alignment horizontal="left" vertical="center" readingOrder="1"/>
    </xf>
    <xf numFmtId="0" fontId="38" fillId="4" borderId="0" xfId="0" applyFont="1" applyFill="1"/>
    <xf numFmtId="0" fontId="46" fillId="49" borderId="21" xfId="0" applyFont="1" applyFill="1" applyBorder="1" applyAlignment="1">
      <alignment horizontal="center" vertical="center" wrapText="1" readingOrder="1"/>
    </xf>
    <xf numFmtId="0" fontId="48" fillId="49" borderId="21" xfId="0" applyFont="1" applyFill="1" applyBorder="1" applyAlignment="1">
      <alignment horizontal="center" vertical="center" wrapText="1" readingOrder="1"/>
    </xf>
    <xf numFmtId="0" fontId="46" fillId="49" borderId="21" xfId="0" applyFont="1" applyFill="1" applyBorder="1" applyAlignment="1">
      <alignment horizontal="left" vertical="center" readingOrder="1"/>
    </xf>
    <xf numFmtId="0" fontId="48" fillId="49" borderId="17" xfId="0" applyFont="1" applyFill="1" applyBorder="1" applyAlignment="1">
      <alignment horizontal="center" vertical="center" wrapText="1" readingOrder="1"/>
    </xf>
    <xf numFmtId="0" fontId="38" fillId="45" borderId="0" xfId="0" applyFont="1" applyFill="1"/>
    <xf numFmtId="38" fontId="8" fillId="0" borderId="0" xfId="0" applyNumberFormat="1" applyFont="1" applyAlignment="1">
      <alignment horizontal="center" vertical="top"/>
    </xf>
    <xf numFmtId="0" fontId="49" fillId="0" borderId="1" xfId="0" applyFont="1" applyBorder="1" applyAlignment="1">
      <alignment horizontal="center" vertical="center"/>
    </xf>
    <xf numFmtId="38" fontId="49" fillId="0" borderId="1" xfId="0" applyNumberFormat="1" applyFont="1" applyBorder="1" applyAlignment="1">
      <alignment horizontal="center" vertical="top"/>
    </xf>
    <xf numFmtId="38" fontId="53" fillId="0" borderId="1" xfId="0" applyNumberFormat="1" applyFont="1" applyBorder="1" applyAlignment="1">
      <alignment horizontal="center" vertical="top"/>
    </xf>
    <xf numFmtId="0" fontId="49" fillId="0" borderId="0" xfId="0" applyFont="1"/>
    <xf numFmtId="0" fontId="49" fillId="0" borderId="0" xfId="0" applyFont="1" applyAlignment="1">
      <alignment horizontal="left"/>
    </xf>
    <xf numFmtId="43" fontId="50" fillId="2" borderId="1" xfId="1" applyFont="1" applyFill="1" applyBorder="1"/>
    <xf numFmtId="43" fontId="50" fillId="2" borderId="1" xfId="1" applyFont="1" applyFill="1" applyBorder="1" applyAlignment="1">
      <alignment horizontal="center"/>
    </xf>
    <xf numFmtId="43" fontId="50" fillId="8" borderId="1" xfId="1" applyFont="1" applyFill="1" applyBorder="1"/>
    <xf numFmtId="43" fontId="50" fillId="8" borderId="1" xfId="1" applyFont="1" applyFill="1" applyBorder="1" applyAlignment="1">
      <alignment horizontal="center"/>
    </xf>
    <xf numFmtId="43" fontId="51" fillId="10" borderId="1" xfId="1" applyFont="1" applyFill="1" applyBorder="1" applyAlignment="1">
      <alignment horizontal="left"/>
    </xf>
    <xf numFmtId="38" fontId="54" fillId="44" borderId="1" xfId="0" applyNumberFormat="1" applyFont="1" applyFill="1" applyBorder="1" applyAlignment="1">
      <alignment horizontal="center" vertical="top"/>
    </xf>
    <xf numFmtId="38" fontId="54" fillId="11" borderId="1" xfId="0" applyNumberFormat="1" applyFont="1" applyFill="1" applyBorder="1" applyAlignment="1">
      <alignment horizontal="center" vertical="top"/>
    </xf>
    <xf numFmtId="38" fontId="54" fillId="53" borderId="1" xfId="0" applyNumberFormat="1" applyFont="1" applyFill="1" applyBorder="1" applyAlignment="1">
      <alignment horizontal="center" vertical="top"/>
    </xf>
    <xf numFmtId="38" fontId="54" fillId="45" borderId="1" xfId="0" applyNumberFormat="1" applyFont="1" applyFill="1" applyBorder="1" applyAlignment="1">
      <alignment horizontal="center" vertical="top"/>
    </xf>
    <xf numFmtId="0" fontId="55" fillId="0" borderId="1" xfId="1" applyNumberFormat="1" applyFont="1" applyFill="1" applyBorder="1" applyAlignment="1">
      <alignment vertical="center"/>
    </xf>
    <xf numFmtId="4" fontId="55" fillId="0" borderId="1" xfId="1" applyNumberFormat="1" applyFont="1" applyFill="1" applyBorder="1" applyAlignment="1">
      <alignment vertical="center"/>
    </xf>
    <xf numFmtId="43" fontId="55" fillId="0" borderId="0" xfId="1" applyFont="1" applyFill="1" applyAlignment="1">
      <alignment vertical="center"/>
    </xf>
    <xf numFmtId="0" fontId="55" fillId="0" borderId="1" xfId="1" applyNumberFormat="1" applyFont="1" applyBorder="1" applyAlignment="1">
      <alignment vertical="center"/>
    </xf>
    <xf numFmtId="4" fontId="55" fillId="0" borderId="1" xfId="1" applyNumberFormat="1" applyFont="1" applyBorder="1" applyAlignment="1">
      <alignment vertical="center"/>
    </xf>
    <xf numFmtId="43" fontId="55" fillId="0" borderId="0" xfId="1" applyFont="1" applyAlignment="1">
      <alignment vertical="center"/>
    </xf>
    <xf numFmtId="0" fontId="56" fillId="5" borderId="1" xfId="0" applyFont="1" applyFill="1" applyBorder="1" applyAlignment="1">
      <alignment horizontal="left" vertical="center"/>
    </xf>
    <xf numFmtId="40" fontId="56" fillId="5" borderId="1" xfId="0" applyNumberFormat="1" applyFont="1" applyFill="1" applyBorder="1" applyAlignment="1">
      <alignment vertical="center"/>
    </xf>
    <xf numFmtId="0" fontId="52" fillId="0" borderId="0" xfId="0" applyFont="1" applyAlignment="1">
      <alignment vertical="center"/>
    </xf>
    <xf numFmtId="40" fontId="49" fillId="0" borderId="1" xfId="0" applyNumberFormat="1" applyFont="1" applyBorder="1" applyAlignment="1">
      <alignment horizontal="center" vertical="top"/>
    </xf>
    <xf numFmtId="40" fontId="53" fillId="0" borderId="1" xfId="0" applyNumberFormat="1" applyFont="1" applyBorder="1" applyAlignment="1">
      <alignment horizontal="center" vertical="top"/>
    </xf>
    <xf numFmtId="43" fontId="51" fillId="10" borderId="1" xfId="1" applyFont="1" applyFill="1" applyBorder="1" applyAlignment="1">
      <alignment horizontal="center" vertical="center"/>
    </xf>
    <xf numFmtId="0" fontId="23" fillId="0" borderId="0" xfId="0" applyFont="1"/>
    <xf numFmtId="188" fontId="54" fillId="54" borderId="1" xfId="0" applyNumberFormat="1" applyFont="1" applyFill="1" applyBorder="1"/>
    <xf numFmtId="188" fontId="54" fillId="52" borderId="1" xfId="1" applyNumberFormat="1" applyFont="1" applyFill="1" applyBorder="1"/>
    <xf numFmtId="188" fontId="54" fillId="44" borderId="1" xfId="1" applyNumberFormat="1" applyFont="1" applyFill="1" applyBorder="1"/>
    <xf numFmtId="188" fontId="51" fillId="44" borderId="1" xfId="1" applyNumberFormat="1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43" fontId="54" fillId="52" borderId="1" xfId="1" applyFont="1" applyFill="1" applyBorder="1" applyAlignment="1">
      <alignment horizontal="center" vertical="center"/>
    </xf>
    <xf numFmtId="43" fontId="54" fillId="44" borderId="1" xfId="1" applyFont="1" applyFill="1" applyBorder="1" applyAlignment="1">
      <alignment horizontal="center" vertical="center"/>
    </xf>
    <xf numFmtId="43" fontId="54" fillId="54" borderId="1" xfId="1" applyFont="1" applyFill="1" applyBorder="1" applyAlignment="1">
      <alignment horizontal="center" vertical="center"/>
    </xf>
    <xf numFmtId="43" fontId="61" fillId="5" borderId="1" xfId="1" applyFont="1" applyFill="1" applyBorder="1" applyAlignment="1" applyProtection="1">
      <alignment horizontal="center" vertical="center"/>
      <protection locked="0"/>
    </xf>
    <xf numFmtId="4" fontId="55" fillId="5" borderId="1" xfId="1" applyNumberFormat="1" applyFont="1" applyFill="1" applyBorder="1" applyAlignment="1">
      <alignment vertical="center"/>
    </xf>
    <xf numFmtId="188" fontId="61" fillId="55" borderId="1" xfId="1" applyNumberFormat="1" applyFont="1" applyFill="1" applyBorder="1" applyAlignment="1">
      <alignment horizontal="left" vertical="center"/>
    </xf>
    <xf numFmtId="188" fontId="61" fillId="55" borderId="1" xfId="1" applyNumberFormat="1" applyFont="1" applyFill="1" applyBorder="1" applyAlignment="1">
      <alignment vertical="center"/>
    </xf>
    <xf numFmtId="188" fontId="61" fillId="55" borderId="1" xfId="0" applyNumberFormat="1" applyFont="1" applyFill="1" applyBorder="1" applyAlignment="1">
      <alignment vertical="center"/>
    </xf>
    <xf numFmtId="0" fontId="61" fillId="0" borderId="0" xfId="0" applyFont="1" applyAlignment="1">
      <alignment vertical="center"/>
    </xf>
    <xf numFmtId="1" fontId="55" fillId="8" borderId="0" xfId="1" applyNumberFormat="1" applyFont="1" applyFill="1" applyAlignment="1">
      <alignment horizontal="center" vertical="center"/>
    </xf>
    <xf numFmtId="1" fontId="55" fillId="51" borderId="0" xfId="1" applyNumberFormat="1" applyFont="1" applyFill="1" applyAlignment="1">
      <alignment horizontal="center" vertical="center"/>
    </xf>
    <xf numFmtId="43" fontId="55" fillId="8" borderId="1" xfId="1" applyFont="1" applyFill="1" applyBorder="1" applyAlignment="1">
      <alignment horizontal="center" vertical="center"/>
    </xf>
    <xf numFmtId="43" fontId="55" fillId="2" borderId="1" xfId="1" applyFont="1" applyFill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43" fontId="61" fillId="8" borderId="1" xfId="1" applyFont="1" applyFill="1" applyBorder="1" applyAlignment="1">
      <alignment horizontal="center" vertical="center"/>
    </xf>
    <xf numFmtId="4" fontId="61" fillId="8" borderId="1" xfId="1" applyNumberFormat="1" applyFont="1" applyFill="1" applyBorder="1" applyAlignment="1">
      <alignment horizontal="right" vertical="center" wrapText="1"/>
    </xf>
    <xf numFmtId="43" fontId="61" fillId="0" borderId="0" xfId="1" applyFont="1" applyAlignment="1">
      <alignment vertical="center"/>
    </xf>
    <xf numFmtId="0" fontId="61" fillId="0" borderId="1" xfId="0" applyFont="1" applyBorder="1" applyAlignment="1">
      <alignment horizontal="left" vertical="center"/>
    </xf>
    <xf numFmtId="40" fontId="61" fillId="0" borderId="1" xfId="1" applyNumberFormat="1" applyFont="1" applyFill="1" applyBorder="1" applyAlignment="1">
      <alignment vertical="center"/>
    </xf>
    <xf numFmtId="40" fontId="61" fillId="0" borderId="1" xfId="0" applyNumberFormat="1" applyFont="1" applyBorder="1" applyAlignment="1">
      <alignment vertical="center"/>
    </xf>
    <xf numFmtId="40" fontId="61" fillId="0" borderId="1" xfId="0" applyNumberFormat="1" applyFont="1" applyBorder="1" applyAlignment="1">
      <alignment horizontal="center" vertical="center"/>
    </xf>
    <xf numFmtId="40" fontId="56" fillId="0" borderId="1" xfId="0" applyNumberFormat="1" applyFont="1" applyBorder="1" applyAlignment="1">
      <alignment horizontal="center" vertical="center"/>
    </xf>
    <xf numFmtId="40" fontId="61" fillId="7" borderId="1" xfId="0" applyNumberFormat="1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/>
    </xf>
    <xf numFmtId="38" fontId="55" fillId="0" borderId="1" xfId="0" applyNumberFormat="1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188" fontId="61" fillId="0" borderId="1" xfId="1" applyNumberFormat="1" applyFont="1" applyBorder="1" applyAlignment="1">
      <alignment horizontal="left" vertical="center"/>
    </xf>
    <xf numFmtId="188" fontId="61" fillId="0" borderId="1" xfId="1" applyNumberFormat="1" applyFont="1" applyBorder="1" applyAlignment="1">
      <alignment vertical="center"/>
    </xf>
    <xf numFmtId="188" fontId="61" fillId="0" borderId="1" xfId="0" applyNumberFormat="1" applyFont="1" applyBorder="1" applyAlignment="1">
      <alignment vertical="center"/>
    </xf>
    <xf numFmtId="189" fontId="61" fillId="0" borderId="1" xfId="1" applyNumberFormat="1" applyFont="1" applyBorder="1" applyAlignment="1">
      <alignment vertical="center"/>
    </xf>
    <xf numFmtId="189" fontId="61" fillId="45" borderId="1" xfId="0" applyNumberFormat="1" applyFont="1" applyFill="1" applyBorder="1" applyAlignment="1">
      <alignment vertical="center"/>
    </xf>
    <xf numFmtId="189" fontId="61" fillId="55" borderId="1" xfId="1" applyNumberFormat="1" applyFont="1" applyFill="1" applyBorder="1" applyAlignment="1">
      <alignment vertical="center"/>
    </xf>
    <xf numFmtId="189" fontId="61" fillId="44" borderId="1" xfId="1" applyNumberFormat="1" applyFont="1" applyFill="1" applyBorder="1" applyAlignment="1">
      <alignment vertical="center"/>
    </xf>
    <xf numFmtId="38" fontId="55" fillId="55" borderId="1" xfId="0" applyNumberFormat="1" applyFont="1" applyFill="1" applyBorder="1" applyAlignment="1">
      <alignment horizontal="center" vertical="center"/>
    </xf>
    <xf numFmtId="0" fontId="49" fillId="0" borderId="1" xfId="0" applyFont="1" applyBorder="1"/>
    <xf numFmtId="0" fontId="49" fillId="0" borderId="1" xfId="0" applyFont="1" applyBorder="1" applyAlignment="1">
      <alignment horizontal="center" vertical="top" wrapText="1"/>
    </xf>
    <xf numFmtId="0" fontId="49" fillId="44" borderId="1" xfId="0" applyFont="1" applyFill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50" fillId="8" borderId="1" xfId="0" applyFont="1" applyFill="1" applyBorder="1" applyAlignment="1">
      <alignment horizontal="center" vertical="top" wrapText="1"/>
    </xf>
    <xf numFmtId="43" fontId="50" fillId="8" borderId="1" xfId="1" applyFont="1" applyFill="1" applyBorder="1" applyAlignment="1">
      <alignment horizontal="left"/>
    </xf>
    <xf numFmtId="40" fontId="49" fillId="0" borderId="1" xfId="1" applyNumberFormat="1" applyFont="1" applyFill="1" applyBorder="1" applyAlignment="1">
      <alignment vertical="top"/>
    </xf>
    <xf numFmtId="40" fontId="49" fillId="0" borderId="1" xfId="0" applyNumberFormat="1" applyFont="1" applyBorder="1" applyAlignment="1">
      <alignment vertical="top"/>
    </xf>
    <xf numFmtId="187" fontId="50" fillId="8" borderId="1" xfId="1" applyNumberFormat="1" applyFont="1" applyFill="1" applyBorder="1" applyAlignment="1">
      <alignment vertical="center"/>
    </xf>
    <xf numFmtId="43" fontId="50" fillId="2" borderId="1" xfId="1" applyFont="1" applyFill="1" applyBorder="1" applyAlignment="1">
      <alignment horizontal="left"/>
    </xf>
    <xf numFmtId="0" fontId="50" fillId="8" borderId="1" xfId="1" applyNumberFormat="1" applyFont="1" applyFill="1" applyBorder="1" applyAlignment="1">
      <alignment horizontal="center"/>
    </xf>
    <xf numFmtId="0" fontId="50" fillId="2" borderId="1" xfId="0" applyFont="1" applyFill="1" applyBorder="1" applyAlignment="1">
      <alignment vertical="center"/>
    </xf>
    <xf numFmtId="0" fontId="50" fillId="2" borderId="1" xfId="0" applyFont="1" applyFill="1" applyBorder="1" applyAlignment="1">
      <alignment horizontal="left" vertical="center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vertical="top" wrapText="1"/>
    </xf>
    <xf numFmtId="187" fontId="49" fillId="0" borderId="0" xfId="1" applyNumberFormat="1" applyFont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60" fillId="2" borderId="3" xfId="0" applyFont="1" applyFill="1" applyBorder="1" applyAlignment="1">
      <alignment vertical="center" wrapText="1"/>
    </xf>
    <xf numFmtId="0" fontId="59" fillId="55" borderId="1" xfId="0" applyFont="1" applyFill="1" applyBorder="1" applyAlignment="1">
      <alignment horizontal="left" vertical="center"/>
    </xf>
    <xf numFmtId="0" fontId="49" fillId="0" borderId="0" xfId="0" applyFont="1" applyAlignment="1">
      <alignment horizontal="center" wrapText="1"/>
    </xf>
    <xf numFmtId="0" fontId="49" fillId="56" borderId="1" xfId="0" applyFont="1" applyFill="1" applyBorder="1" applyAlignment="1">
      <alignment horizontal="center" wrapText="1"/>
    </xf>
    <xf numFmtId="188" fontId="49" fillId="10" borderId="1" xfId="1" applyNumberFormat="1" applyFont="1" applyFill="1" applyBorder="1" applyAlignment="1">
      <alignment horizontal="center" vertical="top" wrapText="1"/>
    </xf>
    <xf numFmtId="188" fontId="49" fillId="0" borderId="1" xfId="1" applyNumberFormat="1" applyFont="1" applyBorder="1" applyAlignment="1">
      <alignment horizontal="center" vertical="top" wrapText="1"/>
    </xf>
    <xf numFmtId="0" fontId="49" fillId="52" borderId="1" xfId="0" applyFont="1" applyFill="1" applyBorder="1" applyAlignment="1">
      <alignment horizontal="center" wrapText="1"/>
    </xf>
    <xf numFmtId="0" fontId="49" fillId="47" borderId="1" xfId="0" applyFont="1" applyFill="1" applyBorder="1" applyAlignment="1">
      <alignment horizontal="center" wrapText="1"/>
    </xf>
    <xf numFmtId="0" fontId="49" fillId="55" borderId="1" xfId="0" applyFont="1" applyFill="1" applyBorder="1" applyAlignment="1">
      <alignment horizontal="center" wrapText="1"/>
    </xf>
    <xf numFmtId="0" fontId="49" fillId="11" borderId="1" xfId="0" applyFont="1" applyFill="1" applyBorder="1" applyAlignment="1">
      <alignment horizontal="center" wrapText="1"/>
    </xf>
    <xf numFmtId="0" fontId="49" fillId="44" borderId="1" xfId="0" applyFont="1" applyFill="1" applyBorder="1" applyAlignment="1">
      <alignment horizontal="center" wrapText="1"/>
    </xf>
    <xf numFmtId="0" fontId="49" fillId="45" borderId="1" xfId="0" applyFont="1" applyFill="1" applyBorder="1" applyAlignment="1">
      <alignment horizontal="center" wrapText="1"/>
    </xf>
    <xf numFmtId="0" fontId="49" fillId="46" borderId="1" xfId="0" applyFont="1" applyFill="1" applyBorder="1" applyAlignment="1">
      <alignment horizontal="center" wrapText="1"/>
    </xf>
    <xf numFmtId="0" fontId="49" fillId="57" borderId="1" xfId="0" applyFont="1" applyFill="1" applyBorder="1" applyAlignment="1">
      <alignment horizontal="center" wrapText="1"/>
    </xf>
    <xf numFmtId="188" fontId="50" fillId="0" borderId="1" xfId="0" applyNumberFormat="1" applyFont="1" applyBorder="1" applyAlignment="1">
      <alignment horizontal="right" wrapText="1"/>
    </xf>
    <xf numFmtId="188" fontId="49" fillId="0" borderId="1" xfId="0" applyNumberFormat="1" applyFont="1" applyBorder="1" applyAlignment="1">
      <alignment horizontal="right" wrapText="1"/>
    </xf>
    <xf numFmtId="188" fontId="53" fillId="0" borderId="1" xfId="0" applyNumberFormat="1" applyFont="1" applyBorder="1" applyAlignment="1">
      <alignment horizontal="right" wrapText="1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43" fontId="52" fillId="0" borderId="1" xfId="1" applyFont="1" applyBorder="1" applyAlignment="1">
      <alignment vertical="center"/>
    </xf>
    <xf numFmtId="0" fontId="49" fillId="0" borderId="5" xfId="0" applyFont="1" applyBorder="1" applyAlignment="1">
      <alignment horizontal="center" vertical="center"/>
    </xf>
    <xf numFmtId="43" fontId="49" fillId="0" borderId="1" xfId="0" applyNumberFormat="1" applyFont="1" applyBorder="1" applyAlignment="1">
      <alignment vertical="center"/>
    </xf>
    <xf numFmtId="188" fontId="52" fillId="10" borderId="1" xfId="0" applyNumberFormat="1" applyFont="1" applyFill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4" fontId="52" fillId="0" borderId="1" xfId="0" applyNumberFormat="1" applyFont="1" applyBorder="1" applyAlignment="1">
      <alignment vertical="center"/>
    </xf>
    <xf numFmtId="4" fontId="49" fillId="0" borderId="1" xfId="0" applyNumberFormat="1" applyFont="1" applyBorder="1" applyAlignment="1">
      <alignment vertical="center"/>
    </xf>
    <xf numFmtId="4" fontId="49" fillId="43" borderId="1" xfId="0" applyNumberFormat="1" applyFont="1" applyFill="1" applyBorder="1" applyAlignment="1">
      <alignment vertical="center"/>
    </xf>
    <xf numFmtId="0" fontId="52" fillId="11" borderId="5" xfId="0" applyFont="1" applyFill="1" applyBorder="1" applyAlignment="1">
      <alignment horizontal="center" vertical="center"/>
    </xf>
    <xf numFmtId="0" fontId="52" fillId="11" borderId="1" xfId="0" applyFont="1" applyFill="1" applyBorder="1" applyAlignment="1">
      <alignment vertical="center"/>
    </xf>
    <xf numFmtId="0" fontId="52" fillId="11" borderId="1" xfId="0" applyFont="1" applyFill="1" applyBorder="1" applyAlignment="1">
      <alignment horizontal="center" vertical="center"/>
    </xf>
    <xf numFmtId="43" fontId="52" fillId="11" borderId="1" xfId="1" applyFont="1" applyFill="1" applyBorder="1" applyAlignment="1">
      <alignment vertical="center"/>
    </xf>
    <xf numFmtId="188" fontId="52" fillId="11" borderId="1" xfId="0" applyNumberFormat="1" applyFont="1" applyFill="1" applyBorder="1" applyAlignment="1">
      <alignment horizontal="right" vertical="center"/>
    </xf>
    <xf numFmtId="3" fontId="49" fillId="0" borderId="1" xfId="0" applyNumberFormat="1" applyFont="1" applyBorder="1" applyAlignment="1">
      <alignment horizontal="center" vertical="center"/>
    </xf>
    <xf numFmtId="43" fontId="52" fillId="0" borderId="1" xfId="1" applyFont="1" applyFill="1" applyBorder="1" applyAlignment="1">
      <alignment vertical="center"/>
    </xf>
    <xf numFmtId="188" fontId="52" fillId="0" borderId="1" xfId="0" applyNumberFormat="1" applyFont="1" applyBorder="1" applyAlignment="1">
      <alignment horizontal="right" vertical="center"/>
    </xf>
    <xf numFmtId="4" fontId="52" fillId="11" borderId="1" xfId="0" applyNumberFormat="1" applyFont="1" applyFill="1" applyBorder="1" applyAlignment="1">
      <alignment vertical="center"/>
    </xf>
    <xf numFmtId="4" fontId="52" fillId="10" borderId="1" xfId="0" applyNumberFormat="1" applyFont="1" applyFill="1" applyBorder="1" applyAlignment="1">
      <alignment vertical="center"/>
    </xf>
    <xf numFmtId="0" fontId="52" fillId="10" borderId="1" xfId="0" applyFont="1" applyFill="1" applyBorder="1" applyAlignment="1">
      <alignment vertical="center"/>
    </xf>
    <xf numFmtId="0" fontId="52" fillId="10" borderId="1" xfId="0" applyFont="1" applyFill="1" applyBorder="1" applyAlignment="1">
      <alignment horizontal="center" vertical="center"/>
    </xf>
    <xf numFmtId="43" fontId="52" fillId="10" borderId="1" xfId="1" applyFont="1" applyFill="1" applyBorder="1" applyAlignment="1">
      <alignment vertical="center"/>
    </xf>
    <xf numFmtId="4" fontId="52" fillId="0" borderId="6" xfId="0" applyNumberFormat="1" applyFont="1" applyBorder="1" applyAlignment="1">
      <alignment vertical="center"/>
    </xf>
    <xf numFmtId="43" fontId="52" fillId="0" borderId="0" xfId="0" applyNumberFormat="1" applyFont="1" applyAlignment="1">
      <alignment vertical="center"/>
    </xf>
    <xf numFmtId="0" fontId="49" fillId="0" borderId="1" xfId="0" applyFont="1" applyBorder="1" applyAlignment="1">
      <alignment vertical="center"/>
    </xf>
    <xf numFmtId="43" fontId="52" fillId="0" borderId="1" xfId="1" applyFont="1" applyBorder="1" applyAlignment="1">
      <alignment horizontal="center" vertical="center"/>
    </xf>
    <xf numFmtId="43" fontId="52" fillId="11" borderId="1" xfId="1" applyFont="1" applyFill="1" applyBorder="1" applyAlignment="1">
      <alignment horizontal="center" vertical="center"/>
    </xf>
    <xf numFmtId="0" fontId="52" fillId="44" borderId="0" xfId="0" applyFont="1" applyFill="1" applyAlignment="1">
      <alignment vertical="center"/>
    </xf>
    <xf numFmtId="0" fontId="52" fillId="52" borderId="0" xfId="0" applyFont="1" applyFill="1" applyAlignment="1">
      <alignment vertical="center"/>
    </xf>
    <xf numFmtId="0" fontId="52" fillId="11" borderId="0" xfId="0" applyFont="1" applyFill="1" applyAlignment="1">
      <alignment vertical="center"/>
    </xf>
    <xf numFmtId="43" fontId="52" fillId="0" borderId="5" xfId="1" applyFont="1" applyBorder="1" applyAlignment="1">
      <alignment horizontal="center" vertical="center"/>
    </xf>
    <xf numFmtId="0" fontId="65" fillId="0" borderId="0" xfId="0" applyFont="1"/>
    <xf numFmtId="0" fontId="67" fillId="0" borderId="0" xfId="0" applyFont="1" applyAlignment="1">
      <alignment vertical="center"/>
    </xf>
    <xf numFmtId="0" fontId="67" fillId="0" borderId="0" xfId="0" applyFont="1" applyAlignment="1">
      <alignment horizontal="center" vertical="center"/>
    </xf>
    <xf numFmtId="0" fontId="66" fillId="6" borderId="1" xfId="0" applyFont="1" applyFill="1" applyBorder="1" applyAlignment="1">
      <alignment horizontal="center"/>
    </xf>
    <xf numFmtId="43" fontId="66" fillId="6" borderId="1" xfId="1" applyFont="1" applyFill="1" applyBorder="1" applyAlignment="1">
      <alignment horizontal="center"/>
    </xf>
    <xf numFmtId="0" fontId="68" fillId="6" borderId="1" xfId="0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64" fillId="0" borderId="1" xfId="0" applyFont="1" applyBorder="1"/>
    <xf numFmtId="188" fontId="66" fillId="0" borderId="1" xfId="1" applyNumberFormat="1" applyFont="1" applyFill="1" applyBorder="1"/>
    <xf numFmtId="188" fontId="64" fillId="0" borderId="1" xfId="1" applyNumberFormat="1" applyFont="1" applyBorder="1"/>
    <xf numFmtId="188" fontId="66" fillId="0" borderId="1" xfId="1" applyNumberFormat="1" applyFont="1" applyBorder="1"/>
    <xf numFmtId="43" fontId="64" fillId="0" borderId="1" xfId="1" applyFont="1" applyFill="1" applyBorder="1"/>
    <xf numFmtId="4" fontId="66" fillId="0" borderId="1" xfId="1" applyNumberFormat="1" applyFont="1" applyFill="1" applyBorder="1"/>
    <xf numFmtId="4" fontId="64" fillId="0" borderId="1" xfId="1" applyNumberFormat="1" applyFont="1" applyFill="1" applyBorder="1"/>
    <xf numFmtId="43" fontId="65" fillId="0" borderId="0" xfId="1" applyFont="1" applyFill="1"/>
    <xf numFmtId="43" fontId="65" fillId="0" borderId="0" xfId="1" applyFont="1"/>
    <xf numFmtId="0" fontId="64" fillId="4" borderId="1" xfId="0" applyFont="1" applyFill="1" applyBorder="1" applyAlignment="1" applyProtection="1">
      <alignment horizontal="center"/>
      <protection locked="0"/>
    </xf>
    <xf numFmtId="4" fontId="66" fillId="4" borderId="1" xfId="1" applyNumberFormat="1" applyFont="1" applyFill="1" applyBorder="1"/>
    <xf numFmtId="4" fontId="64" fillId="4" borderId="1" xfId="1" applyNumberFormat="1" applyFont="1" applyFill="1" applyBorder="1"/>
    <xf numFmtId="43" fontId="64" fillId="4" borderId="1" xfId="1" applyFont="1" applyFill="1" applyBorder="1"/>
    <xf numFmtId="0" fontId="65" fillId="0" borderId="0" xfId="0" applyFont="1" applyProtection="1">
      <protection locked="0"/>
    </xf>
    <xf numFmtId="188" fontId="64" fillId="4" borderId="1" xfId="1" applyNumberFormat="1" applyFont="1" applyFill="1" applyBorder="1" applyAlignment="1" applyProtection="1">
      <alignment horizontal="center"/>
      <protection locked="0"/>
    </xf>
    <xf numFmtId="188" fontId="65" fillId="0" borderId="0" xfId="1" applyNumberFormat="1" applyFont="1" applyProtection="1">
      <protection locked="0"/>
    </xf>
    <xf numFmtId="188" fontId="65" fillId="0" borderId="0" xfId="1" applyNumberFormat="1" applyFont="1" applyFill="1" applyProtection="1">
      <protection locked="0"/>
    </xf>
    <xf numFmtId="188" fontId="69" fillId="0" borderId="0" xfId="1" applyNumberFormat="1" applyFont="1" applyFill="1" applyProtection="1">
      <protection locked="0"/>
    </xf>
    <xf numFmtId="188" fontId="64" fillId="5" borderId="1" xfId="1" applyNumberFormat="1" applyFont="1" applyFill="1" applyBorder="1" applyProtection="1">
      <protection locked="0"/>
    </xf>
    <xf numFmtId="4" fontId="66" fillId="5" borderId="1" xfId="1" applyNumberFormat="1" applyFont="1" applyFill="1" applyBorder="1"/>
    <xf numFmtId="4" fontId="64" fillId="5" borderId="1" xfId="1" applyNumberFormat="1" applyFont="1" applyFill="1" applyBorder="1"/>
    <xf numFmtId="43" fontId="64" fillId="5" borderId="1" xfId="1" applyFont="1" applyFill="1" applyBorder="1"/>
    <xf numFmtId="188" fontId="64" fillId="0" borderId="1" xfId="0" applyNumberFormat="1" applyFont="1" applyBorder="1" applyProtection="1">
      <protection locked="0"/>
    </xf>
    <xf numFmtId="188" fontId="65" fillId="0" borderId="0" xfId="0" applyNumberFormat="1" applyFont="1" applyProtection="1">
      <protection locked="0"/>
    </xf>
    <xf numFmtId="4" fontId="66" fillId="0" borderId="1" xfId="1" applyNumberFormat="1" applyFont="1" applyFill="1" applyBorder="1" applyAlignment="1">
      <alignment horizontal="center"/>
    </xf>
    <xf numFmtId="188" fontId="69" fillId="0" borderId="0" xfId="0" applyNumberFormat="1" applyFont="1" applyProtection="1">
      <protection locked="0"/>
    </xf>
    <xf numFmtId="188" fontId="64" fillId="0" borderId="1" xfId="0" applyNumberFormat="1" applyFont="1" applyBorder="1"/>
    <xf numFmtId="188" fontId="65" fillId="0" borderId="0" xfId="0" applyNumberFormat="1" applyFont="1"/>
    <xf numFmtId="188" fontId="69" fillId="0" borderId="0" xfId="0" applyNumberFormat="1" applyFont="1"/>
    <xf numFmtId="43" fontId="66" fillId="6" borderId="1" xfId="1" applyFont="1" applyFill="1" applyBorder="1"/>
    <xf numFmtId="0" fontId="69" fillId="0" borderId="0" xfId="0" applyFont="1"/>
    <xf numFmtId="43" fontId="64" fillId="5" borderId="1" xfId="1" applyFont="1" applyFill="1" applyBorder="1" applyAlignment="1" applyProtection="1">
      <alignment horizontal="center" vertical="center"/>
      <protection locked="0"/>
    </xf>
    <xf numFmtId="43" fontId="64" fillId="5" borderId="1" xfId="1" applyFont="1" applyFill="1" applyBorder="1" applyProtection="1">
      <protection locked="0"/>
    </xf>
    <xf numFmtId="43" fontId="65" fillId="0" borderId="0" xfId="1" applyFont="1" applyFill="1" applyProtection="1">
      <protection locked="0"/>
    </xf>
    <xf numFmtId="43" fontId="69" fillId="0" borderId="0" xfId="1" applyFont="1" applyFill="1" applyProtection="1">
      <protection locked="0"/>
    </xf>
    <xf numFmtId="43" fontId="64" fillId="6" borderId="1" xfId="1" applyFont="1" applyFill="1" applyBorder="1" applyAlignment="1" applyProtection="1">
      <alignment horizontal="center" vertical="center"/>
      <protection locked="0"/>
    </xf>
    <xf numFmtId="43" fontId="64" fillId="6" borderId="1" xfId="1" applyFont="1" applyFill="1" applyBorder="1" applyProtection="1">
      <protection locked="0"/>
    </xf>
    <xf numFmtId="43" fontId="66" fillId="6" borderId="1" xfId="1" applyFont="1" applyFill="1" applyBorder="1" applyProtection="1">
      <protection locked="0"/>
    </xf>
    <xf numFmtId="43" fontId="64" fillId="6" borderId="1" xfId="1" applyFont="1" applyFill="1" applyBorder="1" applyAlignment="1" applyProtection="1">
      <alignment horizontal="center"/>
      <protection locked="0"/>
    </xf>
    <xf numFmtId="43" fontId="64" fillId="0" borderId="1" xfId="1" applyFont="1" applyFill="1" applyBorder="1" applyAlignment="1" applyProtection="1">
      <alignment horizontal="left"/>
      <protection locked="0"/>
    </xf>
    <xf numFmtId="43" fontId="64" fillId="0" borderId="1" xfId="1" applyFont="1" applyFill="1" applyBorder="1" applyProtection="1">
      <protection locked="0"/>
    </xf>
    <xf numFmtId="43" fontId="66" fillId="0" borderId="1" xfId="1" applyFont="1" applyFill="1" applyBorder="1" applyProtection="1">
      <protection locked="0"/>
    </xf>
    <xf numFmtId="4" fontId="64" fillId="10" borderId="1" xfId="1" applyNumberFormat="1" applyFont="1" applyFill="1" applyBorder="1"/>
    <xf numFmtId="43" fontId="69" fillId="0" borderId="0" xfId="1" applyFont="1"/>
    <xf numFmtId="43" fontId="64" fillId="6" borderId="1" xfId="1" applyFont="1" applyFill="1" applyBorder="1" applyAlignment="1">
      <alignment horizontal="center"/>
    </xf>
    <xf numFmtId="43" fontId="64" fillId="6" borderId="1" xfId="1" applyFont="1" applyFill="1" applyBorder="1"/>
    <xf numFmtId="43" fontId="64" fillId="0" borderId="1" xfId="1" applyFont="1" applyFill="1" applyBorder="1" applyAlignment="1">
      <alignment horizontal="left"/>
    </xf>
    <xf numFmtId="43" fontId="66" fillId="0" borderId="1" xfId="1" applyFont="1" applyFill="1" applyBorder="1"/>
    <xf numFmtId="43" fontId="64" fillId="0" borderId="1" xfId="1" applyFont="1" applyBorder="1"/>
    <xf numFmtId="43" fontId="64" fillId="8" borderId="1" xfId="1" applyFont="1" applyFill="1" applyBorder="1" applyAlignment="1">
      <alignment horizontal="center"/>
    </xf>
    <xf numFmtId="43" fontId="64" fillId="8" borderId="1" xfId="1" applyFont="1" applyFill="1" applyBorder="1"/>
    <xf numFmtId="43" fontId="66" fillId="8" borderId="1" xfId="1" applyFont="1" applyFill="1" applyBorder="1"/>
    <xf numFmtId="0" fontId="64" fillId="0" borderId="1" xfId="1" applyNumberFormat="1" applyFont="1" applyFill="1" applyBorder="1"/>
    <xf numFmtId="0" fontId="64" fillId="0" borderId="1" xfId="1" applyNumberFormat="1" applyFont="1" applyBorder="1"/>
    <xf numFmtId="43" fontId="64" fillId="0" borderId="1" xfId="1" applyFont="1" applyBorder="1" applyAlignment="1">
      <alignment horizontal="left"/>
    </xf>
    <xf numFmtId="43" fontId="66" fillId="5" borderId="1" xfId="1" applyFont="1" applyFill="1" applyBorder="1"/>
    <xf numFmtId="43" fontId="64" fillId="0" borderId="0" xfId="1" applyFont="1" applyAlignment="1">
      <alignment horizontal="left"/>
    </xf>
    <xf numFmtId="43" fontId="66" fillId="0" borderId="0" xfId="1" applyFont="1"/>
    <xf numFmtId="43" fontId="64" fillId="0" borderId="0" xfId="1" applyFont="1"/>
    <xf numFmtId="43" fontId="64" fillId="0" borderId="0" xfId="1" applyFont="1" applyFill="1"/>
    <xf numFmtId="43" fontId="64" fillId="0" borderId="0" xfId="1" applyFont="1" applyAlignment="1">
      <alignment horizontal="left" vertical="top"/>
    </xf>
    <xf numFmtId="43" fontId="66" fillId="0" borderId="0" xfId="1" applyFont="1" applyAlignment="1">
      <alignment vertical="top"/>
    </xf>
    <xf numFmtId="43" fontId="64" fillId="0" borderId="0" xfId="1" applyFont="1" applyAlignment="1">
      <alignment vertical="top"/>
    </xf>
    <xf numFmtId="43" fontId="64" fillId="0" borderId="0" xfId="1" applyFont="1" applyFill="1" applyAlignment="1">
      <alignment vertical="top"/>
    </xf>
    <xf numFmtId="43" fontId="65" fillId="0" borderId="0" xfId="1" applyFont="1" applyAlignment="1">
      <alignment vertical="top"/>
    </xf>
    <xf numFmtId="0" fontId="64" fillId="0" borderId="0" xfId="0" applyFont="1"/>
    <xf numFmtId="43" fontId="69" fillId="0" borderId="0" xfId="1" applyFont="1" applyAlignment="1"/>
    <xf numFmtId="43" fontId="65" fillId="0" borderId="0" xfId="1" applyFont="1" applyAlignment="1"/>
    <xf numFmtId="0" fontId="49" fillId="0" borderId="0" xfId="0" applyFont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49" fillId="8" borderId="2" xfId="0" applyFont="1" applyFill="1" applyBorder="1" applyAlignment="1">
      <alignment horizontal="center" vertical="center"/>
    </xf>
    <xf numFmtId="0" fontId="49" fillId="54" borderId="2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50" fillId="8" borderId="1" xfId="0" applyFont="1" applyFill="1" applyBorder="1" applyAlignment="1">
      <alignment horizontal="center" vertical="top" wrapText="1"/>
    </xf>
    <xf numFmtId="0" fontId="50" fillId="44" borderId="24" xfId="0" applyFont="1" applyFill="1" applyBorder="1" applyAlignment="1">
      <alignment horizontal="center" vertical="center" wrapText="1"/>
    </xf>
    <xf numFmtId="0" fontId="50" fillId="44" borderId="2" xfId="0" applyFont="1" applyFill="1" applyBorder="1" applyAlignment="1">
      <alignment horizontal="center" vertical="center" wrapText="1"/>
    </xf>
    <xf numFmtId="188" fontId="49" fillId="44" borderId="3" xfId="1" applyNumberFormat="1" applyFont="1" applyFill="1" applyBorder="1" applyAlignment="1">
      <alignment horizontal="center" vertical="top" wrapText="1"/>
    </xf>
    <xf numFmtId="188" fontId="49" fillId="44" borderId="4" xfId="1" applyNumberFormat="1" applyFont="1" applyFill="1" applyBorder="1" applyAlignment="1">
      <alignment horizontal="center" vertical="top" wrapText="1"/>
    </xf>
    <xf numFmtId="0" fontId="50" fillId="10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43" fontId="70" fillId="0" borderId="0" xfId="1" applyFont="1" applyFill="1" applyBorder="1" applyAlignment="1">
      <alignment horizontal="center" vertical="center"/>
    </xf>
    <xf numFmtId="43" fontId="69" fillId="0" borderId="0" xfId="1" applyFont="1" applyFill="1" applyBorder="1" applyAlignment="1">
      <alignment horizontal="center" vertical="top" wrapText="1"/>
    </xf>
    <xf numFmtId="43" fontId="70" fillId="0" borderId="0" xfId="1" applyFont="1" applyFill="1" applyBorder="1" applyAlignment="1">
      <alignment horizontal="center" vertical="top"/>
    </xf>
    <xf numFmtId="43" fontId="71" fillId="0" borderId="0" xfId="1" applyFont="1" applyFill="1" applyBorder="1" applyAlignment="1">
      <alignment horizontal="center"/>
    </xf>
    <xf numFmtId="0" fontId="66" fillId="0" borderId="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/>
    </xf>
    <xf numFmtId="43" fontId="66" fillId="0" borderId="3" xfId="1" applyFont="1" applyFill="1" applyBorder="1" applyAlignment="1">
      <alignment horizontal="center" vertical="center"/>
    </xf>
    <xf numFmtId="43" fontId="66" fillId="0" borderId="4" xfId="1" applyFont="1" applyFill="1" applyBorder="1" applyAlignment="1">
      <alignment horizontal="center" vertical="center"/>
    </xf>
    <xf numFmtId="1" fontId="60" fillId="10" borderId="23" xfId="1" applyNumberFormat="1" applyFont="1" applyFill="1" applyBorder="1" applyAlignment="1">
      <alignment horizontal="center" vertical="center"/>
    </xf>
    <xf numFmtId="1" fontId="60" fillId="10" borderId="0" xfId="1" applyNumberFormat="1" applyFont="1" applyFill="1" applyAlignment="1">
      <alignment horizontal="center" vertical="center"/>
    </xf>
    <xf numFmtId="0" fontId="60" fillId="2" borderId="22" xfId="0" applyFont="1" applyFill="1" applyBorder="1" applyAlignment="1">
      <alignment horizontal="center" vertical="center" wrapText="1"/>
    </xf>
    <xf numFmtId="0" fontId="60" fillId="2" borderId="4" xfId="0" applyFont="1" applyFill="1" applyBorder="1" applyAlignment="1">
      <alignment horizontal="center" vertical="center" wrapText="1"/>
    </xf>
    <xf numFmtId="43" fontId="63" fillId="0" borderId="0" xfId="1" applyFont="1" applyFill="1" applyBorder="1" applyAlignment="1">
      <alignment horizontal="center" vertical="center"/>
    </xf>
    <xf numFmtId="43" fontId="58" fillId="0" borderId="0" xfId="1" applyFont="1" applyFill="1" applyBorder="1" applyAlignment="1">
      <alignment horizontal="center" vertical="top" wrapText="1"/>
    </xf>
    <xf numFmtId="43" fontId="63" fillId="0" borderId="0" xfId="1" applyFont="1" applyFill="1" applyBorder="1" applyAlignment="1">
      <alignment horizontal="center" vertical="top"/>
    </xf>
    <xf numFmtId="0" fontId="51" fillId="10" borderId="1" xfId="0" applyFont="1" applyFill="1" applyBorder="1" applyAlignment="1">
      <alignment horizontal="center" vertical="center" wrapText="1"/>
    </xf>
    <xf numFmtId="43" fontId="51" fillId="10" borderId="3" xfId="1" applyFont="1" applyFill="1" applyBorder="1" applyAlignment="1">
      <alignment horizontal="center" vertical="center"/>
    </xf>
    <xf numFmtId="43" fontId="51" fillId="10" borderId="22" xfId="1" applyFont="1" applyFill="1" applyBorder="1" applyAlignment="1">
      <alignment horizontal="center" vertical="center"/>
    </xf>
    <xf numFmtId="43" fontId="51" fillId="10" borderId="4" xfId="1" applyFont="1" applyFill="1" applyBorder="1" applyAlignment="1">
      <alignment horizontal="center" vertical="center"/>
    </xf>
    <xf numFmtId="0" fontId="51" fillId="8" borderId="1" xfId="0" applyFont="1" applyFill="1" applyBorder="1" applyAlignment="1">
      <alignment horizontal="center" vertical="center" wrapText="1"/>
    </xf>
    <xf numFmtId="43" fontId="54" fillId="52" borderId="6" xfId="1" applyFont="1" applyFill="1" applyBorder="1" applyAlignment="1">
      <alignment horizontal="center" vertical="center"/>
    </xf>
    <xf numFmtId="43" fontId="54" fillId="52" borderId="16" xfId="1" applyFont="1" applyFill="1" applyBorder="1" applyAlignment="1">
      <alignment horizontal="center" vertical="center"/>
    </xf>
    <xf numFmtId="43" fontId="54" fillId="52" borderId="5" xfId="1" applyFont="1" applyFill="1" applyBorder="1" applyAlignment="1">
      <alignment horizontal="center" vertical="center"/>
    </xf>
    <xf numFmtId="43" fontId="54" fillId="44" borderId="6" xfId="1" applyFont="1" applyFill="1" applyBorder="1" applyAlignment="1">
      <alignment horizontal="center" vertical="center"/>
    </xf>
    <xf numFmtId="43" fontId="54" fillId="44" borderId="16" xfId="1" applyFont="1" applyFill="1" applyBorder="1" applyAlignment="1">
      <alignment horizontal="center" vertical="center"/>
    </xf>
    <xf numFmtId="43" fontId="54" fillId="44" borderId="5" xfId="1" applyFont="1" applyFill="1" applyBorder="1" applyAlignment="1">
      <alignment horizontal="center" vertical="center"/>
    </xf>
    <xf numFmtId="43" fontId="54" fillId="54" borderId="6" xfId="1" applyFont="1" applyFill="1" applyBorder="1" applyAlignment="1">
      <alignment horizontal="center" vertical="center"/>
    </xf>
    <xf numFmtId="43" fontId="54" fillId="54" borderId="16" xfId="1" applyFont="1" applyFill="1" applyBorder="1" applyAlignment="1">
      <alignment horizontal="center" vertical="center"/>
    </xf>
    <xf numFmtId="43" fontId="54" fillId="54" borderId="5" xfId="1" applyFont="1" applyFill="1" applyBorder="1" applyAlignment="1">
      <alignment horizontal="center" vertical="center"/>
    </xf>
    <xf numFmtId="0" fontId="53" fillId="0" borderId="3" xfId="0" applyFont="1" applyBorder="1" applyAlignment="1">
      <alignment horizontal="left" vertical="top" wrapText="1"/>
    </xf>
    <xf numFmtId="0" fontId="53" fillId="0" borderId="22" xfId="0" applyFont="1" applyBorder="1" applyAlignment="1">
      <alignment horizontal="left" vertical="top" wrapText="1"/>
    </xf>
    <xf numFmtId="0" fontId="53" fillId="0" borderId="4" xfId="0" applyFont="1" applyBorder="1" applyAlignment="1">
      <alignment horizontal="left" vertical="top" wrapText="1"/>
    </xf>
    <xf numFmtId="0" fontId="49" fillId="54" borderId="0" xfId="0" applyFont="1" applyFill="1" applyAlignment="1">
      <alignment horizontal="center" vertical="center"/>
    </xf>
  </cellXfs>
  <cellStyles count="46">
    <cellStyle name="20% - ส่วนที่ถูกเน้น1" xfId="22" builtinId="30" customBuiltin="1"/>
    <cellStyle name="20% - ส่วนที่ถูกเน้น2" xfId="26" builtinId="34" customBuiltin="1"/>
    <cellStyle name="20% - ส่วนที่ถูกเน้น3" xfId="30" builtinId="38" customBuiltin="1"/>
    <cellStyle name="20% - ส่วนที่ถูกเน้น4" xfId="34" builtinId="42" customBuiltin="1"/>
    <cellStyle name="20% - ส่วนที่ถูกเน้น5" xfId="38" builtinId="46" customBuiltin="1"/>
    <cellStyle name="20% - ส่วนที่ถูกเน้น6" xfId="42" builtinId="50" customBuiltin="1"/>
    <cellStyle name="40% - ส่วนที่ถูกเน้น1" xfId="23" builtinId="31" customBuiltin="1"/>
    <cellStyle name="40% - ส่วนที่ถูกเน้น2" xfId="27" builtinId="35" customBuiltin="1"/>
    <cellStyle name="40% - ส่วนที่ถูกเน้น3" xfId="31" builtinId="39" customBuiltin="1"/>
    <cellStyle name="40% - ส่วนที่ถูกเน้น4" xfId="35" builtinId="43" customBuiltin="1"/>
    <cellStyle name="40% - ส่วนที่ถูกเน้น5" xfId="39" builtinId="47" customBuiltin="1"/>
    <cellStyle name="40% - ส่วนที่ถูกเน้น6" xfId="43" builtinId="51" customBuiltin="1"/>
    <cellStyle name="60% - ส่วนที่ถูกเน้น1" xfId="24" builtinId="32" customBuiltin="1"/>
    <cellStyle name="60% - ส่วนที่ถูกเน้น2" xfId="28" builtinId="36" customBuiltin="1"/>
    <cellStyle name="60% - ส่วนที่ถูกเน้น3" xfId="32" builtinId="40" customBuiltin="1"/>
    <cellStyle name="60% - ส่วนที่ถูกเน้น4" xfId="36" builtinId="44" customBuiltin="1"/>
    <cellStyle name="60% - ส่วนที่ถูกเน้น5" xfId="40" builtinId="48" customBuiltin="1"/>
    <cellStyle name="60% - ส่วนที่ถูกเน้น6" xfId="44" builtinId="52" customBuiltin="1"/>
    <cellStyle name="Normal 2 2" xfId="3" xr:uid="{406ECA7C-1717-4FEE-9E9E-97B5EC20DAA9}"/>
    <cellStyle name="การคำนวณ" xfId="14" builtinId="22" customBuiltin="1"/>
    <cellStyle name="ข้อความเตือน" xfId="17" builtinId="11" customBuiltin="1"/>
    <cellStyle name="ข้อความอธิบาย" xfId="19" builtinId="53" customBuiltin="1"/>
    <cellStyle name="จุลภาค" xfId="1" builtinId="3"/>
    <cellStyle name="จุลภาค 2" xfId="45" xr:uid="{4D5EFE39-EDDD-4783-91B8-87B3DD906A06}"/>
    <cellStyle name="ชื่อเรื่อง" xfId="4" builtinId="15" customBuiltin="1"/>
    <cellStyle name="เซลล์ตรวจสอบ" xfId="16" builtinId="23" customBuiltin="1"/>
    <cellStyle name="เซลล์ที่มีลิงก์" xfId="15" builtinId="24" customBuiltin="1"/>
    <cellStyle name="ดี" xfId="9" builtinId="26" customBuiltin="1"/>
    <cellStyle name="ปกติ" xfId="0" builtinId="0"/>
    <cellStyle name="ปกติ 2" xfId="2" xr:uid="{451814FF-850C-48AC-8314-F3E69818EB05}"/>
    <cellStyle name="ป้อนค่า" xfId="12" builtinId="20" customBuiltin="1"/>
    <cellStyle name="ปานกลาง" xfId="11" builtinId="28" customBuiltin="1"/>
    <cellStyle name="ผลรวม" xfId="20" builtinId="25" customBuiltin="1"/>
    <cellStyle name="แย่" xfId="10" builtinId="27" customBuiltin="1"/>
    <cellStyle name="ส่วนที่ถูกเน้น1" xfId="21" builtinId="29" customBuiltin="1"/>
    <cellStyle name="ส่วนที่ถูกเน้น2" xfId="25" builtinId="33" customBuiltin="1"/>
    <cellStyle name="ส่วนที่ถูกเน้น3" xfId="29" builtinId="37" customBuiltin="1"/>
    <cellStyle name="ส่วนที่ถูกเน้น4" xfId="33" builtinId="41" customBuiltin="1"/>
    <cellStyle name="ส่วนที่ถูกเน้น5" xfId="37" builtinId="45" customBuiltin="1"/>
    <cellStyle name="ส่วนที่ถูกเน้น6" xfId="41" builtinId="49" customBuiltin="1"/>
    <cellStyle name="แสดงผล" xfId="13" builtinId="21" customBuiltin="1"/>
    <cellStyle name="หมายเหตุ" xfId="18" builtinId="10" customBuiltin="1"/>
    <cellStyle name="หัวเรื่อง 1" xfId="5" builtinId="16" customBuiltin="1"/>
    <cellStyle name="หัวเรื่อง 2" xfId="6" builtinId="17" customBuiltin="1"/>
    <cellStyle name="หัวเรื่อง 3" xfId="7" builtinId="18" customBuiltin="1"/>
    <cellStyle name="หัวเรื่อง 4" xfId="8" builtinId="19" customBuiltin="1"/>
  </cellStyles>
  <dxfs count="8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98254-3E1F-4282-A9FF-B4271DC3F68B}">
  <sheetPr>
    <tabColor rgb="FF00B050"/>
  </sheetPr>
  <dimension ref="A1:G22"/>
  <sheetViews>
    <sheetView zoomScale="80" zoomScaleNormal="80" workbookViewId="0">
      <selection activeCell="E14" sqref="E14"/>
    </sheetView>
  </sheetViews>
  <sheetFormatPr defaultColWidth="16.8984375" defaultRowHeight="24.6"/>
  <cols>
    <col min="1" max="1" width="9" style="111" bestFit="1" customWidth="1"/>
    <col min="2" max="2" width="30.3984375" style="111" bestFit="1" customWidth="1"/>
    <col min="3" max="3" width="29.296875" style="111" bestFit="1" customWidth="1"/>
    <col min="4" max="4" width="39.59765625" style="111" bestFit="1" customWidth="1"/>
    <col min="5" max="5" width="91.59765625" style="111" customWidth="1"/>
    <col min="6" max="6" width="16.8984375" style="111" customWidth="1"/>
    <col min="7" max="16384" width="16.8984375" style="111"/>
  </cols>
  <sheetData>
    <row r="1" spans="1:7" s="115" customFormat="1" ht="27.6" thickBot="1">
      <c r="A1" s="112"/>
      <c r="B1" s="113" t="s">
        <v>409</v>
      </c>
      <c r="C1" s="113" t="s">
        <v>410</v>
      </c>
      <c r="D1" s="113" t="s">
        <v>411</v>
      </c>
      <c r="E1" s="114"/>
    </row>
    <row r="2" spans="1:7" ht="54">
      <c r="A2" s="116" t="s">
        <v>412</v>
      </c>
      <c r="B2" s="116" t="s">
        <v>413</v>
      </c>
      <c r="C2" s="116" t="s">
        <v>414</v>
      </c>
      <c r="D2" s="116" t="s">
        <v>415</v>
      </c>
      <c r="E2" s="116" t="s">
        <v>416</v>
      </c>
    </row>
    <row r="3" spans="1:7" ht="27">
      <c r="A3" s="117" t="s">
        <v>417</v>
      </c>
      <c r="B3" s="118" t="s">
        <v>418</v>
      </c>
      <c r="C3" s="119" t="s">
        <v>419</v>
      </c>
      <c r="D3" s="118" t="s">
        <v>420</v>
      </c>
      <c r="E3" s="117"/>
    </row>
    <row r="4" spans="1:7" ht="27.6" thickBot="1">
      <c r="A4" s="120"/>
      <c r="B4" s="118" t="s">
        <v>421</v>
      </c>
      <c r="C4" s="121" t="s">
        <v>422</v>
      </c>
      <c r="D4" s="119" t="s">
        <v>423</v>
      </c>
      <c r="E4" s="117"/>
    </row>
    <row r="5" spans="1:7" ht="29.4" customHeight="1" thickTop="1" thickBot="1">
      <c r="A5" s="122">
        <v>1</v>
      </c>
      <c r="B5" s="122" t="s">
        <v>424</v>
      </c>
      <c r="C5" s="122" t="s">
        <v>425</v>
      </c>
      <c r="D5" s="122" t="s">
        <v>313</v>
      </c>
      <c r="E5" s="123" t="s">
        <v>426</v>
      </c>
      <c r="F5" s="124"/>
      <c r="G5" s="125" t="s">
        <v>313</v>
      </c>
    </row>
    <row r="6" spans="1:7" ht="29.4" customHeight="1" thickBot="1">
      <c r="A6" s="126">
        <v>2</v>
      </c>
      <c r="B6" s="126" t="s">
        <v>424</v>
      </c>
      <c r="C6" s="126" t="s">
        <v>425</v>
      </c>
      <c r="D6" s="127" t="s">
        <v>314</v>
      </c>
      <c r="E6" s="128" t="s">
        <v>427</v>
      </c>
      <c r="F6" s="129"/>
      <c r="G6" s="125" t="s">
        <v>428</v>
      </c>
    </row>
    <row r="7" spans="1:7" ht="29.4" customHeight="1" thickBot="1">
      <c r="A7" s="130">
        <v>3</v>
      </c>
      <c r="B7" s="130" t="s">
        <v>424</v>
      </c>
      <c r="C7" s="130" t="s">
        <v>429</v>
      </c>
      <c r="D7" s="130" t="s">
        <v>313</v>
      </c>
      <c r="E7" s="131" t="s">
        <v>430</v>
      </c>
      <c r="F7" s="129"/>
      <c r="G7" s="125" t="s">
        <v>428</v>
      </c>
    </row>
    <row r="8" spans="1:7" ht="29.4" customHeight="1" thickBot="1">
      <c r="A8" s="132">
        <v>4</v>
      </c>
      <c r="B8" s="132" t="s">
        <v>424</v>
      </c>
      <c r="C8" s="132" t="s">
        <v>429</v>
      </c>
      <c r="D8" s="133" t="s">
        <v>314</v>
      </c>
      <c r="E8" s="134" t="s">
        <v>431</v>
      </c>
      <c r="F8" s="135"/>
      <c r="G8" s="125" t="s">
        <v>432</v>
      </c>
    </row>
    <row r="9" spans="1:7" ht="29.4" customHeight="1" thickBot="1">
      <c r="A9" s="136">
        <v>5</v>
      </c>
      <c r="B9" s="137" t="s">
        <v>314</v>
      </c>
      <c r="C9" s="137" t="s">
        <v>433</v>
      </c>
      <c r="D9" s="136" t="s">
        <v>313</v>
      </c>
      <c r="E9" s="138" t="s">
        <v>434</v>
      </c>
      <c r="F9" s="129"/>
      <c r="G9" s="125" t="s">
        <v>428</v>
      </c>
    </row>
    <row r="10" spans="1:7" ht="29.4" customHeight="1" thickBot="1">
      <c r="A10" s="132">
        <v>6</v>
      </c>
      <c r="B10" s="133" t="s">
        <v>314</v>
      </c>
      <c r="C10" s="133" t="s">
        <v>433</v>
      </c>
      <c r="D10" s="133" t="s">
        <v>435</v>
      </c>
      <c r="E10" s="134" t="s">
        <v>436</v>
      </c>
      <c r="F10" s="135"/>
      <c r="G10" s="125" t="s">
        <v>432</v>
      </c>
    </row>
    <row r="11" spans="1:7" ht="29.4" customHeight="1" thickBot="1">
      <c r="A11" s="130">
        <v>7</v>
      </c>
      <c r="B11" s="139" t="s">
        <v>314</v>
      </c>
      <c r="C11" s="139" t="s">
        <v>435</v>
      </c>
      <c r="D11" s="130" t="s">
        <v>313</v>
      </c>
      <c r="E11" s="131" t="s">
        <v>437</v>
      </c>
      <c r="F11" s="135"/>
      <c r="G11" s="125" t="s">
        <v>432</v>
      </c>
    </row>
    <row r="12" spans="1:7" ht="29.4" customHeight="1">
      <c r="A12" s="132">
        <v>8</v>
      </c>
      <c r="B12" s="133" t="s">
        <v>314</v>
      </c>
      <c r="C12" s="133" t="s">
        <v>435</v>
      </c>
      <c r="D12" s="133" t="s">
        <v>314</v>
      </c>
      <c r="E12" s="134" t="s">
        <v>438</v>
      </c>
      <c r="F12" s="140"/>
      <c r="G12" s="125" t="s">
        <v>439</v>
      </c>
    </row>
    <row r="13" spans="1:7" ht="60" customHeight="1"/>
    <row r="14" spans="1:7" ht="20.399999999999999" customHeight="1"/>
    <row r="15" spans="1:7" ht="27" customHeight="1"/>
    <row r="16" spans="1:7" ht="20.399999999999999" customHeight="1"/>
    <row r="17" ht="20.399999999999999" customHeight="1"/>
    <row r="18" ht="20.399999999999999" customHeight="1"/>
    <row r="19" ht="20.399999999999999" customHeight="1"/>
    <row r="20" ht="20.399999999999999" customHeight="1"/>
    <row r="21" ht="20.399999999999999" customHeight="1"/>
    <row r="22" ht="39" customHeight="1"/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2BC3-6E42-46C8-97F8-21CE5E822467}">
  <sheetPr>
    <tabColor rgb="FFFF0000"/>
  </sheetPr>
  <dimension ref="A1:N38"/>
  <sheetViews>
    <sheetView topLeftCell="D1" zoomScale="60" zoomScaleNormal="60" workbookViewId="0">
      <selection activeCell="M4" sqref="M4"/>
    </sheetView>
  </sheetViews>
  <sheetFormatPr defaultColWidth="9" defaultRowHeight="24.6"/>
  <cols>
    <col min="1" max="1" width="29.296875" style="164" bestFit="1" customWidth="1"/>
    <col min="2" max="4" width="17.796875" style="164" bestFit="1" customWidth="1"/>
    <col min="5" max="5" width="7.59765625" style="249" bestFit="1" customWidth="1"/>
    <col min="6" max="6" width="47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59.19921875" style="164" bestFit="1" customWidth="1"/>
    <col min="11" max="11" width="21.09765625" style="164" bestFit="1" customWidth="1"/>
    <col min="12" max="12" width="21.59765625" style="164" bestFit="1" customWidth="1"/>
    <col min="13" max="13" width="23.5" style="249" bestFit="1" customWidth="1"/>
    <col min="14" max="14" width="141.796875" style="164" bestFit="1" customWidth="1"/>
    <col min="15" max="16384" width="9" style="164"/>
  </cols>
  <sheetData>
    <row r="1" spans="1:14">
      <c r="A1" s="351" t="s">
        <v>545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4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  <c r="M2" s="355"/>
      <c r="N2" s="355"/>
    </row>
    <row r="3" spans="1:14">
      <c r="A3" s="353"/>
      <c r="B3" s="259">
        <v>2</v>
      </c>
      <c r="C3" s="259">
        <v>4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243" t="s">
        <v>309</v>
      </c>
      <c r="J3" s="244" t="s">
        <v>94</v>
      </c>
      <c r="K3" s="243" t="s">
        <v>484</v>
      </c>
      <c r="L3" s="245" t="s">
        <v>485</v>
      </c>
      <c r="M3" s="270" t="s">
        <v>766</v>
      </c>
      <c r="N3" s="245" t="s">
        <v>753</v>
      </c>
    </row>
    <row r="4" spans="1:14">
      <c r="A4" s="244" t="s">
        <v>507</v>
      </c>
      <c r="B4" s="251">
        <v>379700</v>
      </c>
      <c r="C4" s="251">
        <v>514600</v>
      </c>
      <c r="D4" s="251">
        <f>+C4-B4</f>
        <v>134900</v>
      </c>
      <c r="E4" s="250">
        <v>1</v>
      </c>
      <c r="F4" s="401" t="s">
        <v>513</v>
      </c>
      <c r="G4" s="243"/>
      <c r="H4" s="245">
        <v>379700</v>
      </c>
      <c r="I4" s="243">
        <v>1</v>
      </c>
      <c r="J4" s="244" t="s">
        <v>720</v>
      </c>
      <c r="K4" s="243">
        <v>1</v>
      </c>
      <c r="L4" s="245">
        <v>1990</v>
      </c>
      <c r="M4" s="270" t="s">
        <v>390</v>
      </c>
      <c r="N4" s="245" t="s">
        <v>754</v>
      </c>
    </row>
    <row r="5" spans="1:14">
      <c r="A5" s="244" t="s">
        <v>508</v>
      </c>
      <c r="B5" s="251">
        <v>247800</v>
      </c>
      <c r="C5" s="251">
        <v>250000</v>
      </c>
      <c r="D5" s="251">
        <f>+C5-B5</f>
        <v>2200</v>
      </c>
      <c r="E5" s="250">
        <v>2</v>
      </c>
      <c r="F5" s="402"/>
      <c r="G5" s="243"/>
      <c r="H5" s="260">
        <v>247800</v>
      </c>
      <c r="I5" s="243">
        <v>2</v>
      </c>
      <c r="J5" s="244" t="s">
        <v>721</v>
      </c>
      <c r="K5" s="243">
        <v>10</v>
      </c>
      <c r="L5" s="245">
        <v>23000</v>
      </c>
      <c r="M5" s="270" t="s">
        <v>390</v>
      </c>
      <c r="N5" s="245" t="s">
        <v>755</v>
      </c>
    </row>
    <row r="6" spans="1:14">
      <c r="A6" s="142" t="s">
        <v>509</v>
      </c>
      <c r="B6" s="252">
        <f>+B4+B5</f>
        <v>627500</v>
      </c>
      <c r="C6" s="252">
        <f t="shared" ref="C6:D6" si="0">+C4+C5</f>
        <v>764600</v>
      </c>
      <c r="D6" s="252">
        <f t="shared" si="0"/>
        <v>137100</v>
      </c>
      <c r="E6" s="250">
        <v>3</v>
      </c>
      <c r="F6" s="402"/>
      <c r="G6" s="243"/>
      <c r="H6" s="260"/>
      <c r="I6" s="243">
        <v>3</v>
      </c>
      <c r="J6" s="244" t="s">
        <v>722</v>
      </c>
      <c r="K6" s="243">
        <v>3</v>
      </c>
      <c r="L6" s="245">
        <v>7500</v>
      </c>
      <c r="M6" s="270" t="s">
        <v>390</v>
      </c>
      <c r="N6" s="245" t="s">
        <v>756</v>
      </c>
    </row>
    <row r="7" spans="1:14">
      <c r="E7" s="243">
        <v>4</v>
      </c>
      <c r="F7" s="402"/>
      <c r="G7" s="243"/>
      <c r="H7" s="260"/>
      <c r="I7" s="243">
        <v>4</v>
      </c>
      <c r="J7" s="244" t="s">
        <v>723</v>
      </c>
      <c r="K7" s="243">
        <v>3</v>
      </c>
      <c r="L7" s="245">
        <v>7500</v>
      </c>
      <c r="M7" s="270" t="s">
        <v>390</v>
      </c>
      <c r="N7" s="245" t="s">
        <v>756</v>
      </c>
    </row>
    <row r="8" spans="1:14">
      <c r="E8" s="243">
        <v>5</v>
      </c>
      <c r="F8" s="402"/>
      <c r="G8" s="243"/>
      <c r="H8" s="261"/>
      <c r="I8" s="243">
        <v>5</v>
      </c>
      <c r="J8" s="244" t="s">
        <v>724</v>
      </c>
      <c r="K8" s="243">
        <v>1</v>
      </c>
      <c r="L8" s="245">
        <v>2790</v>
      </c>
      <c r="M8" s="270" t="s">
        <v>390</v>
      </c>
      <c r="N8" s="245" t="s">
        <v>757</v>
      </c>
    </row>
    <row r="9" spans="1:14">
      <c r="E9" s="243">
        <v>6</v>
      </c>
      <c r="F9" s="402"/>
      <c r="G9" s="243"/>
      <c r="H9" s="245"/>
      <c r="I9" s="243">
        <v>6</v>
      </c>
      <c r="J9" s="244" t="s">
        <v>725</v>
      </c>
      <c r="K9" s="243">
        <v>1</v>
      </c>
      <c r="L9" s="245">
        <v>3200</v>
      </c>
      <c r="M9" s="270" t="s">
        <v>390</v>
      </c>
      <c r="N9" s="245" t="s">
        <v>758</v>
      </c>
    </row>
    <row r="10" spans="1:14">
      <c r="E10" s="243">
        <v>7</v>
      </c>
      <c r="F10" s="402"/>
      <c r="G10" s="243"/>
      <c r="H10" s="245"/>
      <c r="I10" s="243">
        <v>7</v>
      </c>
      <c r="J10" s="244" t="s">
        <v>726</v>
      </c>
      <c r="K10" s="243">
        <v>3</v>
      </c>
      <c r="L10" s="245">
        <v>10500</v>
      </c>
      <c r="M10" s="270" t="s">
        <v>390</v>
      </c>
      <c r="N10" s="245" t="s">
        <v>756</v>
      </c>
    </row>
    <row r="11" spans="1:14">
      <c r="E11" s="243">
        <v>8</v>
      </c>
      <c r="F11" s="403"/>
      <c r="G11" s="243"/>
      <c r="H11" s="245"/>
      <c r="I11" s="243">
        <v>8</v>
      </c>
      <c r="J11" s="244" t="s">
        <v>727</v>
      </c>
      <c r="K11" s="243">
        <v>1</v>
      </c>
      <c r="L11" s="245">
        <v>3630</v>
      </c>
      <c r="M11" s="270" t="s">
        <v>390</v>
      </c>
      <c r="N11" s="245" t="s">
        <v>757</v>
      </c>
    </row>
    <row r="12" spans="1:14">
      <c r="E12" s="357" t="s">
        <v>275</v>
      </c>
      <c r="F12" s="358"/>
      <c r="G12" s="142">
        <f>SUM(G4:G11)</f>
        <v>0</v>
      </c>
      <c r="H12" s="247">
        <f>SUM(H4:H11)</f>
        <v>627500</v>
      </c>
      <c r="I12" s="243">
        <v>9</v>
      </c>
      <c r="J12" s="244" t="s">
        <v>724</v>
      </c>
      <c r="K12" s="243">
        <v>1</v>
      </c>
      <c r="L12" s="245">
        <v>3790</v>
      </c>
      <c r="M12" s="270" t="s">
        <v>390</v>
      </c>
      <c r="N12" s="245" t="s">
        <v>757</v>
      </c>
    </row>
    <row r="13" spans="1:14">
      <c r="E13" s="164"/>
      <c r="I13" s="243">
        <v>10</v>
      </c>
      <c r="J13" s="244" t="s">
        <v>728</v>
      </c>
      <c r="K13" s="243">
        <v>1</v>
      </c>
      <c r="L13" s="245">
        <v>4000</v>
      </c>
      <c r="M13" s="270" t="s">
        <v>390</v>
      </c>
      <c r="N13" s="245" t="s">
        <v>756</v>
      </c>
    </row>
    <row r="14" spans="1:14">
      <c r="E14" s="164"/>
      <c r="I14" s="243">
        <v>11</v>
      </c>
      <c r="J14" s="244" t="s">
        <v>729</v>
      </c>
      <c r="K14" s="243">
        <v>1</v>
      </c>
      <c r="L14" s="245">
        <v>4500</v>
      </c>
      <c r="M14" s="270" t="s">
        <v>390</v>
      </c>
      <c r="N14" s="245" t="s">
        <v>759</v>
      </c>
    </row>
    <row r="15" spans="1:14" ht="25.2" customHeight="1">
      <c r="E15" s="164"/>
      <c r="I15" s="243">
        <v>12</v>
      </c>
      <c r="J15" s="244" t="s">
        <v>730</v>
      </c>
      <c r="K15" s="243">
        <v>1</v>
      </c>
      <c r="L15" s="245">
        <v>4800</v>
      </c>
      <c r="M15" s="270" t="s">
        <v>390</v>
      </c>
      <c r="N15" s="245" t="s">
        <v>760</v>
      </c>
    </row>
    <row r="16" spans="1:14">
      <c r="I16" s="243">
        <v>13</v>
      </c>
      <c r="J16" s="244" t="s">
        <v>731</v>
      </c>
      <c r="K16" s="243">
        <v>1</v>
      </c>
      <c r="L16" s="245">
        <v>4900</v>
      </c>
      <c r="M16" s="270" t="s">
        <v>390</v>
      </c>
      <c r="N16" s="245" t="s">
        <v>756</v>
      </c>
    </row>
    <row r="17" spans="9:14">
      <c r="I17" s="243">
        <v>14</v>
      </c>
      <c r="J17" s="244" t="s">
        <v>732</v>
      </c>
      <c r="K17" s="243">
        <v>1</v>
      </c>
      <c r="L17" s="245">
        <v>5200</v>
      </c>
      <c r="M17" s="270" t="s">
        <v>390</v>
      </c>
      <c r="N17" s="245" t="s">
        <v>756</v>
      </c>
    </row>
    <row r="18" spans="9:14">
      <c r="I18" s="243">
        <v>15</v>
      </c>
      <c r="J18" s="244" t="s">
        <v>733</v>
      </c>
      <c r="K18" s="243">
        <v>1</v>
      </c>
      <c r="L18" s="245">
        <v>5400</v>
      </c>
      <c r="M18" s="270" t="s">
        <v>390</v>
      </c>
      <c r="N18" s="245" t="s">
        <v>756</v>
      </c>
    </row>
    <row r="19" spans="9:14">
      <c r="I19" s="243">
        <v>16</v>
      </c>
      <c r="J19" s="244" t="s">
        <v>734</v>
      </c>
      <c r="K19" s="243">
        <v>1</v>
      </c>
      <c r="L19" s="245">
        <v>5900</v>
      </c>
      <c r="M19" s="270" t="s">
        <v>390</v>
      </c>
      <c r="N19" s="245" t="s">
        <v>756</v>
      </c>
    </row>
    <row r="20" spans="9:14">
      <c r="I20" s="243">
        <v>17</v>
      </c>
      <c r="J20" s="244" t="s">
        <v>735</v>
      </c>
      <c r="K20" s="243">
        <v>1</v>
      </c>
      <c r="L20" s="245">
        <v>5990</v>
      </c>
      <c r="M20" s="270" t="s">
        <v>390</v>
      </c>
      <c r="N20" s="245" t="s">
        <v>756</v>
      </c>
    </row>
    <row r="21" spans="9:14">
      <c r="I21" s="243">
        <v>18</v>
      </c>
      <c r="J21" s="244" t="s">
        <v>736</v>
      </c>
      <c r="K21" s="243">
        <v>1</v>
      </c>
      <c r="L21" s="245">
        <v>6500</v>
      </c>
      <c r="M21" s="270" t="s">
        <v>390</v>
      </c>
      <c r="N21" s="245" t="s">
        <v>759</v>
      </c>
    </row>
    <row r="22" spans="9:14">
      <c r="I22" s="243">
        <v>19</v>
      </c>
      <c r="J22" s="244" t="s">
        <v>737</v>
      </c>
      <c r="K22" s="243">
        <v>2</v>
      </c>
      <c r="L22" s="245">
        <v>13100</v>
      </c>
      <c r="M22" s="270" t="s">
        <v>390</v>
      </c>
      <c r="N22" s="245" t="s">
        <v>756</v>
      </c>
    </row>
    <row r="23" spans="9:14">
      <c r="I23" s="243">
        <v>20</v>
      </c>
      <c r="J23" s="244" t="s">
        <v>738</v>
      </c>
      <c r="K23" s="243">
        <v>1</v>
      </c>
      <c r="L23" s="245">
        <v>6990</v>
      </c>
      <c r="M23" s="270" t="s">
        <v>390</v>
      </c>
      <c r="N23" s="245" t="s">
        <v>757</v>
      </c>
    </row>
    <row r="24" spans="9:14">
      <c r="I24" s="243">
        <v>21</v>
      </c>
      <c r="J24" s="244" t="s">
        <v>739</v>
      </c>
      <c r="K24" s="243">
        <v>1</v>
      </c>
      <c r="L24" s="245">
        <v>8190</v>
      </c>
      <c r="M24" s="270" t="s">
        <v>390</v>
      </c>
      <c r="N24" s="245" t="s">
        <v>761</v>
      </c>
    </row>
    <row r="25" spans="9:14">
      <c r="I25" s="243">
        <v>22</v>
      </c>
      <c r="J25" s="244" t="s">
        <v>740</v>
      </c>
      <c r="K25" s="243">
        <v>1</v>
      </c>
      <c r="L25" s="245">
        <v>8400</v>
      </c>
      <c r="M25" s="270" t="s">
        <v>390</v>
      </c>
      <c r="N25" s="245" t="s">
        <v>759</v>
      </c>
    </row>
    <row r="26" spans="9:14">
      <c r="I26" s="243">
        <v>23</v>
      </c>
      <c r="J26" s="244" t="s">
        <v>741</v>
      </c>
      <c r="K26" s="243">
        <v>1</v>
      </c>
      <c r="L26" s="245">
        <v>8500</v>
      </c>
      <c r="M26" s="270" t="s">
        <v>390</v>
      </c>
      <c r="N26" s="245" t="s">
        <v>756</v>
      </c>
    </row>
    <row r="27" spans="9:14">
      <c r="I27" s="243">
        <v>24</v>
      </c>
      <c r="J27" s="244" t="s">
        <v>742</v>
      </c>
      <c r="K27" s="243">
        <v>1</v>
      </c>
      <c r="L27" s="245">
        <v>9500</v>
      </c>
      <c r="M27" s="270" t="s">
        <v>390</v>
      </c>
      <c r="N27" s="245" t="s">
        <v>762</v>
      </c>
    </row>
    <row r="28" spans="9:14">
      <c r="I28" s="243">
        <v>25</v>
      </c>
      <c r="J28" s="244" t="s">
        <v>743</v>
      </c>
      <c r="K28" s="243">
        <v>1</v>
      </c>
      <c r="L28" s="245">
        <v>1660</v>
      </c>
      <c r="M28" s="270" t="s">
        <v>390</v>
      </c>
      <c r="N28" s="245" t="s">
        <v>762</v>
      </c>
    </row>
    <row r="29" spans="9:14">
      <c r="I29" s="243">
        <v>26</v>
      </c>
      <c r="J29" s="244" t="s">
        <v>744</v>
      </c>
      <c r="K29" s="243">
        <v>3</v>
      </c>
      <c r="L29" s="245">
        <v>43500</v>
      </c>
      <c r="M29" s="270" t="s">
        <v>390</v>
      </c>
      <c r="N29" s="245" t="s">
        <v>756</v>
      </c>
    </row>
    <row r="30" spans="9:14">
      <c r="I30" s="243">
        <v>27</v>
      </c>
      <c r="J30" s="244" t="s">
        <v>745</v>
      </c>
      <c r="K30" s="243">
        <v>1</v>
      </c>
      <c r="L30" s="245">
        <v>24800</v>
      </c>
      <c r="M30" s="270" t="s">
        <v>390</v>
      </c>
      <c r="N30" s="245" t="s">
        <v>759</v>
      </c>
    </row>
    <row r="31" spans="9:14">
      <c r="I31" s="243">
        <v>28</v>
      </c>
      <c r="J31" s="244" t="s">
        <v>746</v>
      </c>
      <c r="K31" s="243">
        <v>1</v>
      </c>
      <c r="L31" s="245">
        <v>25000</v>
      </c>
      <c r="M31" s="270" t="s">
        <v>390</v>
      </c>
      <c r="N31" s="245" t="s">
        <v>756</v>
      </c>
    </row>
    <row r="32" spans="9:14">
      <c r="I32" s="243">
        <v>29</v>
      </c>
      <c r="J32" s="244" t="s">
        <v>747</v>
      </c>
      <c r="K32" s="243">
        <v>1</v>
      </c>
      <c r="L32" s="245">
        <v>25000</v>
      </c>
      <c r="M32" s="270" t="s">
        <v>390</v>
      </c>
      <c r="N32" s="245" t="s">
        <v>759</v>
      </c>
    </row>
    <row r="33" spans="9:14">
      <c r="I33" s="243">
        <v>30</v>
      </c>
      <c r="J33" s="244" t="s">
        <v>748</v>
      </c>
      <c r="K33" s="243">
        <v>2</v>
      </c>
      <c r="L33" s="245">
        <v>64000</v>
      </c>
      <c r="M33" s="270" t="s">
        <v>390</v>
      </c>
      <c r="N33" s="245" t="s">
        <v>759</v>
      </c>
    </row>
    <row r="34" spans="9:14">
      <c r="I34" s="243">
        <v>31</v>
      </c>
      <c r="J34" s="244" t="s">
        <v>749</v>
      </c>
      <c r="K34" s="243">
        <v>1</v>
      </c>
      <c r="L34" s="245">
        <v>49000</v>
      </c>
      <c r="M34" s="270" t="s">
        <v>390</v>
      </c>
      <c r="N34" s="245" t="s">
        <v>763</v>
      </c>
    </row>
    <row r="35" spans="9:14">
      <c r="I35" s="243">
        <v>32</v>
      </c>
      <c r="J35" s="244" t="s">
        <v>750</v>
      </c>
      <c r="K35" s="243">
        <v>1</v>
      </c>
      <c r="L35" s="245">
        <v>50000</v>
      </c>
      <c r="M35" s="270" t="s">
        <v>390</v>
      </c>
      <c r="N35" s="245" t="s">
        <v>764</v>
      </c>
    </row>
    <row r="36" spans="9:14">
      <c r="I36" s="243">
        <v>33</v>
      </c>
      <c r="J36" s="244" t="s">
        <v>751</v>
      </c>
      <c r="K36" s="243">
        <v>1</v>
      </c>
      <c r="L36" s="245">
        <v>65870</v>
      </c>
      <c r="M36" s="270" t="s">
        <v>390</v>
      </c>
      <c r="N36" s="245" t="s">
        <v>763</v>
      </c>
    </row>
    <row r="37" spans="9:14">
      <c r="I37" s="256">
        <v>34</v>
      </c>
      <c r="J37" s="255" t="s">
        <v>752</v>
      </c>
      <c r="K37" s="256">
        <v>1</v>
      </c>
      <c r="L37" s="258">
        <v>250000</v>
      </c>
      <c r="M37" s="271" t="s">
        <v>391</v>
      </c>
      <c r="N37" s="257" t="s">
        <v>765</v>
      </c>
    </row>
    <row r="38" spans="9:14">
      <c r="I38" s="357" t="s">
        <v>275</v>
      </c>
      <c r="J38" s="358"/>
      <c r="K38" s="142">
        <f>SUM(K3:K37)</f>
        <v>53</v>
      </c>
      <c r="L38" s="247">
        <f>SUM(L3:L37)</f>
        <v>764600</v>
      </c>
      <c r="M38" s="270">
        <v>250000</v>
      </c>
      <c r="N38" s="245"/>
    </row>
  </sheetData>
  <mergeCells count="7">
    <mergeCell ref="I38:J38"/>
    <mergeCell ref="I2:N2"/>
    <mergeCell ref="E12:F12"/>
    <mergeCell ref="A1:L1"/>
    <mergeCell ref="A2:A3"/>
    <mergeCell ref="E2:H2"/>
    <mergeCell ref="F4:F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AB01-BBF7-4654-9DE4-442F167441FB}">
  <dimension ref="A1:L32"/>
  <sheetViews>
    <sheetView zoomScale="60" zoomScaleNormal="60" workbookViewId="0">
      <selection activeCell="F33" sqref="F33"/>
    </sheetView>
  </sheetViews>
  <sheetFormatPr defaultColWidth="9" defaultRowHeight="24.6"/>
  <cols>
    <col min="1" max="1" width="29.296875" style="164" bestFit="1" customWidth="1"/>
    <col min="2" max="3" width="19.3984375" style="164" bestFit="1" customWidth="1"/>
    <col min="4" max="4" width="17.796875" style="164" bestFit="1" customWidth="1"/>
    <col min="5" max="5" width="7.59765625" style="249" bestFit="1" customWidth="1"/>
    <col min="6" max="6" width="55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29.8984375" style="164" bestFit="1" customWidth="1"/>
    <col min="11" max="11" width="21.09765625" style="164" bestFit="1" customWidth="1"/>
    <col min="12" max="12" width="21.59765625" style="164" bestFit="1" customWidth="1"/>
    <col min="13" max="16384" width="9" style="164"/>
  </cols>
  <sheetData>
    <row r="1" spans="1:12">
      <c r="A1" s="351" t="s">
        <v>546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</row>
    <row r="3" spans="1:12">
      <c r="A3" s="353"/>
      <c r="B3" s="259">
        <v>3</v>
      </c>
      <c r="C3" s="259">
        <v>3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142" t="s">
        <v>309</v>
      </c>
      <c r="J3" s="142" t="s">
        <v>94</v>
      </c>
      <c r="K3" s="142" t="s">
        <v>484</v>
      </c>
      <c r="L3" s="142" t="s">
        <v>485</v>
      </c>
    </row>
    <row r="4" spans="1:12">
      <c r="A4" s="244" t="s">
        <v>507</v>
      </c>
      <c r="B4" s="251">
        <v>11724041</v>
      </c>
      <c r="C4" s="251">
        <v>8904103.7599999998</v>
      </c>
      <c r="D4" s="251">
        <f>+C4-B4</f>
        <v>-2819937.24</v>
      </c>
      <c r="E4" s="250">
        <v>1</v>
      </c>
      <c r="F4" s="244" t="s">
        <v>521</v>
      </c>
      <c r="G4" s="243">
        <v>1</v>
      </c>
      <c r="H4" s="245">
        <v>280000</v>
      </c>
      <c r="I4" s="243">
        <v>1</v>
      </c>
      <c r="J4" s="244" t="s">
        <v>547</v>
      </c>
      <c r="K4" s="243">
        <v>16</v>
      </c>
      <c r="L4" s="245">
        <v>5294214.2799999993</v>
      </c>
    </row>
    <row r="5" spans="1:12">
      <c r="A5" s="244" t="s">
        <v>508</v>
      </c>
      <c r="B5" s="262">
        <v>2500000</v>
      </c>
      <c r="C5" s="262">
        <v>6500000</v>
      </c>
      <c r="D5" s="251">
        <f>+C5-B5</f>
        <v>4000000</v>
      </c>
      <c r="E5" s="250">
        <v>2</v>
      </c>
      <c r="F5" s="244" t="s">
        <v>522</v>
      </c>
      <c r="G5" s="243">
        <v>1</v>
      </c>
      <c r="H5" s="245">
        <v>309600</v>
      </c>
      <c r="I5" s="243">
        <v>2</v>
      </c>
      <c r="J5" s="244" t="s">
        <v>548</v>
      </c>
      <c r="K5" s="243">
        <v>21</v>
      </c>
      <c r="L5" s="245">
        <v>1211500</v>
      </c>
    </row>
    <row r="6" spans="1:12">
      <c r="A6" s="142" t="s">
        <v>509</v>
      </c>
      <c r="B6" s="252">
        <f>+B4+B5</f>
        <v>14224041</v>
      </c>
      <c r="C6" s="252">
        <f t="shared" ref="C6:D6" si="0">+C4+C5</f>
        <v>15404103.76</v>
      </c>
      <c r="D6" s="252">
        <f t="shared" si="0"/>
        <v>1180062.7599999998</v>
      </c>
      <c r="E6" s="250">
        <v>3</v>
      </c>
      <c r="F6" s="244" t="s">
        <v>523</v>
      </c>
      <c r="G6" s="243">
        <v>1</v>
      </c>
      <c r="H6" s="245">
        <v>170000</v>
      </c>
      <c r="I6" s="243">
        <v>3</v>
      </c>
      <c r="J6" s="244" t="s">
        <v>488</v>
      </c>
      <c r="K6" s="243">
        <v>7</v>
      </c>
      <c r="L6" s="245">
        <v>1114700</v>
      </c>
    </row>
    <row r="7" spans="1:12">
      <c r="E7" s="243">
        <v>4</v>
      </c>
      <c r="F7" s="244" t="s">
        <v>524</v>
      </c>
      <c r="G7" s="243">
        <v>1</v>
      </c>
      <c r="H7" s="245">
        <v>199195</v>
      </c>
      <c r="I7" s="243">
        <v>4</v>
      </c>
      <c r="J7" s="244" t="s">
        <v>549</v>
      </c>
      <c r="K7" s="243">
        <v>3</v>
      </c>
      <c r="L7" s="245">
        <v>64769.48</v>
      </c>
    </row>
    <row r="8" spans="1:12">
      <c r="E8" s="243">
        <v>5</v>
      </c>
      <c r="F8" s="244" t="s">
        <v>525</v>
      </c>
      <c r="G8" s="243">
        <v>1</v>
      </c>
      <c r="H8" s="245">
        <v>500000</v>
      </c>
      <c r="I8" s="243">
        <v>5</v>
      </c>
      <c r="J8" s="244" t="s">
        <v>550</v>
      </c>
      <c r="K8" s="243">
        <v>1</v>
      </c>
      <c r="L8" s="248">
        <v>114000</v>
      </c>
    </row>
    <row r="9" spans="1:12">
      <c r="E9" s="243">
        <v>6</v>
      </c>
      <c r="F9" s="244" t="s">
        <v>526</v>
      </c>
      <c r="G9" s="243">
        <v>2</v>
      </c>
      <c r="H9" s="245">
        <v>500000</v>
      </c>
      <c r="I9" s="243">
        <v>6</v>
      </c>
      <c r="J9" s="244" t="s">
        <v>495</v>
      </c>
      <c r="K9" s="243">
        <v>2</v>
      </c>
      <c r="L9" s="248">
        <v>558920</v>
      </c>
    </row>
    <row r="10" spans="1:12">
      <c r="E10" s="243">
        <v>7</v>
      </c>
      <c r="F10" s="244" t="s">
        <v>527</v>
      </c>
      <c r="G10" s="243">
        <v>1</v>
      </c>
      <c r="H10" s="245">
        <v>202546</v>
      </c>
      <c r="I10" s="243">
        <v>7</v>
      </c>
      <c r="J10" s="244" t="s">
        <v>551</v>
      </c>
      <c r="K10" s="243">
        <v>1</v>
      </c>
      <c r="L10" s="248">
        <v>47000</v>
      </c>
    </row>
    <row r="11" spans="1:12">
      <c r="E11" s="243">
        <v>8</v>
      </c>
      <c r="F11" s="244" t="s">
        <v>528</v>
      </c>
      <c r="G11" s="243">
        <v>1</v>
      </c>
      <c r="H11" s="245">
        <v>200000</v>
      </c>
      <c r="I11" s="243">
        <v>8</v>
      </c>
      <c r="J11" s="244" t="s">
        <v>552</v>
      </c>
      <c r="K11" s="243">
        <v>1</v>
      </c>
      <c r="L11" s="248">
        <v>499000</v>
      </c>
    </row>
    <row r="12" spans="1:12">
      <c r="E12" s="243">
        <v>9</v>
      </c>
      <c r="F12" s="244" t="s">
        <v>529</v>
      </c>
      <c r="G12" s="243">
        <v>1</v>
      </c>
      <c r="H12" s="245">
        <v>250000</v>
      </c>
      <c r="I12" s="256">
        <v>9</v>
      </c>
      <c r="J12" s="255" t="s">
        <v>552</v>
      </c>
      <c r="K12" s="256">
        <v>1</v>
      </c>
      <c r="L12" s="257">
        <v>2500000</v>
      </c>
    </row>
    <row r="13" spans="1:12">
      <c r="E13" s="243">
        <v>10</v>
      </c>
      <c r="F13" s="244" t="s">
        <v>530</v>
      </c>
      <c r="G13" s="243">
        <v>1</v>
      </c>
      <c r="H13" s="245">
        <v>400000</v>
      </c>
      <c r="I13" s="256">
        <v>10</v>
      </c>
      <c r="J13" s="255" t="s">
        <v>548</v>
      </c>
      <c r="K13" s="256">
        <v>1</v>
      </c>
      <c r="L13" s="257">
        <v>200000</v>
      </c>
    </row>
    <row r="14" spans="1:12">
      <c r="E14" s="243">
        <v>11</v>
      </c>
      <c r="F14" s="244" t="s">
        <v>531</v>
      </c>
      <c r="G14" s="243">
        <v>1</v>
      </c>
      <c r="H14" s="245">
        <v>400000</v>
      </c>
      <c r="I14" s="256">
        <v>11</v>
      </c>
      <c r="J14" s="255" t="s">
        <v>547</v>
      </c>
      <c r="K14" s="256">
        <v>2</v>
      </c>
      <c r="L14" s="257">
        <v>3800000</v>
      </c>
    </row>
    <row r="15" spans="1:12" ht="25.2" customHeight="1">
      <c r="E15" s="243">
        <v>12</v>
      </c>
      <c r="F15" s="244" t="s">
        <v>532</v>
      </c>
      <c r="G15" s="243">
        <v>1</v>
      </c>
      <c r="H15" s="245">
        <v>250000</v>
      </c>
      <c r="I15" s="357" t="s">
        <v>275</v>
      </c>
      <c r="J15" s="358"/>
      <c r="K15" s="142">
        <f>SUM(K4:K14)</f>
        <v>56</v>
      </c>
      <c r="L15" s="247">
        <f>SUM(L4:L14)</f>
        <v>15404103.76</v>
      </c>
    </row>
    <row r="16" spans="1:12">
      <c r="E16" s="243">
        <v>13</v>
      </c>
      <c r="F16" s="244" t="s">
        <v>533</v>
      </c>
      <c r="G16" s="243">
        <v>1</v>
      </c>
      <c r="H16" s="245">
        <v>400000</v>
      </c>
    </row>
    <row r="17" spans="5:8">
      <c r="E17" s="243">
        <v>14</v>
      </c>
      <c r="F17" s="244" t="s">
        <v>534</v>
      </c>
      <c r="G17" s="243">
        <v>1</v>
      </c>
      <c r="H17" s="245">
        <v>5000000</v>
      </c>
    </row>
    <row r="18" spans="5:8">
      <c r="E18" s="243">
        <v>15</v>
      </c>
      <c r="F18" s="244" t="s">
        <v>535</v>
      </c>
      <c r="G18" s="243">
        <v>1</v>
      </c>
      <c r="H18" s="245">
        <v>280000</v>
      </c>
    </row>
    <row r="19" spans="5:8">
      <c r="E19" s="243">
        <v>16</v>
      </c>
      <c r="F19" s="244" t="s">
        <v>536</v>
      </c>
      <c r="G19" s="243">
        <v>5</v>
      </c>
      <c r="H19" s="245">
        <v>84000</v>
      </c>
    </row>
    <row r="20" spans="5:8">
      <c r="E20" s="243">
        <v>17</v>
      </c>
      <c r="F20" s="244" t="s">
        <v>537</v>
      </c>
      <c r="G20" s="243">
        <v>2</v>
      </c>
      <c r="H20" s="245">
        <v>33600</v>
      </c>
    </row>
    <row r="21" spans="5:8">
      <c r="E21" s="243">
        <v>18</v>
      </c>
      <c r="F21" s="244" t="s">
        <v>538</v>
      </c>
      <c r="G21" s="243">
        <v>1</v>
      </c>
      <c r="H21" s="245">
        <v>45900</v>
      </c>
    </row>
    <row r="22" spans="5:8">
      <c r="E22" s="243">
        <v>19</v>
      </c>
      <c r="F22" s="264" t="s">
        <v>539</v>
      </c>
      <c r="G22" s="265">
        <v>1</v>
      </c>
      <c r="H22" s="266">
        <v>23000</v>
      </c>
    </row>
    <row r="23" spans="5:8">
      <c r="E23" s="243">
        <v>20</v>
      </c>
      <c r="F23" s="264" t="s">
        <v>540</v>
      </c>
      <c r="G23" s="265">
        <v>2</v>
      </c>
      <c r="H23" s="266">
        <v>62000</v>
      </c>
    </row>
    <row r="24" spans="5:8">
      <c r="E24" s="243">
        <v>21</v>
      </c>
      <c r="F24" s="264" t="s">
        <v>541</v>
      </c>
      <c r="G24" s="265">
        <v>22</v>
      </c>
      <c r="H24" s="266">
        <v>484000</v>
      </c>
    </row>
    <row r="25" spans="5:8">
      <c r="E25" s="243">
        <v>22</v>
      </c>
      <c r="F25" s="264" t="s">
        <v>541</v>
      </c>
      <c r="G25" s="265">
        <v>1</v>
      </c>
      <c r="H25" s="248">
        <v>16000</v>
      </c>
    </row>
    <row r="26" spans="5:8">
      <c r="E26" s="243">
        <v>23</v>
      </c>
      <c r="F26" s="244" t="s">
        <v>542</v>
      </c>
      <c r="G26" s="243">
        <v>1</v>
      </c>
      <c r="H26" s="245">
        <v>492200</v>
      </c>
    </row>
    <row r="27" spans="5:8">
      <c r="E27" s="256">
        <v>24</v>
      </c>
      <c r="F27" s="255" t="s">
        <v>543</v>
      </c>
      <c r="G27" s="256">
        <v>1</v>
      </c>
      <c r="H27" s="257">
        <v>2500000</v>
      </c>
    </row>
    <row r="28" spans="5:8">
      <c r="E28" s="243">
        <v>25</v>
      </c>
      <c r="F28" s="244" t="s">
        <v>544</v>
      </c>
      <c r="G28" s="243">
        <v>1</v>
      </c>
      <c r="H28" s="245">
        <v>1142000</v>
      </c>
    </row>
    <row r="29" spans="5:8">
      <c r="E29" s="356" t="s">
        <v>275</v>
      </c>
      <c r="F29" s="356"/>
      <c r="G29" s="142">
        <f>SUM(G4:G28)</f>
        <v>53</v>
      </c>
      <c r="H29" s="247">
        <f>SUM(H4:H28)</f>
        <v>14224041</v>
      </c>
    </row>
    <row r="30" spans="5:8">
      <c r="E30" s="164"/>
    </row>
    <row r="31" spans="5:8">
      <c r="E31" s="164" t="s">
        <v>510</v>
      </c>
    </row>
    <row r="32" spans="5:8">
      <c r="E32" s="164"/>
    </row>
  </sheetData>
  <mergeCells count="6">
    <mergeCell ref="A1:L1"/>
    <mergeCell ref="A2:A3"/>
    <mergeCell ref="E2:H2"/>
    <mergeCell ref="I2:L2"/>
    <mergeCell ref="E29:F29"/>
    <mergeCell ref="I15:J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430C-EAFB-491B-B04E-7D9D08284FD6}">
  <dimension ref="A1:L26"/>
  <sheetViews>
    <sheetView zoomScale="60" zoomScaleNormal="60" workbookViewId="0">
      <selection activeCell="K15" sqref="K15:L15"/>
    </sheetView>
  </sheetViews>
  <sheetFormatPr defaultColWidth="9" defaultRowHeight="24.6"/>
  <cols>
    <col min="1" max="1" width="29.296875" style="164" bestFit="1" customWidth="1"/>
    <col min="2" max="3" width="19.3984375" style="164" bestFit="1" customWidth="1"/>
    <col min="4" max="4" width="17.796875" style="164" bestFit="1" customWidth="1"/>
    <col min="5" max="5" width="7.59765625" style="249" bestFit="1" customWidth="1"/>
    <col min="6" max="6" width="55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29.8984375" style="164" bestFit="1" customWidth="1"/>
    <col min="11" max="11" width="21.09765625" style="164" bestFit="1" customWidth="1"/>
    <col min="12" max="12" width="21.59765625" style="164" bestFit="1" customWidth="1"/>
    <col min="13" max="16384" width="9" style="164"/>
  </cols>
  <sheetData>
    <row r="1" spans="1:12">
      <c r="A1" s="351" t="s">
        <v>557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</row>
    <row r="3" spans="1:12">
      <c r="A3" s="353"/>
      <c r="B3" s="259">
        <v>3</v>
      </c>
      <c r="C3" s="259">
        <v>3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142" t="s">
        <v>309</v>
      </c>
      <c r="J3" s="142" t="s">
        <v>94</v>
      </c>
      <c r="K3" s="142" t="s">
        <v>484</v>
      </c>
      <c r="L3" s="142" t="s">
        <v>485</v>
      </c>
    </row>
    <row r="4" spans="1:12">
      <c r="A4" s="244" t="s">
        <v>507</v>
      </c>
      <c r="B4" s="251">
        <v>43435601</v>
      </c>
      <c r="C4" s="251">
        <v>41230101</v>
      </c>
      <c r="D4" s="251">
        <f>+C4-B4</f>
        <v>-2205500</v>
      </c>
      <c r="E4" s="250">
        <v>1</v>
      </c>
      <c r="F4" s="244" t="s">
        <v>558</v>
      </c>
      <c r="G4" s="243">
        <v>1</v>
      </c>
      <c r="H4" s="245">
        <v>794444</v>
      </c>
      <c r="I4" s="243">
        <v>1</v>
      </c>
      <c r="J4" s="244" t="s">
        <v>547</v>
      </c>
      <c r="K4" s="243">
        <v>7</v>
      </c>
      <c r="L4" s="245">
        <v>6224744</v>
      </c>
    </row>
    <row r="5" spans="1:12">
      <c r="A5" s="244" t="s">
        <v>508</v>
      </c>
      <c r="B5" s="263">
        <v>0</v>
      </c>
      <c r="C5" s="251">
        <v>0</v>
      </c>
      <c r="D5" s="251">
        <f>+C5-B5</f>
        <v>0</v>
      </c>
      <c r="E5" s="250">
        <v>2</v>
      </c>
      <c r="F5" s="244" t="s">
        <v>559</v>
      </c>
      <c r="G5" s="243">
        <v>1</v>
      </c>
      <c r="H5" s="245">
        <v>350000</v>
      </c>
      <c r="I5" s="243">
        <v>2</v>
      </c>
      <c r="J5" s="244" t="s">
        <v>548</v>
      </c>
      <c r="K5" s="243">
        <v>58</v>
      </c>
      <c r="L5" s="245">
        <v>17342107</v>
      </c>
    </row>
    <row r="6" spans="1:12">
      <c r="A6" s="142" t="s">
        <v>509</v>
      </c>
      <c r="B6" s="252">
        <f>+B4+B5</f>
        <v>43435601</v>
      </c>
      <c r="C6" s="252">
        <f t="shared" ref="C6:D6" si="0">+C4+C5</f>
        <v>41230101</v>
      </c>
      <c r="D6" s="252">
        <f t="shared" si="0"/>
        <v>-2205500</v>
      </c>
      <c r="E6" s="250">
        <v>3</v>
      </c>
      <c r="F6" s="244" t="s">
        <v>560</v>
      </c>
      <c r="G6" s="243">
        <v>1</v>
      </c>
      <c r="H6" s="245">
        <v>2500000</v>
      </c>
      <c r="I6" s="243">
        <v>3</v>
      </c>
      <c r="J6" s="244" t="s">
        <v>488</v>
      </c>
      <c r="K6" s="243">
        <v>17</v>
      </c>
      <c r="L6" s="245">
        <v>14580000</v>
      </c>
    </row>
    <row r="7" spans="1:12">
      <c r="E7" s="243">
        <v>4</v>
      </c>
      <c r="F7" s="244" t="s">
        <v>561</v>
      </c>
      <c r="G7" s="243">
        <v>1</v>
      </c>
      <c r="H7" s="245">
        <v>1000000</v>
      </c>
      <c r="I7" s="243">
        <v>4</v>
      </c>
      <c r="J7" s="244" t="s">
        <v>549</v>
      </c>
      <c r="K7" s="243">
        <v>65</v>
      </c>
      <c r="L7" s="245">
        <v>1388050</v>
      </c>
    </row>
    <row r="8" spans="1:12">
      <c r="E8" s="243">
        <v>5</v>
      </c>
      <c r="F8" s="244" t="s">
        <v>562</v>
      </c>
      <c r="G8" s="243">
        <v>1</v>
      </c>
      <c r="H8" s="245">
        <v>1600000</v>
      </c>
      <c r="I8" s="243">
        <v>5</v>
      </c>
      <c r="J8" s="244" t="s">
        <v>550</v>
      </c>
      <c r="K8" s="243">
        <v>12</v>
      </c>
      <c r="L8" s="248">
        <v>509400</v>
      </c>
    </row>
    <row r="9" spans="1:12">
      <c r="E9" s="243">
        <v>6</v>
      </c>
      <c r="F9" s="244" t="s">
        <v>563</v>
      </c>
      <c r="G9" s="243">
        <v>1</v>
      </c>
      <c r="H9" s="245">
        <v>1000000</v>
      </c>
      <c r="I9" s="243">
        <v>6</v>
      </c>
      <c r="J9" s="244" t="s">
        <v>495</v>
      </c>
      <c r="K9" s="243">
        <v>2</v>
      </c>
      <c r="L9" s="248">
        <v>15500</v>
      </c>
    </row>
    <row r="10" spans="1:12">
      <c r="E10" s="243">
        <v>7</v>
      </c>
      <c r="F10" s="244" t="s">
        <v>564</v>
      </c>
      <c r="G10" s="243">
        <v>1</v>
      </c>
      <c r="H10" s="245">
        <v>2200000</v>
      </c>
      <c r="I10" s="243">
        <v>7</v>
      </c>
      <c r="J10" s="244" t="s">
        <v>551</v>
      </c>
      <c r="K10" s="243">
        <v>17</v>
      </c>
      <c r="L10" s="248">
        <v>666600</v>
      </c>
    </row>
    <row r="11" spans="1:12">
      <c r="E11" s="243">
        <v>8</v>
      </c>
      <c r="F11" s="244" t="s">
        <v>565</v>
      </c>
      <c r="G11" s="243">
        <v>1</v>
      </c>
      <c r="H11" s="245">
        <v>2000000</v>
      </c>
      <c r="I11" s="243">
        <v>8</v>
      </c>
      <c r="J11" s="244" t="s">
        <v>487</v>
      </c>
      <c r="K11" s="243">
        <v>3</v>
      </c>
      <c r="L11" s="248">
        <v>469000</v>
      </c>
    </row>
    <row r="12" spans="1:12">
      <c r="E12" s="243">
        <v>9</v>
      </c>
      <c r="F12" s="244" t="s">
        <v>566</v>
      </c>
      <c r="G12" s="243">
        <v>1</v>
      </c>
      <c r="H12" s="245">
        <v>5000000</v>
      </c>
      <c r="I12" s="243">
        <v>9</v>
      </c>
      <c r="J12" s="244" t="s">
        <v>553</v>
      </c>
      <c r="K12" s="243">
        <v>1</v>
      </c>
      <c r="L12" s="248">
        <v>1200</v>
      </c>
    </row>
    <row r="13" spans="1:12">
      <c r="E13" s="243">
        <v>10</v>
      </c>
      <c r="F13" s="244" t="s">
        <v>567</v>
      </c>
      <c r="G13" s="243">
        <v>1</v>
      </c>
      <c r="H13" s="245">
        <v>772000</v>
      </c>
      <c r="I13" s="243">
        <v>10</v>
      </c>
      <c r="J13" s="244" t="s">
        <v>554</v>
      </c>
      <c r="K13" s="243">
        <v>1</v>
      </c>
      <c r="L13" s="248">
        <v>8500</v>
      </c>
    </row>
    <row r="14" spans="1:12">
      <c r="E14" s="243">
        <v>11</v>
      </c>
      <c r="F14" s="244" t="s">
        <v>492</v>
      </c>
      <c r="G14" s="243">
        <v>107</v>
      </c>
      <c r="H14" s="245">
        <v>9996787</v>
      </c>
      <c r="I14" s="243">
        <v>11</v>
      </c>
      <c r="J14" s="244" t="s">
        <v>555</v>
      </c>
      <c r="K14" s="243">
        <v>1</v>
      </c>
      <c r="L14" s="245">
        <v>25000</v>
      </c>
    </row>
    <row r="15" spans="1:12" ht="25.2" customHeight="1">
      <c r="E15" s="243">
        <v>12</v>
      </c>
      <c r="F15" s="244" t="s">
        <v>488</v>
      </c>
      <c r="G15" s="243">
        <v>235</v>
      </c>
      <c r="H15" s="245">
        <v>13837000</v>
      </c>
      <c r="I15" s="357" t="s">
        <v>275</v>
      </c>
      <c r="J15" s="358"/>
      <c r="K15" s="142">
        <f>SUM(K4:K14)</f>
        <v>184</v>
      </c>
      <c r="L15" s="247">
        <f>SUM(L4:L14)</f>
        <v>41230101</v>
      </c>
    </row>
    <row r="16" spans="1:12">
      <c r="E16" s="243">
        <v>13</v>
      </c>
      <c r="F16" s="244" t="s">
        <v>486</v>
      </c>
      <c r="G16" s="243">
        <v>105</v>
      </c>
      <c r="H16" s="245">
        <v>975670</v>
      </c>
    </row>
    <row r="17" spans="5:8">
      <c r="E17" s="243">
        <v>14</v>
      </c>
      <c r="F17" s="244" t="s">
        <v>493</v>
      </c>
      <c r="G17" s="243">
        <v>8</v>
      </c>
      <c r="H17" s="245">
        <v>222000</v>
      </c>
    </row>
    <row r="18" spans="5:8">
      <c r="E18" s="243">
        <v>15</v>
      </c>
      <c r="F18" s="244" t="s">
        <v>495</v>
      </c>
      <c r="G18" s="243">
        <v>1</v>
      </c>
      <c r="H18" s="245">
        <v>15000</v>
      </c>
    </row>
    <row r="19" spans="5:8">
      <c r="E19" s="243">
        <v>16</v>
      </c>
      <c r="F19" s="244" t="s">
        <v>487</v>
      </c>
      <c r="G19" s="243">
        <v>3</v>
      </c>
      <c r="H19" s="245">
        <v>530000</v>
      </c>
    </row>
    <row r="20" spans="5:8">
      <c r="E20" s="243">
        <v>17</v>
      </c>
      <c r="F20" s="244" t="s">
        <v>554</v>
      </c>
      <c r="G20" s="243">
        <v>1</v>
      </c>
      <c r="H20" s="245">
        <v>8500</v>
      </c>
    </row>
    <row r="21" spans="5:8">
      <c r="E21" s="243">
        <v>18</v>
      </c>
      <c r="F21" s="244" t="s">
        <v>553</v>
      </c>
      <c r="G21" s="243">
        <v>1</v>
      </c>
      <c r="H21" s="245">
        <v>1200</v>
      </c>
    </row>
    <row r="22" spans="5:8">
      <c r="E22" s="243">
        <v>19</v>
      </c>
      <c r="F22" s="244" t="s">
        <v>494</v>
      </c>
      <c r="G22" s="243">
        <v>11</v>
      </c>
      <c r="H22" s="245">
        <v>633000</v>
      </c>
    </row>
    <row r="23" spans="5:8">
      <c r="E23" s="356" t="s">
        <v>275</v>
      </c>
      <c r="F23" s="356"/>
      <c r="G23" s="142">
        <f>SUM(G4:G22)</f>
        <v>482</v>
      </c>
      <c r="H23" s="247">
        <f>SUM(H4:H22)</f>
        <v>43435601</v>
      </c>
    </row>
    <row r="24" spans="5:8">
      <c r="E24" s="164"/>
    </row>
    <row r="25" spans="5:8">
      <c r="E25" s="164"/>
    </row>
    <row r="26" spans="5:8">
      <c r="E26" s="164"/>
    </row>
  </sheetData>
  <mergeCells count="6">
    <mergeCell ref="E23:F23"/>
    <mergeCell ref="A1:L1"/>
    <mergeCell ref="A2:A3"/>
    <mergeCell ref="E2:H2"/>
    <mergeCell ref="I2:L2"/>
    <mergeCell ref="I15:J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3592E-4502-46B5-A4FD-FEB229535CD0}">
  <dimension ref="A1:L20"/>
  <sheetViews>
    <sheetView zoomScale="60" zoomScaleNormal="60" workbookViewId="0">
      <selection activeCell="K15" sqref="K15:L15"/>
    </sheetView>
  </sheetViews>
  <sheetFormatPr defaultColWidth="9" defaultRowHeight="24.6"/>
  <cols>
    <col min="1" max="1" width="29.296875" style="164" bestFit="1" customWidth="1"/>
    <col min="2" max="3" width="19.3984375" style="164" bestFit="1" customWidth="1"/>
    <col min="4" max="4" width="17.796875" style="164" bestFit="1" customWidth="1"/>
    <col min="5" max="5" width="7.59765625" style="249" bestFit="1" customWidth="1"/>
    <col min="6" max="6" width="78.398437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29.8984375" style="164" bestFit="1" customWidth="1"/>
    <col min="11" max="11" width="21.09765625" style="164" bestFit="1" customWidth="1"/>
    <col min="12" max="12" width="21.59765625" style="164" bestFit="1" customWidth="1"/>
    <col min="13" max="16384" width="9" style="164"/>
  </cols>
  <sheetData>
    <row r="1" spans="1:12">
      <c r="A1" s="351" t="s">
        <v>581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</row>
    <row r="3" spans="1:12">
      <c r="A3" s="353"/>
      <c r="B3" s="259">
        <v>3</v>
      </c>
      <c r="C3" s="259">
        <v>3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142" t="s">
        <v>309</v>
      </c>
      <c r="J3" s="142" t="s">
        <v>94</v>
      </c>
      <c r="K3" s="142" t="s">
        <v>484</v>
      </c>
      <c r="L3" s="142" t="s">
        <v>485</v>
      </c>
    </row>
    <row r="4" spans="1:12">
      <c r="A4" s="244" t="s">
        <v>507</v>
      </c>
      <c r="B4" s="251">
        <v>7000000</v>
      </c>
      <c r="C4" s="251">
        <v>7000000</v>
      </c>
      <c r="D4" s="267">
        <f>+C4-B4</f>
        <v>0</v>
      </c>
      <c r="E4" s="243">
        <v>1</v>
      </c>
      <c r="F4" s="244" t="s">
        <v>393</v>
      </c>
      <c r="G4" s="243">
        <f>50+73</f>
        <v>123</v>
      </c>
      <c r="H4" s="245">
        <v>4898770</v>
      </c>
      <c r="I4" s="243">
        <v>1</v>
      </c>
      <c r="J4" s="244" t="s">
        <v>547</v>
      </c>
      <c r="K4" s="243">
        <v>11</v>
      </c>
      <c r="L4" s="245">
        <v>1445850</v>
      </c>
    </row>
    <row r="5" spans="1:12">
      <c r="A5" s="244" t="s">
        <v>508</v>
      </c>
      <c r="B5" s="262">
        <v>85000</v>
      </c>
      <c r="C5" s="262">
        <v>285000</v>
      </c>
      <c r="D5" s="267">
        <f>+C5-B5</f>
        <v>200000</v>
      </c>
      <c r="E5" s="243">
        <v>2</v>
      </c>
      <c r="F5" s="244" t="s">
        <v>568</v>
      </c>
      <c r="G5" s="243" t="s">
        <v>579</v>
      </c>
      <c r="H5" s="245">
        <v>80000</v>
      </c>
      <c r="I5" s="243">
        <v>2</v>
      </c>
      <c r="J5" s="244" t="s">
        <v>548</v>
      </c>
      <c r="K5" s="243">
        <v>7</v>
      </c>
      <c r="L5" s="245">
        <v>3220500</v>
      </c>
    </row>
    <row r="6" spans="1:12">
      <c r="A6" s="142" t="s">
        <v>509</v>
      </c>
      <c r="B6" s="252">
        <f>+B4+B5</f>
        <v>7085000</v>
      </c>
      <c r="C6" s="252">
        <f t="shared" ref="C6:D6" si="0">+C4+C5</f>
        <v>7285000</v>
      </c>
      <c r="D6" s="252">
        <f t="shared" si="0"/>
        <v>200000</v>
      </c>
      <c r="E6" s="243">
        <v>3</v>
      </c>
      <c r="F6" s="244" t="s">
        <v>569</v>
      </c>
      <c r="G6" s="243" t="s">
        <v>579</v>
      </c>
      <c r="H6" s="245">
        <v>10000</v>
      </c>
      <c r="I6" s="243">
        <v>3</v>
      </c>
      <c r="J6" s="244" t="s">
        <v>488</v>
      </c>
      <c r="K6" s="243">
        <v>5</v>
      </c>
      <c r="L6" s="245">
        <v>946000</v>
      </c>
    </row>
    <row r="7" spans="1:12">
      <c r="E7" s="243">
        <v>4</v>
      </c>
      <c r="F7" s="244" t="s">
        <v>570</v>
      </c>
      <c r="G7" s="243" t="s">
        <v>579</v>
      </c>
      <c r="H7" s="245">
        <v>120000</v>
      </c>
      <c r="I7" s="243">
        <v>4</v>
      </c>
      <c r="J7" s="244" t="s">
        <v>549</v>
      </c>
      <c r="K7" s="243">
        <v>4</v>
      </c>
      <c r="L7" s="245">
        <v>302250</v>
      </c>
    </row>
    <row r="8" spans="1:12">
      <c r="E8" s="243">
        <v>5</v>
      </c>
      <c r="F8" s="244" t="s">
        <v>571</v>
      </c>
      <c r="G8" s="243" t="s">
        <v>579</v>
      </c>
      <c r="H8" s="245">
        <v>51230</v>
      </c>
      <c r="I8" s="243">
        <v>5</v>
      </c>
      <c r="J8" s="244" t="s">
        <v>550</v>
      </c>
      <c r="K8" s="243">
        <v>1</v>
      </c>
      <c r="L8" s="248">
        <v>85000</v>
      </c>
    </row>
    <row r="9" spans="1:12">
      <c r="E9" s="243">
        <v>6</v>
      </c>
      <c r="F9" s="244" t="s">
        <v>572</v>
      </c>
      <c r="G9" s="243">
        <v>1</v>
      </c>
      <c r="H9" s="245">
        <v>500000</v>
      </c>
      <c r="I9" s="243">
        <v>6</v>
      </c>
      <c r="J9" s="244" t="s">
        <v>495</v>
      </c>
      <c r="K9" s="243">
        <v>1</v>
      </c>
      <c r="L9" s="248">
        <v>21500</v>
      </c>
    </row>
    <row r="10" spans="1:12">
      <c r="E10" s="243">
        <v>7</v>
      </c>
      <c r="F10" s="244" t="s">
        <v>573</v>
      </c>
      <c r="G10" s="243">
        <v>1</v>
      </c>
      <c r="H10" s="245">
        <v>100000</v>
      </c>
      <c r="I10" s="243">
        <v>7</v>
      </c>
      <c r="J10" s="244" t="s">
        <v>551</v>
      </c>
      <c r="K10" s="243">
        <v>2</v>
      </c>
      <c r="L10" s="248">
        <v>842000</v>
      </c>
    </row>
    <row r="11" spans="1:12">
      <c r="E11" s="243">
        <v>8</v>
      </c>
      <c r="F11" s="244" t="s">
        <v>574</v>
      </c>
      <c r="G11" s="243" t="s">
        <v>579</v>
      </c>
      <c r="H11" s="245">
        <v>80000</v>
      </c>
      <c r="I11" s="243">
        <v>8</v>
      </c>
      <c r="J11" s="244" t="s">
        <v>487</v>
      </c>
      <c r="K11" s="243">
        <v>4</v>
      </c>
      <c r="L11" s="248">
        <v>111900</v>
      </c>
    </row>
    <row r="12" spans="1:12">
      <c r="E12" s="243">
        <v>9</v>
      </c>
      <c r="F12" s="244" t="s">
        <v>575</v>
      </c>
      <c r="G12" s="243">
        <v>1</v>
      </c>
      <c r="H12" s="245">
        <v>100000</v>
      </c>
      <c r="I12" s="243">
        <v>9</v>
      </c>
      <c r="J12" s="244" t="s">
        <v>556</v>
      </c>
      <c r="K12" s="243">
        <v>1</v>
      </c>
      <c r="L12" s="245">
        <v>25000</v>
      </c>
    </row>
    <row r="13" spans="1:12">
      <c r="E13" s="243">
        <v>10</v>
      </c>
      <c r="F13" s="244" t="s">
        <v>576</v>
      </c>
      <c r="G13" s="243">
        <v>5</v>
      </c>
      <c r="H13" s="245">
        <v>60000</v>
      </c>
      <c r="I13" s="256">
        <v>10</v>
      </c>
      <c r="J13" s="255" t="s">
        <v>548</v>
      </c>
      <c r="K13" s="256">
        <v>1</v>
      </c>
      <c r="L13" s="257">
        <v>85000</v>
      </c>
    </row>
    <row r="14" spans="1:12">
      <c r="E14" s="243">
        <v>11</v>
      </c>
      <c r="F14" s="244" t="s">
        <v>577</v>
      </c>
      <c r="G14" s="243" t="s">
        <v>579</v>
      </c>
      <c r="H14" s="245">
        <v>500000</v>
      </c>
      <c r="I14" s="256">
        <v>11</v>
      </c>
      <c r="J14" s="255" t="s">
        <v>547</v>
      </c>
      <c r="K14" s="256">
        <v>1</v>
      </c>
      <c r="L14" s="257">
        <v>200000</v>
      </c>
    </row>
    <row r="15" spans="1:12" ht="25.2" customHeight="1">
      <c r="E15" s="243">
        <v>12</v>
      </c>
      <c r="F15" s="244" t="s">
        <v>578</v>
      </c>
      <c r="G15" s="243" t="s">
        <v>579</v>
      </c>
      <c r="H15" s="245">
        <v>500000</v>
      </c>
      <c r="I15" s="357" t="s">
        <v>275</v>
      </c>
      <c r="J15" s="358"/>
      <c r="K15" s="142">
        <f>SUM(K4:K14)</f>
        <v>38</v>
      </c>
      <c r="L15" s="247">
        <f>SUM(L4:L14)</f>
        <v>7285000</v>
      </c>
    </row>
    <row r="16" spans="1:12">
      <c r="E16" s="256">
        <v>13</v>
      </c>
      <c r="F16" s="255" t="s">
        <v>580</v>
      </c>
      <c r="G16" s="256"/>
      <c r="H16" s="257">
        <v>85000</v>
      </c>
    </row>
    <row r="17" spans="5:8">
      <c r="E17" s="356" t="s">
        <v>275</v>
      </c>
      <c r="F17" s="356"/>
      <c r="G17" s="142">
        <f>SUM(G4:G16)</f>
        <v>131</v>
      </c>
      <c r="H17" s="247">
        <f>SUM(H4:H16)</f>
        <v>7085000</v>
      </c>
    </row>
    <row r="18" spans="5:8">
      <c r="E18" s="164"/>
    </row>
    <row r="19" spans="5:8">
      <c r="E19" s="164" t="s">
        <v>510</v>
      </c>
    </row>
    <row r="20" spans="5:8">
      <c r="E20" s="164"/>
    </row>
  </sheetData>
  <mergeCells count="6">
    <mergeCell ref="E17:F17"/>
    <mergeCell ref="A1:L1"/>
    <mergeCell ref="A2:A3"/>
    <mergeCell ref="E2:H2"/>
    <mergeCell ref="I2:L2"/>
    <mergeCell ref="I15:J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AAA9-D26E-4A80-AA1D-9B18444CE7DE}">
  <dimension ref="A1:L17"/>
  <sheetViews>
    <sheetView zoomScale="60" zoomScaleNormal="60" workbookViewId="0">
      <selection activeCell="F19" sqref="F19"/>
    </sheetView>
  </sheetViews>
  <sheetFormatPr defaultColWidth="9" defaultRowHeight="24.6"/>
  <cols>
    <col min="1" max="1" width="29.296875" style="164" bestFit="1" customWidth="1"/>
    <col min="2" max="4" width="19.3984375" style="164" bestFit="1" customWidth="1"/>
    <col min="5" max="5" width="7.59765625" style="249" bestFit="1" customWidth="1"/>
    <col min="6" max="6" width="43.898437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29.8984375" style="164" bestFit="1" customWidth="1"/>
    <col min="11" max="11" width="21.09765625" style="164" bestFit="1" customWidth="1"/>
    <col min="12" max="12" width="21.59765625" style="164" bestFit="1" customWidth="1"/>
    <col min="13" max="16384" width="9" style="164"/>
  </cols>
  <sheetData>
    <row r="1" spans="1:12">
      <c r="A1" s="351" t="s">
        <v>582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</row>
    <row r="3" spans="1:12">
      <c r="A3" s="353"/>
      <c r="B3" s="259">
        <v>3</v>
      </c>
      <c r="C3" s="259">
        <v>3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142" t="s">
        <v>309</v>
      </c>
      <c r="J3" s="142" t="s">
        <v>94</v>
      </c>
      <c r="K3" s="142" t="s">
        <v>484</v>
      </c>
      <c r="L3" s="142" t="s">
        <v>485</v>
      </c>
    </row>
    <row r="4" spans="1:12">
      <c r="A4" s="244" t="s">
        <v>507</v>
      </c>
      <c r="B4" s="251">
        <v>48691300</v>
      </c>
      <c r="C4" s="251">
        <v>46791300</v>
      </c>
      <c r="D4" s="267">
        <f>+C4-B4</f>
        <v>-1900000</v>
      </c>
      <c r="E4" s="243">
        <v>1</v>
      </c>
      <c r="F4" s="244" t="s">
        <v>715</v>
      </c>
      <c r="G4" s="243">
        <v>118</v>
      </c>
      <c r="H4" s="245">
        <v>11990400</v>
      </c>
      <c r="I4" s="243">
        <v>1</v>
      </c>
      <c r="J4" s="244" t="s">
        <v>492</v>
      </c>
      <c r="K4" s="243"/>
      <c r="L4" s="245">
        <v>12300000</v>
      </c>
    </row>
    <row r="5" spans="1:12">
      <c r="A5" s="244" t="s">
        <v>508</v>
      </c>
      <c r="B5" s="263">
        <v>0</v>
      </c>
      <c r="C5" s="263">
        <v>15000000</v>
      </c>
      <c r="D5" s="267">
        <f>+C5-B5</f>
        <v>15000000</v>
      </c>
      <c r="E5" s="243">
        <v>2</v>
      </c>
      <c r="F5" s="244" t="s">
        <v>488</v>
      </c>
      <c r="G5" s="243">
        <v>9</v>
      </c>
      <c r="H5" s="245">
        <v>30816300</v>
      </c>
      <c r="I5" s="243">
        <v>2</v>
      </c>
      <c r="J5" s="244" t="s">
        <v>488</v>
      </c>
      <c r="K5" s="243"/>
      <c r="L5" s="245">
        <v>30816300</v>
      </c>
    </row>
    <row r="6" spans="1:12">
      <c r="A6" s="142" t="s">
        <v>509</v>
      </c>
      <c r="B6" s="252">
        <f>+B4+B5</f>
        <v>48691300</v>
      </c>
      <c r="C6" s="252">
        <f t="shared" ref="C6:D6" si="0">+C4+C5</f>
        <v>61791300</v>
      </c>
      <c r="D6" s="252">
        <f t="shared" si="0"/>
        <v>13100000</v>
      </c>
      <c r="E6" s="243">
        <v>3</v>
      </c>
      <c r="F6" s="244" t="s">
        <v>706</v>
      </c>
      <c r="G6" s="243">
        <v>81</v>
      </c>
      <c r="H6" s="245">
        <v>1600000</v>
      </c>
      <c r="I6" s="243">
        <v>3</v>
      </c>
      <c r="J6" s="244" t="s">
        <v>486</v>
      </c>
      <c r="K6" s="243"/>
      <c r="L6" s="245">
        <v>2000000</v>
      </c>
    </row>
    <row r="7" spans="1:12">
      <c r="E7" s="243">
        <v>4</v>
      </c>
      <c r="F7" s="244" t="s">
        <v>706</v>
      </c>
      <c r="G7" s="243">
        <v>21</v>
      </c>
      <c r="H7" s="245">
        <v>3400000</v>
      </c>
      <c r="I7" s="243">
        <v>4</v>
      </c>
      <c r="J7" s="244" t="s">
        <v>713</v>
      </c>
      <c r="K7" s="243"/>
      <c r="L7" s="245">
        <v>800000</v>
      </c>
    </row>
    <row r="8" spans="1:12">
      <c r="E8" s="243">
        <v>5</v>
      </c>
      <c r="F8" s="244" t="s">
        <v>717</v>
      </c>
      <c r="G8" s="243">
        <v>1</v>
      </c>
      <c r="H8" s="245">
        <v>137500</v>
      </c>
      <c r="I8" s="243">
        <v>5</v>
      </c>
      <c r="J8" s="244" t="s">
        <v>493</v>
      </c>
      <c r="K8" s="243"/>
      <c r="L8" s="248">
        <v>350000</v>
      </c>
    </row>
    <row r="9" spans="1:12">
      <c r="E9" s="243">
        <v>6</v>
      </c>
      <c r="F9" s="244" t="s">
        <v>716</v>
      </c>
      <c r="G9" s="243">
        <v>1</v>
      </c>
      <c r="H9" s="245">
        <v>212500</v>
      </c>
      <c r="I9" s="243">
        <v>6</v>
      </c>
      <c r="J9" s="244" t="s">
        <v>714</v>
      </c>
      <c r="K9" s="243"/>
      <c r="L9" s="248">
        <v>300000</v>
      </c>
    </row>
    <row r="10" spans="1:12">
      <c r="E10" s="243">
        <v>7</v>
      </c>
      <c r="F10" s="244" t="s">
        <v>718</v>
      </c>
      <c r="G10" s="243">
        <v>1</v>
      </c>
      <c r="H10" s="245">
        <v>170000</v>
      </c>
      <c r="I10" s="243">
        <v>7</v>
      </c>
      <c r="J10" s="244" t="s">
        <v>495</v>
      </c>
      <c r="K10" s="243"/>
      <c r="L10" s="248">
        <v>200000</v>
      </c>
    </row>
    <row r="11" spans="1:12">
      <c r="E11" s="243">
        <v>8</v>
      </c>
      <c r="F11" s="244" t="s">
        <v>719</v>
      </c>
      <c r="G11" s="243">
        <v>1</v>
      </c>
      <c r="H11" s="245">
        <v>130000</v>
      </c>
      <c r="I11" s="243">
        <v>8</v>
      </c>
      <c r="J11" s="244" t="s">
        <v>554</v>
      </c>
      <c r="K11" s="243"/>
      <c r="L11" s="248">
        <v>25000</v>
      </c>
    </row>
    <row r="12" spans="1:12">
      <c r="E12" s="243">
        <v>9</v>
      </c>
      <c r="F12" s="244" t="s">
        <v>706</v>
      </c>
      <c r="G12" s="243">
        <v>16</v>
      </c>
      <c r="H12" s="245">
        <f>200000+25000</f>
        <v>225000</v>
      </c>
      <c r="I12" s="256">
        <v>9</v>
      </c>
      <c r="J12" s="255" t="s">
        <v>393</v>
      </c>
      <c r="K12" s="256"/>
      <c r="L12" s="257">
        <v>5000000</v>
      </c>
    </row>
    <row r="13" spans="1:12">
      <c r="E13" s="265">
        <v>13</v>
      </c>
      <c r="F13" s="264" t="s">
        <v>706</v>
      </c>
      <c r="G13" s="265">
        <v>1</v>
      </c>
      <c r="H13" s="266">
        <v>9600</v>
      </c>
      <c r="I13" s="256">
        <v>10</v>
      </c>
      <c r="J13" s="255" t="s">
        <v>392</v>
      </c>
      <c r="K13" s="256"/>
      <c r="L13" s="257">
        <v>10000000</v>
      </c>
    </row>
    <row r="14" spans="1:12">
      <c r="E14" s="356" t="s">
        <v>275</v>
      </c>
      <c r="F14" s="356"/>
      <c r="G14" s="142">
        <f>SUM(G4:G13)</f>
        <v>250</v>
      </c>
      <c r="H14" s="247">
        <f>SUM(H4:H13)</f>
        <v>48691300</v>
      </c>
      <c r="I14" s="357" t="s">
        <v>275</v>
      </c>
      <c r="J14" s="358"/>
      <c r="K14" s="142">
        <f>SUM(K4:K13)</f>
        <v>0</v>
      </c>
      <c r="L14" s="247">
        <v>61791300</v>
      </c>
    </row>
    <row r="15" spans="1:12" ht="25.2" customHeight="1">
      <c r="E15" s="164"/>
    </row>
    <row r="16" spans="1:12">
      <c r="E16" s="164" t="s">
        <v>510</v>
      </c>
      <c r="H16" s="268"/>
    </row>
    <row r="17" spans="5:5">
      <c r="E17" s="164"/>
    </row>
  </sheetData>
  <mergeCells count="6">
    <mergeCell ref="A1:L1"/>
    <mergeCell ref="A2:A3"/>
    <mergeCell ref="E2:H2"/>
    <mergeCell ref="I2:L2"/>
    <mergeCell ref="I14:J14"/>
    <mergeCell ref="E14:F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4CFD-DA5C-48E5-A282-73785D210480}">
  <sheetPr>
    <tabColor rgb="FFFF0000"/>
  </sheetPr>
  <dimension ref="A1:N78"/>
  <sheetViews>
    <sheetView zoomScale="40" zoomScaleNormal="40" workbookViewId="0">
      <selection activeCell="F29" sqref="F29"/>
    </sheetView>
  </sheetViews>
  <sheetFormatPr defaultColWidth="9" defaultRowHeight="24.6"/>
  <cols>
    <col min="1" max="1" width="29.296875" style="164" bestFit="1" customWidth="1"/>
    <col min="2" max="2" width="17.796875" style="164" bestFit="1" customWidth="1"/>
    <col min="3" max="4" width="19.3984375" style="164" bestFit="1" customWidth="1"/>
    <col min="5" max="5" width="7.59765625" style="249" bestFit="1" customWidth="1"/>
    <col min="6" max="6" width="47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128.69921875" style="164" bestFit="1" customWidth="1"/>
    <col min="11" max="11" width="21.09765625" style="164" bestFit="1" customWidth="1"/>
    <col min="12" max="12" width="21.59765625" style="164" bestFit="1" customWidth="1"/>
    <col min="13" max="13" width="55.3984375" style="249" bestFit="1" customWidth="1"/>
    <col min="14" max="14" width="27.8984375" style="164" bestFit="1" customWidth="1"/>
    <col min="15" max="16384" width="9" style="164"/>
  </cols>
  <sheetData>
    <row r="1" spans="1:14">
      <c r="A1" s="351" t="s">
        <v>635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4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404" t="s">
        <v>452</v>
      </c>
      <c r="J2" s="404"/>
      <c r="K2" s="404"/>
      <c r="L2" s="404"/>
      <c r="M2" s="404"/>
      <c r="N2" s="404"/>
    </row>
    <row r="3" spans="1:14">
      <c r="A3" s="353"/>
      <c r="B3" s="259">
        <v>2</v>
      </c>
      <c r="C3" s="259">
        <v>4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243" t="s">
        <v>309</v>
      </c>
      <c r="J3" s="244" t="s">
        <v>94</v>
      </c>
      <c r="K3" s="243" t="s">
        <v>484</v>
      </c>
      <c r="L3" s="245" t="s">
        <v>485</v>
      </c>
      <c r="M3" s="270" t="s">
        <v>766</v>
      </c>
      <c r="N3" s="275" t="s">
        <v>778</v>
      </c>
    </row>
    <row r="4" spans="1:14">
      <c r="A4" s="244" t="s">
        <v>507</v>
      </c>
      <c r="B4" s="251">
        <v>5000000</v>
      </c>
      <c r="C4" s="251">
        <v>13546514.15</v>
      </c>
      <c r="D4" s="251">
        <f>+C4-B4</f>
        <v>8546514.1500000004</v>
      </c>
      <c r="E4" s="250">
        <v>1</v>
      </c>
      <c r="F4" s="401" t="s">
        <v>513</v>
      </c>
      <c r="G4" s="243"/>
      <c r="H4" s="245">
        <v>5000000</v>
      </c>
      <c r="I4" s="243">
        <v>1</v>
      </c>
      <c r="J4" s="244" t="s">
        <v>636</v>
      </c>
      <c r="K4" s="243">
        <v>1</v>
      </c>
      <c r="L4" s="245">
        <v>200000</v>
      </c>
      <c r="M4" s="243" t="s">
        <v>390</v>
      </c>
      <c r="N4" s="274" t="s">
        <v>776</v>
      </c>
    </row>
    <row r="5" spans="1:14">
      <c r="A5" s="244" t="s">
        <v>508</v>
      </c>
      <c r="B5" s="251">
        <v>2500000</v>
      </c>
      <c r="C5" s="251">
        <v>5500000</v>
      </c>
      <c r="D5" s="251">
        <f>+C5-B5</f>
        <v>3000000</v>
      </c>
      <c r="E5" s="250">
        <v>2</v>
      </c>
      <c r="F5" s="402"/>
      <c r="G5" s="243"/>
      <c r="H5" s="260">
        <v>2500000</v>
      </c>
      <c r="I5" s="243">
        <v>2</v>
      </c>
      <c r="J5" s="244" t="s">
        <v>637</v>
      </c>
      <c r="K5" s="243">
        <v>1</v>
      </c>
      <c r="L5" s="245">
        <v>80000</v>
      </c>
      <c r="M5" s="243" t="s">
        <v>390</v>
      </c>
      <c r="N5" s="273" t="s">
        <v>775</v>
      </c>
    </row>
    <row r="6" spans="1:14">
      <c r="A6" s="142" t="s">
        <v>509</v>
      </c>
      <c r="B6" s="252">
        <f>+B4+B5</f>
        <v>7500000</v>
      </c>
      <c r="C6" s="252">
        <f t="shared" ref="C6:D6" si="0">+C4+C5</f>
        <v>19046514.149999999</v>
      </c>
      <c r="D6" s="252">
        <f t="shared" si="0"/>
        <v>11546514.15</v>
      </c>
      <c r="E6" s="250">
        <v>3</v>
      </c>
      <c r="F6" s="402"/>
      <c r="G6" s="243"/>
      <c r="H6" s="260"/>
      <c r="I6" s="243">
        <v>3</v>
      </c>
      <c r="J6" s="244" t="s">
        <v>638</v>
      </c>
      <c r="K6" s="243">
        <v>2</v>
      </c>
      <c r="L6" s="245">
        <v>44000</v>
      </c>
      <c r="M6" s="243" t="s">
        <v>390</v>
      </c>
      <c r="N6" s="273" t="s">
        <v>775</v>
      </c>
    </row>
    <row r="7" spans="1:14">
      <c r="E7" s="243">
        <v>4</v>
      </c>
      <c r="F7" s="402"/>
      <c r="G7" s="243"/>
      <c r="H7" s="260"/>
      <c r="I7" s="243">
        <v>4</v>
      </c>
      <c r="J7" s="244" t="s">
        <v>639</v>
      </c>
      <c r="K7" s="243">
        <v>1</v>
      </c>
      <c r="L7" s="245">
        <v>15000</v>
      </c>
      <c r="M7" s="243" t="s">
        <v>390</v>
      </c>
      <c r="N7" s="273" t="s">
        <v>775</v>
      </c>
    </row>
    <row r="8" spans="1:14">
      <c r="E8" s="243">
        <v>5</v>
      </c>
      <c r="F8" s="402"/>
      <c r="G8" s="243"/>
      <c r="H8" s="261"/>
      <c r="I8" s="243">
        <v>5</v>
      </c>
      <c r="J8" s="244" t="s">
        <v>640</v>
      </c>
      <c r="K8" s="243">
        <v>1</v>
      </c>
      <c r="L8" s="245">
        <v>30000</v>
      </c>
      <c r="M8" s="243" t="s">
        <v>390</v>
      </c>
      <c r="N8" s="273" t="s">
        <v>775</v>
      </c>
    </row>
    <row r="9" spans="1:14">
      <c r="E9" s="243">
        <v>6</v>
      </c>
      <c r="F9" s="402"/>
      <c r="G9" s="243"/>
      <c r="H9" s="245"/>
      <c r="I9" s="243">
        <v>6</v>
      </c>
      <c r="J9" s="244" t="s">
        <v>641</v>
      </c>
      <c r="K9" s="243">
        <v>1</v>
      </c>
      <c r="L9" s="245">
        <v>30000</v>
      </c>
      <c r="M9" s="243" t="s">
        <v>390</v>
      </c>
      <c r="N9" s="273" t="s">
        <v>775</v>
      </c>
    </row>
    <row r="10" spans="1:14">
      <c r="E10" s="243">
        <v>7</v>
      </c>
      <c r="F10" s="402"/>
      <c r="G10" s="243"/>
      <c r="H10" s="245"/>
      <c r="I10" s="243">
        <v>7</v>
      </c>
      <c r="J10" s="244" t="s">
        <v>642</v>
      </c>
      <c r="K10" s="243">
        <v>1</v>
      </c>
      <c r="L10" s="245">
        <v>10000</v>
      </c>
      <c r="M10" s="243" t="s">
        <v>390</v>
      </c>
      <c r="N10" s="273" t="s">
        <v>775</v>
      </c>
    </row>
    <row r="11" spans="1:14">
      <c r="E11" s="243">
        <v>8</v>
      </c>
      <c r="F11" s="403"/>
      <c r="G11" s="243"/>
      <c r="H11" s="245"/>
      <c r="I11" s="243">
        <v>8</v>
      </c>
      <c r="J11" s="244" t="s">
        <v>643</v>
      </c>
      <c r="K11" s="243">
        <v>10</v>
      </c>
      <c r="L11" s="245">
        <v>78000</v>
      </c>
      <c r="M11" s="243" t="s">
        <v>390</v>
      </c>
      <c r="N11" s="273" t="s">
        <v>775</v>
      </c>
    </row>
    <row r="12" spans="1:14">
      <c r="E12" s="357" t="s">
        <v>275</v>
      </c>
      <c r="F12" s="358"/>
      <c r="G12" s="142">
        <f>SUM(G4:G11)</f>
        <v>0</v>
      </c>
      <c r="H12" s="247">
        <f>SUM(H4:H11)</f>
        <v>7500000</v>
      </c>
      <c r="I12" s="243">
        <v>9</v>
      </c>
      <c r="J12" s="244" t="s">
        <v>644</v>
      </c>
      <c r="K12" s="243">
        <v>5</v>
      </c>
      <c r="L12" s="245">
        <v>135000</v>
      </c>
      <c r="M12" s="243" t="s">
        <v>390</v>
      </c>
      <c r="N12" s="274" t="s">
        <v>776</v>
      </c>
    </row>
    <row r="13" spans="1:14">
      <c r="E13" s="164"/>
      <c r="I13" s="243">
        <v>10</v>
      </c>
      <c r="J13" s="244" t="s">
        <v>645</v>
      </c>
      <c r="K13" s="243">
        <v>1</v>
      </c>
      <c r="L13" s="245">
        <v>80000</v>
      </c>
      <c r="M13" s="243" t="s">
        <v>390</v>
      </c>
      <c r="N13" s="273" t="s">
        <v>775</v>
      </c>
    </row>
    <row r="14" spans="1:14">
      <c r="E14" s="164"/>
      <c r="I14" s="243">
        <v>11</v>
      </c>
      <c r="J14" s="244" t="s">
        <v>646</v>
      </c>
      <c r="K14" s="243">
        <v>2</v>
      </c>
      <c r="L14" s="245">
        <v>160000</v>
      </c>
      <c r="M14" s="243" t="s">
        <v>390</v>
      </c>
      <c r="N14" s="273" t="s">
        <v>775</v>
      </c>
    </row>
    <row r="15" spans="1:14" ht="25.2" customHeight="1">
      <c r="E15" s="164"/>
      <c r="I15" s="243">
        <v>12</v>
      </c>
      <c r="J15" s="244" t="s">
        <v>647</v>
      </c>
      <c r="K15" s="243">
        <v>2</v>
      </c>
      <c r="L15" s="245">
        <v>106000</v>
      </c>
      <c r="M15" s="243" t="s">
        <v>390</v>
      </c>
      <c r="N15" s="273" t="s">
        <v>775</v>
      </c>
    </row>
    <row r="16" spans="1:14">
      <c r="I16" s="243">
        <v>13</v>
      </c>
      <c r="J16" s="244" t="s">
        <v>648</v>
      </c>
      <c r="K16" s="243">
        <v>4</v>
      </c>
      <c r="L16" s="245">
        <v>300000</v>
      </c>
      <c r="M16" s="243" t="s">
        <v>390</v>
      </c>
      <c r="N16" s="273" t="s">
        <v>775</v>
      </c>
    </row>
    <row r="17" spans="9:14">
      <c r="I17" s="243">
        <v>14</v>
      </c>
      <c r="J17" s="244" t="s">
        <v>649</v>
      </c>
      <c r="K17" s="243">
        <v>1</v>
      </c>
      <c r="L17" s="245">
        <v>30000</v>
      </c>
      <c r="M17" s="243" t="s">
        <v>390</v>
      </c>
      <c r="N17" s="274" t="s">
        <v>776</v>
      </c>
    </row>
    <row r="18" spans="9:14">
      <c r="I18" s="243">
        <v>15</v>
      </c>
      <c r="J18" s="244" t="s">
        <v>650</v>
      </c>
      <c r="K18" s="243">
        <v>1</v>
      </c>
      <c r="L18" s="245">
        <v>250000</v>
      </c>
      <c r="M18" s="243" t="s">
        <v>390</v>
      </c>
      <c r="N18" s="273" t="s">
        <v>775</v>
      </c>
    </row>
    <row r="19" spans="9:14">
      <c r="I19" s="243">
        <v>16</v>
      </c>
      <c r="J19" s="244" t="s">
        <v>638</v>
      </c>
      <c r="K19" s="243">
        <v>3</v>
      </c>
      <c r="L19" s="245">
        <v>66000</v>
      </c>
      <c r="M19" s="243" t="s">
        <v>390</v>
      </c>
      <c r="N19" s="273" t="s">
        <v>775</v>
      </c>
    </row>
    <row r="20" spans="9:14">
      <c r="I20" s="243">
        <v>17</v>
      </c>
      <c r="J20" s="244" t="s">
        <v>651</v>
      </c>
      <c r="K20" s="243">
        <v>1</v>
      </c>
      <c r="L20" s="245">
        <v>350000</v>
      </c>
      <c r="M20" s="243" t="s">
        <v>390</v>
      </c>
      <c r="N20" s="273" t="s">
        <v>775</v>
      </c>
    </row>
    <row r="21" spans="9:14">
      <c r="I21" s="243">
        <v>18</v>
      </c>
      <c r="J21" s="244" t="s">
        <v>652</v>
      </c>
      <c r="K21" s="243">
        <v>4</v>
      </c>
      <c r="L21" s="245">
        <v>200000</v>
      </c>
      <c r="M21" s="243" t="s">
        <v>390</v>
      </c>
      <c r="N21" s="273" t="s">
        <v>775</v>
      </c>
    </row>
    <row r="22" spans="9:14">
      <c r="I22" s="243">
        <v>19</v>
      </c>
      <c r="J22" s="244" t="s">
        <v>653</v>
      </c>
      <c r="K22" s="243">
        <v>1</v>
      </c>
      <c r="L22" s="245">
        <v>200000</v>
      </c>
      <c r="M22" s="243" t="s">
        <v>390</v>
      </c>
      <c r="N22" s="272" t="s">
        <v>777</v>
      </c>
    </row>
    <row r="23" spans="9:14">
      <c r="I23" s="243">
        <v>20</v>
      </c>
      <c r="J23" s="244" t="s">
        <v>654</v>
      </c>
      <c r="K23" s="243">
        <v>1</v>
      </c>
      <c r="L23" s="245">
        <v>50000</v>
      </c>
      <c r="M23" s="243" t="s">
        <v>390</v>
      </c>
      <c r="N23" s="272" t="s">
        <v>777</v>
      </c>
    </row>
    <row r="24" spans="9:14">
      <c r="I24" s="243">
        <v>21</v>
      </c>
      <c r="J24" s="244" t="s">
        <v>655</v>
      </c>
      <c r="K24" s="243">
        <v>1</v>
      </c>
      <c r="L24" s="245">
        <v>80000</v>
      </c>
      <c r="M24" s="243" t="s">
        <v>390</v>
      </c>
      <c r="N24" s="273" t="s">
        <v>775</v>
      </c>
    </row>
    <row r="25" spans="9:14">
      <c r="I25" s="243">
        <v>22</v>
      </c>
      <c r="J25" s="244" t="s">
        <v>656</v>
      </c>
      <c r="K25" s="243">
        <v>1</v>
      </c>
      <c r="L25" s="245">
        <v>21900</v>
      </c>
      <c r="M25" s="243" t="s">
        <v>390</v>
      </c>
      <c r="N25" s="273" t="s">
        <v>775</v>
      </c>
    </row>
    <row r="26" spans="9:14">
      <c r="I26" s="243">
        <v>23</v>
      </c>
      <c r="J26" s="244" t="s">
        <v>657</v>
      </c>
      <c r="K26" s="243">
        <v>1</v>
      </c>
      <c r="L26" s="245">
        <v>27000</v>
      </c>
      <c r="M26" s="243" t="s">
        <v>390</v>
      </c>
      <c r="N26" s="273" t="s">
        <v>775</v>
      </c>
    </row>
    <row r="27" spans="9:14">
      <c r="I27" s="243">
        <v>24</v>
      </c>
      <c r="J27" s="244" t="s">
        <v>658</v>
      </c>
      <c r="K27" s="243">
        <v>1</v>
      </c>
      <c r="L27" s="245">
        <v>17000</v>
      </c>
      <c r="M27" s="243" t="s">
        <v>390</v>
      </c>
      <c r="N27" s="273" t="s">
        <v>775</v>
      </c>
    </row>
    <row r="28" spans="9:14">
      <c r="I28" s="243">
        <v>25</v>
      </c>
      <c r="J28" s="244" t="s">
        <v>659</v>
      </c>
      <c r="K28" s="243">
        <v>1</v>
      </c>
      <c r="L28" s="245">
        <v>19500</v>
      </c>
      <c r="M28" s="243" t="s">
        <v>390</v>
      </c>
      <c r="N28" s="273" t="s">
        <v>775</v>
      </c>
    </row>
    <row r="29" spans="9:14">
      <c r="I29" s="243">
        <v>26</v>
      </c>
      <c r="J29" s="244" t="s">
        <v>660</v>
      </c>
      <c r="K29" s="243">
        <v>3</v>
      </c>
      <c r="L29" s="245">
        <v>90000</v>
      </c>
      <c r="M29" s="243" t="s">
        <v>390</v>
      </c>
      <c r="N29" s="272" t="s">
        <v>777</v>
      </c>
    </row>
    <row r="30" spans="9:14">
      <c r="I30" s="243">
        <v>27</v>
      </c>
      <c r="J30" s="244" t="s">
        <v>661</v>
      </c>
      <c r="K30" s="243">
        <v>2</v>
      </c>
      <c r="L30" s="245">
        <v>30000</v>
      </c>
      <c r="M30" s="243" t="s">
        <v>390</v>
      </c>
      <c r="N30" s="272" t="s">
        <v>777</v>
      </c>
    </row>
    <row r="31" spans="9:14">
      <c r="I31" s="243">
        <v>28</v>
      </c>
      <c r="J31" s="244" t="s">
        <v>662</v>
      </c>
      <c r="K31" s="243">
        <v>4</v>
      </c>
      <c r="L31" s="245">
        <v>100000</v>
      </c>
      <c r="M31" s="243" t="s">
        <v>390</v>
      </c>
      <c r="N31" s="273" t="s">
        <v>775</v>
      </c>
    </row>
    <row r="32" spans="9:14">
      <c r="I32" s="243">
        <v>29</v>
      </c>
      <c r="J32" s="244" t="s">
        <v>663</v>
      </c>
      <c r="K32" s="243">
        <v>1</v>
      </c>
      <c r="L32" s="245">
        <v>160000</v>
      </c>
      <c r="M32" s="243" t="s">
        <v>390</v>
      </c>
      <c r="N32" s="273" t="s">
        <v>775</v>
      </c>
    </row>
    <row r="33" spans="9:14">
      <c r="I33" s="243">
        <v>30</v>
      </c>
      <c r="J33" s="244" t="s">
        <v>664</v>
      </c>
      <c r="K33" s="243">
        <v>3</v>
      </c>
      <c r="L33" s="245">
        <v>75000</v>
      </c>
      <c r="M33" s="243" t="s">
        <v>390</v>
      </c>
      <c r="N33" s="272" t="s">
        <v>777</v>
      </c>
    </row>
    <row r="34" spans="9:14">
      <c r="I34" s="243">
        <v>31</v>
      </c>
      <c r="J34" s="244" t="s">
        <v>665</v>
      </c>
      <c r="K34" s="243">
        <v>1</v>
      </c>
      <c r="L34" s="245">
        <v>160000</v>
      </c>
      <c r="M34" s="243" t="s">
        <v>390</v>
      </c>
      <c r="N34" s="272" t="s">
        <v>777</v>
      </c>
    </row>
    <row r="35" spans="9:14">
      <c r="I35" s="243">
        <v>32</v>
      </c>
      <c r="J35" s="244" t="s">
        <v>666</v>
      </c>
      <c r="K35" s="243">
        <v>1</v>
      </c>
      <c r="L35" s="245">
        <v>130000</v>
      </c>
      <c r="M35" s="243" t="s">
        <v>390</v>
      </c>
      <c r="N35" s="272" t="s">
        <v>777</v>
      </c>
    </row>
    <row r="36" spans="9:14">
      <c r="I36" s="243">
        <v>33</v>
      </c>
      <c r="J36" s="244" t="s">
        <v>667</v>
      </c>
      <c r="K36" s="243">
        <v>3</v>
      </c>
      <c r="L36" s="245">
        <v>150000</v>
      </c>
      <c r="M36" s="243" t="s">
        <v>390</v>
      </c>
      <c r="N36" s="272" t="s">
        <v>777</v>
      </c>
    </row>
    <row r="37" spans="9:14">
      <c r="I37" s="243">
        <v>34</v>
      </c>
      <c r="J37" s="244" t="s">
        <v>668</v>
      </c>
      <c r="K37" s="243">
        <v>1</v>
      </c>
      <c r="L37" s="245">
        <v>25000</v>
      </c>
      <c r="M37" s="243" t="s">
        <v>390</v>
      </c>
      <c r="N37" s="272" t="s">
        <v>777</v>
      </c>
    </row>
    <row r="38" spans="9:14">
      <c r="I38" s="243">
        <v>35</v>
      </c>
      <c r="J38" s="244" t="s">
        <v>669</v>
      </c>
      <c r="K38" s="243">
        <v>1</v>
      </c>
      <c r="L38" s="245">
        <v>90000</v>
      </c>
      <c r="M38" s="243" t="s">
        <v>390</v>
      </c>
      <c r="N38" s="272" t="s">
        <v>777</v>
      </c>
    </row>
    <row r="39" spans="9:14">
      <c r="I39" s="243">
        <v>36</v>
      </c>
      <c r="J39" s="244" t="s">
        <v>670</v>
      </c>
      <c r="K39" s="243">
        <v>1</v>
      </c>
      <c r="L39" s="245">
        <v>70000</v>
      </c>
      <c r="M39" s="243" t="s">
        <v>390</v>
      </c>
      <c r="N39" s="272" t="s">
        <v>777</v>
      </c>
    </row>
    <row r="40" spans="9:14">
      <c r="I40" s="243">
        <v>37</v>
      </c>
      <c r="J40" s="244" t="s">
        <v>671</v>
      </c>
      <c r="K40" s="243">
        <v>1</v>
      </c>
      <c r="L40" s="245">
        <v>23500</v>
      </c>
      <c r="M40" s="243" t="s">
        <v>390</v>
      </c>
      <c r="N40" s="274" t="s">
        <v>776</v>
      </c>
    </row>
    <row r="41" spans="9:14">
      <c r="I41" s="243">
        <v>38</v>
      </c>
      <c r="J41" s="244" t="s">
        <v>672</v>
      </c>
      <c r="K41" s="243">
        <v>1</v>
      </c>
      <c r="L41" s="245">
        <v>30900</v>
      </c>
      <c r="M41" s="243" t="s">
        <v>390</v>
      </c>
      <c r="N41" s="274" t="s">
        <v>776</v>
      </c>
    </row>
    <row r="42" spans="9:14">
      <c r="I42" s="243">
        <v>39</v>
      </c>
      <c r="J42" s="244" t="s">
        <v>673</v>
      </c>
      <c r="K42" s="243">
        <v>2</v>
      </c>
      <c r="L42" s="245">
        <v>50000</v>
      </c>
      <c r="M42" s="243" t="s">
        <v>390</v>
      </c>
      <c r="N42" s="274" t="s">
        <v>776</v>
      </c>
    </row>
    <row r="43" spans="9:14">
      <c r="I43" s="243">
        <v>40</v>
      </c>
      <c r="J43" s="244" t="s">
        <v>674</v>
      </c>
      <c r="K43" s="243">
        <v>1</v>
      </c>
      <c r="L43" s="245">
        <v>21500</v>
      </c>
      <c r="M43" s="243" t="s">
        <v>390</v>
      </c>
      <c r="N43" s="274" t="s">
        <v>776</v>
      </c>
    </row>
    <row r="44" spans="9:14">
      <c r="I44" s="243">
        <v>41</v>
      </c>
      <c r="J44" s="244" t="s">
        <v>675</v>
      </c>
      <c r="K44" s="243">
        <v>1</v>
      </c>
      <c r="L44" s="245">
        <v>13700</v>
      </c>
      <c r="M44" s="243" t="s">
        <v>390</v>
      </c>
      <c r="N44" s="273" t="s">
        <v>775</v>
      </c>
    </row>
    <row r="45" spans="9:14">
      <c r="I45" s="243">
        <v>42</v>
      </c>
      <c r="J45" s="244" t="s">
        <v>676</v>
      </c>
      <c r="K45" s="243">
        <v>1</v>
      </c>
      <c r="L45" s="245">
        <v>35000</v>
      </c>
      <c r="M45" s="243" t="s">
        <v>390</v>
      </c>
      <c r="N45" s="272" t="s">
        <v>777</v>
      </c>
    </row>
    <row r="46" spans="9:14">
      <c r="I46" s="243">
        <v>43</v>
      </c>
      <c r="J46" s="244" t="s">
        <v>677</v>
      </c>
      <c r="K46" s="243">
        <v>1</v>
      </c>
      <c r="L46" s="245">
        <v>17000</v>
      </c>
      <c r="M46" s="243" t="s">
        <v>390</v>
      </c>
      <c r="N46" s="272" t="s">
        <v>777</v>
      </c>
    </row>
    <row r="47" spans="9:14">
      <c r="I47" s="243">
        <v>44</v>
      </c>
      <c r="J47" s="244" t="s">
        <v>678</v>
      </c>
      <c r="K47" s="243">
        <v>1</v>
      </c>
      <c r="L47" s="245">
        <v>30000</v>
      </c>
      <c r="M47" s="243" t="s">
        <v>390</v>
      </c>
      <c r="N47" s="272" t="s">
        <v>777</v>
      </c>
    </row>
    <row r="48" spans="9:14">
      <c r="I48" s="243">
        <v>45</v>
      </c>
      <c r="J48" s="244" t="s">
        <v>679</v>
      </c>
      <c r="K48" s="243">
        <v>5</v>
      </c>
      <c r="L48" s="245">
        <v>135000</v>
      </c>
      <c r="M48" s="243" t="s">
        <v>390</v>
      </c>
      <c r="N48" s="272" t="s">
        <v>777</v>
      </c>
    </row>
    <row r="49" spans="9:14">
      <c r="I49" s="243">
        <v>46</v>
      </c>
      <c r="J49" s="244" t="s">
        <v>680</v>
      </c>
      <c r="K49" s="243">
        <v>1</v>
      </c>
      <c r="L49" s="245">
        <v>30900</v>
      </c>
      <c r="M49" s="243" t="s">
        <v>390</v>
      </c>
      <c r="N49" s="272" t="s">
        <v>777</v>
      </c>
    </row>
    <row r="50" spans="9:14">
      <c r="I50" s="243">
        <v>47</v>
      </c>
      <c r="J50" s="244" t="s">
        <v>681</v>
      </c>
      <c r="K50" s="243">
        <v>1</v>
      </c>
      <c r="L50" s="245">
        <v>40900</v>
      </c>
      <c r="M50" s="243" t="s">
        <v>390</v>
      </c>
      <c r="N50" s="272" t="s">
        <v>777</v>
      </c>
    </row>
    <row r="51" spans="9:14">
      <c r="I51" s="243">
        <v>48</v>
      </c>
      <c r="J51" s="244" t="s">
        <v>682</v>
      </c>
      <c r="K51" s="243">
        <v>1</v>
      </c>
      <c r="L51" s="245">
        <v>11000</v>
      </c>
      <c r="M51" s="243" t="s">
        <v>390</v>
      </c>
      <c r="N51" s="272" t="s">
        <v>777</v>
      </c>
    </row>
    <row r="52" spans="9:14">
      <c r="I52" s="243">
        <v>49</v>
      </c>
      <c r="J52" s="244" t="s">
        <v>683</v>
      </c>
      <c r="K52" s="243">
        <v>1</v>
      </c>
      <c r="L52" s="245">
        <v>15000</v>
      </c>
      <c r="M52" s="243" t="s">
        <v>390</v>
      </c>
      <c r="N52" s="273" t="s">
        <v>775</v>
      </c>
    </row>
    <row r="53" spans="9:14">
      <c r="I53" s="243">
        <v>50</v>
      </c>
      <c r="J53" s="244" t="s">
        <v>684</v>
      </c>
      <c r="K53" s="243">
        <v>2</v>
      </c>
      <c r="L53" s="245">
        <v>46000</v>
      </c>
      <c r="M53" s="243" t="s">
        <v>390</v>
      </c>
      <c r="N53" s="272" t="s">
        <v>777</v>
      </c>
    </row>
    <row r="54" spans="9:14">
      <c r="I54" s="243">
        <v>51</v>
      </c>
      <c r="J54" s="244" t="s">
        <v>685</v>
      </c>
      <c r="K54" s="243">
        <v>1</v>
      </c>
      <c r="L54" s="245">
        <v>15000</v>
      </c>
      <c r="M54" s="243" t="s">
        <v>390</v>
      </c>
      <c r="N54" s="273" t="s">
        <v>775</v>
      </c>
    </row>
    <row r="55" spans="9:14">
      <c r="I55" s="243">
        <v>52</v>
      </c>
      <c r="J55" s="244" t="s">
        <v>686</v>
      </c>
      <c r="K55" s="243">
        <v>1</v>
      </c>
      <c r="L55" s="245">
        <v>12000</v>
      </c>
      <c r="M55" s="243" t="s">
        <v>390</v>
      </c>
      <c r="N55" s="272" t="s">
        <v>777</v>
      </c>
    </row>
    <row r="56" spans="9:14">
      <c r="I56" s="243">
        <v>53</v>
      </c>
      <c r="J56" s="244" t="s">
        <v>687</v>
      </c>
      <c r="K56" s="243">
        <v>1</v>
      </c>
      <c r="L56" s="245">
        <v>18000</v>
      </c>
      <c r="M56" s="243" t="s">
        <v>390</v>
      </c>
      <c r="N56" s="272" t="s">
        <v>777</v>
      </c>
    </row>
    <row r="57" spans="9:14">
      <c r="I57" s="243">
        <v>54</v>
      </c>
      <c r="J57" s="244" t="s">
        <v>688</v>
      </c>
      <c r="K57" s="243">
        <v>2</v>
      </c>
      <c r="L57" s="245">
        <v>20200</v>
      </c>
      <c r="M57" s="243" t="s">
        <v>390</v>
      </c>
      <c r="N57" s="273" t="s">
        <v>775</v>
      </c>
    </row>
    <row r="58" spans="9:14">
      <c r="I58" s="243">
        <v>55</v>
      </c>
      <c r="J58" s="244" t="s">
        <v>689</v>
      </c>
      <c r="K58" s="243">
        <v>1</v>
      </c>
      <c r="L58" s="245">
        <v>15000</v>
      </c>
      <c r="M58" s="243" t="s">
        <v>390</v>
      </c>
      <c r="N58" s="273" t="s">
        <v>775</v>
      </c>
    </row>
    <row r="59" spans="9:14">
      <c r="I59" s="243">
        <v>56</v>
      </c>
      <c r="J59" s="244" t="s">
        <v>690</v>
      </c>
      <c r="K59" s="243">
        <v>1</v>
      </c>
      <c r="L59" s="245">
        <v>50000</v>
      </c>
      <c r="M59" s="243" t="s">
        <v>390</v>
      </c>
      <c r="N59" s="272" t="s">
        <v>777</v>
      </c>
    </row>
    <row r="60" spans="9:14">
      <c r="I60" s="243">
        <v>57</v>
      </c>
      <c r="J60" s="244" t="s">
        <v>691</v>
      </c>
      <c r="K60" s="243">
        <v>1</v>
      </c>
      <c r="L60" s="245">
        <v>27000</v>
      </c>
      <c r="M60" s="243" t="s">
        <v>390</v>
      </c>
      <c r="N60" s="272" t="s">
        <v>777</v>
      </c>
    </row>
    <row r="61" spans="9:14">
      <c r="I61" s="243">
        <v>58</v>
      </c>
      <c r="J61" s="244" t="s">
        <v>692</v>
      </c>
      <c r="K61" s="243">
        <v>21</v>
      </c>
      <c r="L61" s="245">
        <v>504000</v>
      </c>
      <c r="M61" s="243" t="s">
        <v>390</v>
      </c>
      <c r="N61" s="273" t="s">
        <v>775</v>
      </c>
    </row>
    <row r="62" spans="9:14">
      <c r="I62" s="243">
        <v>59</v>
      </c>
      <c r="J62" s="244" t="s">
        <v>693</v>
      </c>
      <c r="K62" s="243">
        <v>3</v>
      </c>
      <c r="L62" s="245">
        <v>45000</v>
      </c>
      <c r="M62" s="243" t="s">
        <v>390</v>
      </c>
      <c r="N62" s="273" t="s">
        <v>775</v>
      </c>
    </row>
    <row r="63" spans="9:14">
      <c r="I63" s="243">
        <v>60</v>
      </c>
      <c r="J63" s="244" t="s">
        <v>694</v>
      </c>
      <c r="K63" s="243">
        <v>4</v>
      </c>
      <c r="L63" s="245">
        <v>52000</v>
      </c>
      <c r="M63" s="243" t="s">
        <v>390</v>
      </c>
      <c r="N63" s="273" t="s">
        <v>775</v>
      </c>
    </row>
    <row r="64" spans="9:14">
      <c r="I64" s="243">
        <v>61</v>
      </c>
      <c r="J64" s="244" t="s">
        <v>695</v>
      </c>
      <c r="K64" s="243">
        <v>1</v>
      </c>
      <c r="L64" s="245">
        <v>24000</v>
      </c>
      <c r="M64" s="243" t="s">
        <v>390</v>
      </c>
      <c r="N64" s="273" t="s">
        <v>775</v>
      </c>
    </row>
    <row r="65" spans="9:14">
      <c r="I65" s="243">
        <v>62</v>
      </c>
      <c r="J65" s="244" t="s">
        <v>696</v>
      </c>
      <c r="K65" s="243">
        <v>1</v>
      </c>
      <c r="L65" s="245">
        <v>50000</v>
      </c>
      <c r="M65" s="243" t="s">
        <v>390</v>
      </c>
      <c r="N65" s="272" t="s">
        <v>777</v>
      </c>
    </row>
    <row r="66" spans="9:14">
      <c r="I66" s="243">
        <v>63</v>
      </c>
      <c r="J66" s="244" t="s">
        <v>541</v>
      </c>
      <c r="K66" s="243">
        <v>3</v>
      </c>
      <c r="L66" s="245">
        <v>72000</v>
      </c>
      <c r="M66" s="243" t="s">
        <v>390</v>
      </c>
      <c r="N66" s="272" t="s">
        <v>777</v>
      </c>
    </row>
    <row r="67" spans="9:14">
      <c r="I67" s="243">
        <v>64</v>
      </c>
      <c r="J67" s="244" t="s">
        <v>697</v>
      </c>
      <c r="K67" s="243">
        <v>1</v>
      </c>
      <c r="L67" s="245">
        <v>11000</v>
      </c>
      <c r="M67" s="243" t="s">
        <v>390</v>
      </c>
      <c r="N67" s="272" t="s">
        <v>777</v>
      </c>
    </row>
    <row r="68" spans="9:14">
      <c r="I68" s="243">
        <v>65</v>
      </c>
      <c r="J68" s="244" t="s">
        <v>698</v>
      </c>
      <c r="K68" s="243">
        <v>1</v>
      </c>
      <c r="L68" s="245">
        <v>15000</v>
      </c>
      <c r="M68" s="243" t="s">
        <v>390</v>
      </c>
      <c r="N68" s="272" t="s">
        <v>777</v>
      </c>
    </row>
    <row r="69" spans="9:14">
      <c r="I69" s="243">
        <v>66</v>
      </c>
      <c r="J69" s="244" t="s">
        <v>699</v>
      </c>
      <c r="K69" s="243">
        <v>1</v>
      </c>
      <c r="L69" s="245">
        <v>63000</v>
      </c>
      <c r="M69" s="243" t="s">
        <v>390</v>
      </c>
      <c r="N69" s="272" t="s">
        <v>777</v>
      </c>
    </row>
    <row r="70" spans="9:14">
      <c r="I70" s="243">
        <v>67</v>
      </c>
      <c r="J70" s="244" t="s">
        <v>771</v>
      </c>
      <c r="K70" s="243">
        <v>1</v>
      </c>
      <c r="L70" s="245">
        <v>233514.15</v>
      </c>
      <c r="M70" s="243" t="s">
        <v>390</v>
      </c>
      <c r="N70" s="274" t="s">
        <v>776</v>
      </c>
    </row>
    <row r="71" spans="9:14">
      <c r="I71" s="256">
        <v>68</v>
      </c>
      <c r="J71" s="255" t="s">
        <v>700</v>
      </c>
      <c r="K71" s="256">
        <v>1</v>
      </c>
      <c r="L71" s="257">
        <v>2500000</v>
      </c>
      <c r="M71" s="256" t="s">
        <v>772</v>
      </c>
      <c r="N71" s="274" t="s">
        <v>776</v>
      </c>
    </row>
    <row r="72" spans="9:14">
      <c r="I72" s="243">
        <v>69</v>
      </c>
      <c r="J72" s="244" t="s">
        <v>701</v>
      </c>
      <c r="K72" s="243">
        <v>1</v>
      </c>
      <c r="L72" s="260">
        <v>200000</v>
      </c>
      <c r="M72" s="243" t="s">
        <v>773</v>
      </c>
      <c r="N72" s="274" t="s">
        <v>776</v>
      </c>
    </row>
    <row r="73" spans="9:14">
      <c r="I73" s="243">
        <v>70</v>
      </c>
      <c r="J73" s="244" t="s">
        <v>702</v>
      </c>
      <c r="K73" s="243">
        <v>1</v>
      </c>
      <c r="L73" s="245">
        <v>150000</v>
      </c>
      <c r="M73" s="243" t="s">
        <v>390</v>
      </c>
      <c r="N73" s="273" t="s">
        <v>775</v>
      </c>
    </row>
    <row r="74" spans="9:14">
      <c r="I74" s="256">
        <v>71</v>
      </c>
      <c r="J74" s="255" t="s">
        <v>703</v>
      </c>
      <c r="K74" s="256">
        <v>1</v>
      </c>
      <c r="L74" s="257">
        <v>7580000</v>
      </c>
      <c r="M74" s="256" t="s">
        <v>774</v>
      </c>
      <c r="N74" s="274" t="s">
        <v>776</v>
      </c>
    </row>
    <row r="75" spans="9:14">
      <c r="I75" s="256">
        <v>72</v>
      </c>
      <c r="J75" s="255" t="s">
        <v>703</v>
      </c>
      <c r="K75" s="256">
        <v>1</v>
      </c>
      <c r="L75" s="257">
        <v>3000000</v>
      </c>
      <c r="M75" s="256" t="s">
        <v>772</v>
      </c>
      <c r="N75" s="274" t="s">
        <v>776</v>
      </c>
    </row>
    <row r="76" spans="9:14">
      <c r="I76" s="243">
        <v>73</v>
      </c>
      <c r="J76" s="244" t="s">
        <v>704</v>
      </c>
      <c r="K76" s="243">
        <v>1</v>
      </c>
      <c r="L76" s="245">
        <v>30000</v>
      </c>
      <c r="M76" s="243" t="s">
        <v>390</v>
      </c>
      <c r="N76" s="272" t="s">
        <v>777</v>
      </c>
    </row>
    <row r="77" spans="9:14">
      <c r="I77" s="243">
        <v>74</v>
      </c>
      <c r="J77" s="244" t="s">
        <v>705</v>
      </c>
      <c r="K77" s="243">
        <v>1</v>
      </c>
      <c r="L77" s="245">
        <v>200000</v>
      </c>
      <c r="M77" s="243" t="s">
        <v>390</v>
      </c>
      <c r="N77" s="272" t="s">
        <v>777</v>
      </c>
    </row>
    <row r="78" spans="9:14">
      <c r="I78" s="357" t="s">
        <v>275</v>
      </c>
      <c r="J78" s="358"/>
      <c r="K78" s="142">
        <f>SUM(K3:K77)</f>
        <v>142</v>
      </c>
      <c r="L78" s="247">
        <f>SUM(L3:L77)</f>
        <v>19046514.149999999</v>
      </c>
      <c r="M78" s="243"/>
    </row>
  </sheetData>
  <autoFilter ref="A3:N78" xr:uid="{CDD84CFD-DA5C-48E5-A282-73785D210480}"/>
  <mergeCells count="7">
    <mergeCell ref="I78:J78"/>
    <mergeCell ref="E12:F12"/>
    <mergeCell ref="A1:L1"/>
    <mergeCell ref="A2:A3"/>
    <mergeCell ref="E2:H2"/>
    <mergeCell ref="F4:F11"/>
    <mergeCell ref="I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66B1-08B1-41BF-9094-EFDA2C4C1E2C}">
  <dimension ref="A1:L15"/>
  <sheetViews>
    <sheetView zoomScale="50" zoomScaleNormal="50" workbookViewId="0">
      <selection activeCell="G24" sqref="G24"/>
    </sheetView>
  </sheetViews>
  <sheetFormatPr defaultColWidth="9" defaultRowHeight="24.6"/>
  <cols>
    <col min="1" max="1" width="29.296875" style="164" bestFit="1" customWidth="1"/>
    <col min="2" max="2" width="17.796875" style="164" bestFit="1" customWidth="1"/>
    <col min="3" max="4" width="19.3984375" style="164" bestFit="1" customWidth="1"/>
    <col min="5" max="5" width="7.59765625" style="249" bestFit="1" customWidth="1"/>
    <col min="6" max="6" width="47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68.59765625" style="164" bestFit="1" customWidth="1"/>
    <col min="11" max="11" width="21.09765625" style="164" bestFit="1" customWidth="1"/>
    <col min="12" max="12" width="21.59765625" style="164" bestFit="1" customWidth="1"/>
    <col min="13" max="16384" width="9" style="164"/>
  </cols>
  <sheetData>
    <row r="1" spans="1:12">
      <c r="A1" s="351" t="s">
        <v>709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</row>
    <row r="3" spans="1:12">
      <c r="A3" s="353"/>
      <c r="B3" s="259">
        <v>2</v>
      </c>
      <c r="C3" s="259">
        <v>4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243" t="s">
        <v>309</v>
      </c>
      <c r="J3" s="244" t="s">
        <v>94</v>
      </c>
      <c r="K3" s="243" t="s">
        <v>484</v>
      </c>
      <c r="L3" s="245" t="s">
        <v>485</v>
      </c>
    </row>
    <row r="4" spans="1:12">
      <c r="A4" s="244" t="s">
        <v>507</v>
      </c>
      <c r="B4" s="251">
        <v>0</v>
      </c>
      <c r="C4" s="251">
        <v>408100</v>
      </c>
      <c r="D4" s="251">
        <f>+C4-B4</f>
        <v>408100</v>
      </c>
      <c r="E4" s="250">
        <v>1</v>
      </c>
      <c r="F4" s="401" t="s">
        <v>513</v>
      </c>
      <c r="G4" s="243"/>
      <c r="H4" s="245"/>
      <c r="I4" s="243">
        <v>1</v>
      </c>
      <c r="J4" s="244" t="s">
        <v>710</v>
      </c>
      <c r="K4" s="243">
        <v>1</v>
      </c>
      <c r="L4" s="245">
        <v>408100</v>
      </c>
    </row>
    <row r="5" spans="1:12">
      <c r="A5" s="244" t="s">
        <v>508</v>
      </c>
      <c r="B5" s="251">
        <v>0</v>
      </c>
      <c r="C5" s="251">
        <v>94500</v>
      </c>
      <c r="D5" s="251">
        <f>+C5-B5</f>
        <v>94500</v>
      </c>
      <c r="E5" s="250">
        <v>2</v>
      </c>
      <c r="F5" s="402"/>
      <c r="G5" s="243"/>
      <c r="H5" s="260"/>
      <c r="I5" s="256">
        <v>2</v>
      </c>
      <c r="J5" s="255" t="s">
        <v>711</v>
      </c>
      <c r="K5" s="256">
        <v>10</v>
      </c>
      <c r="L5" s="257">
        <v>44500</v>
      </c>
    </row>
    <row r="6" spans="1:12">
      <c r="A6" s="142" t="s">
        <v>509</v>
      </c>
      <c r="B6" s="252">
        <f>+B4+B5</f>
        <v>0</v>
      </c>
      <c r="C6" s="252">
        <f t="shared" ref="C6:D6" si="0">+C4+C5</f>
        <v>502600</v>
      </c>
      <c r="D6" s="252">
        <f t="shared" si="0"/>
        <v>502600</v>
      </c>
      <c r="E6" s="250">
        <v>3</v>
      </c>
      <c r="F6" s="402"/>
      <c r="G6" s="243"/>
      <c r="H6" s="260"/>
      <c r="I6" s="256">
        <v>3</v>
      </c>
      <c r="J6" s="255" t="s">
        <v>712</v>
      </c>
      <c r="K6" s="256">
        <v>1</v>
      </c>
      <c r="L6" s="257">
        <v>50000</v>
      </c>
    </row>
    <row r="7" spans="1:12">
      <c r="E7" s="243">
        <v>4</v>
      </c>
      <c r="F7" s="402"/>
      <c r="G7" s="243"/>
      <c r="H7" s="260"/>
      <c r="I7" s="357" t="s">
        <v>275</v>
      </c>
      <c r="J7" s="358"/>
      <c r="K7" s="142">
        <f>SUM(K3:K6)</f>
        <v>12</v>
      </c>
      <c r="L7" s="247">
        <f>SUM(L3:L6)</f>
        <v>502600</v>
      </c>
    </row>
    <row r="8" spans="1:12">
      <c r="E8" s="243">
        <v>5</v>
      </c>
      <c r="F8" s="402"/>
      <c r="G8" s="243"/>
      <c r="H8" s="261"/>
    </row>
    <row r="9" spans="1:12">
      <c r="E9" s="243">
        <v>6</v>
      </c>
      <c r="F9" s="402"/>
      <c r="G9" s="243"/>
      <c r="H9" s="245"/>
    </row>
    <row r="10" spans="1:12">
      <c r="E10" s="243">
        <v>7</v>
      </c>
      <c r="F10" s="402"/>
      <c r="G10" s="243"/>
      <c r="H10" s="245"/>
    </row>
    <row r="11" spans="1:12">
      <c r="E11" s="243">
        <v>8</v>
      </c>
      <c r="F11" s="403"/>
      <c r="G11" s="243"/>
      <c r="H11" s="245"/>
    </row>
    <row r="12" spans="1:12">
      <c r="E12" s="357" t="s">
        <v>275</v>
      </c>
      <c r="F12" s="358"/>
      <c r="G12" s="142">
        <f>SUM(G4:G11)</f>
        <v>0</v>
      </c>
      <c r="H12" s="247">
        <f>SUM(H4:H11)</f>
        <v>0</v>
      </c>
    </row>
    <row r="13" spans="1:12">
      <c r="E13" s="164"/>
    </row>
    <row r="14" spans="1:12">
      <c r="E14" s="164" t="s">
        <v>510</v>
      </c>
    </row>
    <row r="15" spans="1:12" ht="25.2" customHeight="1">
      <c r="E15" s="164"/>
    </row>
  </sheetData>
  <mergeCells count="7">
    <mergeCell ref="E12:F12"/>
    <mergeCell ref="I7:J7"/>
    <mergeCell ref="A1:L1"/>
    <mergeCell ref="A2:A3"/>
    <mergeCell ref="E2:H2"/>
    <mergeCell ref="I2:L2"/>
    <mergeCell ref="F4:F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22C0-C06C-4F2E-A742-14B680FF97D7}">
  <dimension ref="A1:L44"/>
  <sheetViews>
    <sheetView zoomScale="40" zoomScaleNormal="40" workbookViewId="0">
      <selection activeCell="J36" sqref="J36"/>
    </sheetView>
  </sheetViews>
  <sheetFormatPr defaultColWidth="9" defaultRowHeight="24.6"/>
  <cols>
    <col min="1" max="1" width="29.296875" style="164" bestFit="1" customWidth="1"/>
    <col min="2" max="4" width="19.3984375" style="164" bestFit="1" customWidth="1"/>
    <col min="5" max="5" width="7.59765625" style="249" bestFit="1" customWidth="1"/>
    <col min="6" max="6" width="78.398437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109.8984375" style="164" bestFit="1" customWidth="1"/>
    <col min="11" max="11" width="21.09765625" style="164" bestFit="1" customWidth="1"/>
    <col min="12" max="12" width="21.59765625" style="164" bestFit="1" customWidth="1"/>
    <col min="13" max="16384" width="9" style="164"/>
  </cols>
  <sheetData>
    <row r="1" spans="1:12">
      <c r="A1" s="351" t="s">
        <v>707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</row>
    <row r="3" spans="1:12">
      <c r="A3" s="353"/>
      <c r="B3" s="259">
        <v>3</v>
      </c>
      <c r="C3" s="259">
        <v>3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142" t="s">
        <v>309</v>
      </c>
      <c r="J3" s="142" t="s">
        <v>94</v>
      </c>
      <c r="K3" s="142" t="s">
        <v>484</v>
      </c>
      <c r="L3" s="142" t="s">
        <v>485</v>
      </c>
    </row>
    <row r="4" spans="1:12">
      <c r="A4" s="244" t="s">
        <v>507</v>
      </c>
      <c r="B4" s="251">
        <v>7073245</v>
      </c>
      <c r="C4" s="251">
        <v>5443679.1699999999</v>
      </c>
      <c r="D4" s="267">
        <f>+C4-B4</f>
        <v>-1629565.83</v>
      </c>
      <c r="E4" s="243">
        <v>1</v>
      </c>
      <c r="F4" s="244" t="s">
        <v>583</v>
      </c>
      <c r="G4" s="243">
        <v>1</v>
      </c>
      <c r="H4" s="245">
        <v>220000</v>
      </c>
      <c r="I4" s="243">
        <v>1</v>
      </c>
      <c r="J4" s="244" t="s">
        <v>618</v>
      </c>
      <c r="K4" s="243">
        <v>2</v>
      </c>
      <c r="L4" s="245">
        <v>25000</v>
      </c>
    </row>
    <row r="5" spans="1:12">
      <c r="A5" s="244" t="s">
        <v>508</v>
      </c>
      <c r="B5" s="263">
        <v>0</v>
      </c>
      <c r="C5" s="263">
        <v>0</v>
      </c>
      <c r="D5" s="267">
        <f>+C5-B5</f>
        <v>0</v>
      </c>
      <c r="E5" s="243">
        <v>2</v>
      </c>
      <c r="F5" s="244" t="s">
        <v>584</v>
      </c>
      <c r="G5" s="243">
        <v>1</v>
      </c>
      <c r="H5" s="245">
        <v>300000</v>
      </c>
      <c r="I5" s="243">
        <v>2</v>
      </c>
      <c r="J5" s="244" t="s">
        <v>619</v>
      </c>
      <c r="K5" s="243">
        <v>1</v>
      </c>
      <c r="L5" s="245">
        <v>11000</v>
      </c>
    </row>
    <row r="6" spans="1:12">
      <c r="A6" s="142" t="s">
        <v>509</v>
      </c>
      <c r="B6" s="252">
        <f>+B4+B5</f>
        <v>7073245</v>
      </c>
      <c r="C6" s="252">
        <f t="shared" ref="C6:D6" si="0">+C4+C5</f>
        <v>5443679.1699999999</v>
      </c>
      <c r="D6" s="252">
        <f t="shared" si="0"/>
        <v>-1629565.83</v>
      </c>
      <c r="E6" s="243">
        <v>3</v>
      </c>
      <c r="F6" s="244" t="s">
        <v>585</v>
      </c>
      <c r="G6" s="243">
        <v>1</v>
      </c>
      <c r="H6" s="245">
        <v>350000</v>
      </c>
      <c r="I6" s="243">
        <v>3</v>
      </c>
      <c r="J6" s="244" t="s">
        <v>588</v>
      </c>
      <c r="K6" s="243">
        <v>1</v>
      </c>
      <c r="L6" s="245">
        <v>48000</v>
      </c>
    </row>
    <row r="7" spans="1:12">
      <c r="E7" s="243">
        <v>4</v>
      </c>
      <c r="F7" s="244" t="s">
        <v>586</v>
      </c>
      <c r="G7" s="243">
        <v>1</v>
      </c>
      <c r="H7" s="245">
        <v>327200</v>
      </c>
      <c r="I7" s="243">
        <v>4</v>
      </c>
      <c r="J7" s="244" t="s">
        <v>589</v>
      </c>
      <c r="K7" s="243">
        <v>1</v>
      </c>
      <c r="L7" s="245">
        <v>50000</v>
      </c>
    </row>
    <row r="8" spans="1:12">
      <c r="E8" s="243">
        <v>5</v>
      </c>
      <c r="F8" s="244" t="s">
        <v>587</v>
      </c>
      <c r="G8" s="243">
        <v>1</v>
      </c>
      <c r="H8" s="245">
        <v>300000</v>
      </c>
      <c r="I8" s="243">
        <v>5</v>
      </c>
      <c r="J8" s="244" t="s">
        <v>620</v>
      </c>
      <c r="K8" s="243">
        <v>3</v>
      </c>
      <c r="L8" s="245">
        <v>49500</v>
      </c>
    </row>
    <row r="9" spans="1:12">
      <c r="E9" s="243">
        <v>6</v>
      </c>
      <c r="F9" s="244" t="s">
        <v>588</v>
      </c>
      <c r="G9" s="243">
        <v>1</v>
      </c>
      <c r="H9" s="245">
        <v>48000</v>
      </c>
      <c r="I9" s="243">
        <v>6</v>
      </c>
      <c r="J9" s="244" t="s">
        <v>591</v>
      </c>
      <c r="K9" s="243">
        <v>1</v>
      </c>
      <c r="L9" s="245">
        <v>90000</v>
      </c>
    </row>
    <row r="10" spans="1:12">
      <c r="E10" s="243">
        <v>7</v>
      </c>
      <c r="F10" s="244" t="s">
        <v>589</v>
      </c>
      <c r="G10" s="243">
        <v>1</v>
      </c>
      <c r="H10" s="245">
        <v>50000</v>
      </c>
      <c r="I10" s="243">
        <v>7</v>
      </c>
      <c r="J10" s="244" t="s">
        <v>592</v>
      </c>
      <c r="K10" s="243">
        <v>3</v>
      </c>
      <c r="L10" s="245">
        <v>75000</v>
      </c>
    </row>
    <row r="11" spans="1:12">
      <c r="E11" s="243">
        <v>8</v>
      </c>
      <c r="F11" s="244" t="s">
        <v>590</v>
      </c>
      <c r="G11" s="243">
        <v>3</v>
      </c>
      <c r="H11" s="245">
        <v>49500</v>
      </c>
      <c r="I11" s="243">
        <v>8</v>
      </c>
      <c r="J11" s="244" t="s">
        <v>621</v>
      </c>
      <c r="K11" s="243">
        <v>1</v>
      </c>
      <c r="L11" s="245">
        <v>2699.87</v>
      </c>
    </row>
    <row r="12" spans="1:12">
      <c r="E12" s="243">
        <v>9</v>
      </c>
      <c r="F12" s="244" t="s">
        <v>591</v>
      </c>
      <c r="G12" s="243">
        <v>1</v>
      </c>
      <c r="H12" s="245">
        <v>90000</v>
      </c>
      <c r="I12" s="243">
        <v>9</v>
      </c>
      <c r="J12" s="244" t="s">
        <v>596</v>
      </c>
      <c r="K12" s="243">
        <v>3</v>
      </c>
      <c r="L12" s="245">
        <v>44940</v>
      </c>
    </row>
    <row r="13" spans="1:12">
      <c r="E13" s="243">
        <v>10</v>
      </c>
      <c r="F13" s="244" t="s">
        <v>592</v>
      </c>
      <c r="G13" s="243">
        <v>4</v>
      </c>
      <c r="H13" s="245">
        <v>100000</v>
      </c>
      <c r="I13" s="243">
        <v>10</v>
      </c>
      <c r="J13" s="244" t="s">
        <v>597</v>
      </c>
      <c r="K13" s="243">
        <v>1</v>
      </c>
      <c r="L13" s="245">
        <v>85000</v>
      </c>
    </row>
    <row r="14" spans="1:12">
      <c r="E14" s="243">
        <v>11</v>
      </c>
      <c r="F14" s="244" t="s">
        <v>593</v>
      </c>
      <c r="G14" s="243">
        <v>1</v>
      </c>
      <c r="H14" s="245">
        <v>55000</v>
      </c>
      <c r="I14" s="243">
        <v>11</v>
      </c>
      <c r="J14" s="244" t="s">
        <v>622</v>
      </c>
      <c r="K14" s="243">
        <v>1</v>
      </c>
      <c r="L14" s="245">
        <v>80000</v>
      </c>
    </row>
    <row r="15" spans="1:12" ht="25.2" customHeight="1">
      <c r="E15" s="243">
        <v>12</v>
      </c>
      <c r="F15" s="244" t="s">
        <v>594</v>
      </c>
      <c r="G15" s="243">
        <v>1</v>
      </c>
      <c r="H15" s="245">
        <v>40000</v>
      </c>
      <c r="I15" s="243">
        <v>12</v>
      </c>
      <c r="J15" s="244" t="s">
        <v>623</v>
      </c>
      <c r="K15" s="243">
        <v>9</v>
      </c>
      <c r="L15" s="245">
        <v>180000</v>
      </c>
    </row>
    <row r="16" spans="1:12">
      <c r="E16" s="243">
        <v>13</v>
      </c>
      <c r="F16" s="244" t="s">
        <v>595</v>
      </c>
      <c r="G16" s="243">
        <v>1</v>
      </c>
      <c r="H16" s="245">
        <v>240000</v>
      </c>
      <c r="I16" s="243">
        <v>13</v>
      </c>
      <c r="J16" s="244" t="s">
        <v>599</v>
      </c>
      <c r="K16" s="243">
        <v>2</v>
      </c>
      <c r="L16" s="245">
        <v>26000</v>
      </c>
    </row>
    <row r="17" spans="5:12">
      <c r="E17" s="243">
        <v>14</v>
      </c>
      <c r="F17" s="244" t="s">
        <v>596</v>
      </c>
      <c r="G17" s="243">
        <v>3</v>
      </c>
      <c r="H17" s="245">
        <v>40125</v>
      </c>
      <c r="I17" s="243">
        <v>14</v>
      </c>
      <c r="J17" s="244" t="s">
        <v>600</v>
      </c>
      <c r="K17" s="243">
        <v>2</v>
      </c>
      <c r="L17" s="245">
        <v>20000</v>
      </c>
    </row>
    <row r="18" spans="5:12">
      <c r="E18" s="243">
        <v>15</v>
      </c>
      <c r="F18" s="244" t="s">
        <v>597</v>
      </c>
      <c r="G18" s="243">
        <v>1</v>
      </c>
      <c r="H18" s="245">
        <v>85000</v>
      </c>
      <c r="I18" s="243">
        <v>15</v>
      </c>
      <c r="J18" s="244" t="s">
        <v>601</v>
      </c>
      <c r="K18" s="243">
        <v>1</v>
      </c>
      <c r="L18" s="245">
        <v>27000</v>
      </c>
    </row>
    <row r="19" spans="5:12">
      <c r="E19" s="243">
        <v>16</v>
      </c>
      <c r="F19" s="244" t="s">
        <v>598</v>
      </c>
      <c r="G19" s="243">
        <v>9</v>
      </c>
      <c r="H19" s="245">
        <v>180000</v>
      </c>
      <c r="I19" s="243">
        <v>16</v>
      </c>
      <c r="J19" s="244" t="s">
        <v>602</v>
      </c>
      <c r="K19" s="243">
        <v>2</v>
      </c>
      <c r="L19" s="245">
        <v>26000</v>
      </c>
    </row>
    <row r="20" spans="5:12">
      <c r="E20" s="243">
        <v>17</v>
      </c>
      <c r="F20" s="244" t="s">
        <v>599</v>
      </c>
      <c r="G20" s="243">
        <v>1</v>
      </c>
      <c r="H20" s="245">
        <v>13000</v>
      </c>
      <c r="I20" s="243">
        <v>17</v>
      </c>
      <c r="J20" s="244" t="s">
        <v>604</v>
      </c>
      <c r="K20" s="243">
        <v>1</v>
      </c>
      <c r="L20" s="245">
        <v>19000</v>
      </c>
    </row>
    <row r="21" spans="5:12">
      <c r="E21" s="243">
        <v>18</v>
      </c>
      <c r="F21" s="244" t="s">
        <v>600</v>
      </c>
      <c r="G21" s="243">
        <v>2</v>
      </c>
      <c r="H21" s="245">
        <v>20000</v>
      </c>
      <c r="I21" s="243">
        <v>18</v>
      </c>
      <c r="J21" s="244" t="s">
        <v>605</v>
      </c>
      <c r="K21" s="243">
        <v>2</v>
      </c>
      <c r="L21" s="245">
        <v>91000</v>
      </c>
    </row>
    <row r="22" spans="5:12">
      <c r="E22" s="243">
        <v>19</v>
      </c>
      <c r="F22" s="244" t="s">
        <v>601</v>
      </c>
      <c r="G22" s="243">
        <v>1</v>
      </c>
      <c r="H22" s="245">
        <v>27000</v>
      </c>
      <c r="I22" s="243">
        <v>19</v>
      </c>
      <c r="J22" s="244" t="s">
        <v>606</v>
      </c>
      <c r="K22" s="243">
        <v>1</v>
      </c>
      <c r="L22" s="245">
        <v>24000</v>
      </c>
    </row>
    <row r="23" spans="5:12">
      <c r="E23" s="243">
        <v>20</v>
      </c>
      <c r="F23" s="244" t="s">
        <v>602</v>
      </c>
      <c r="G23" s="243">
        <v>2</v>
      </c>
      <c r="H23" s="245">
        <v>26000</v>
      </c>
      <c r="I23" s="243">
        <v>20</v>
      </c>
      <c r="J23" s="244" t="s">
        <v>607</v>
      </c>
      <c r="K23" s="243">
        <v>1</v>
      </c>
      <c r="L23" s="245">
        <v>103700</v>
      </c>
    </row>
    <row r="24" spans="5:12">
      <c r="E24" s="243">
        <v>21</v>
      </c>
      <c r="F24" s="244" t="s">
        <v>603</v>
      </c>
      <c r="G24" s="243">
        <v>1</v>
      </c>
      <c r="H24" s="245">
        <v>170000</v>
      </c>
      <c r="I24" s="243">
        <v>21</v>
      </c>
      <c r="J24" s="244" t="s">
        <v>624</v>
      </c>
      <c r="K24" s="243">
        <v>1</v>
      </c>
      <c r="L24" s="245">
        <v>11000</v>
      </c>
    </row>
    <row r="25" spans="5:12">
      <c r="E25" s="243">
        <v>22</v>
      </c>
      <c r="F25" s="244" t="s">
        <v>604</v>
      </c>
      <c r="G25" s="243">
        <v>1</v>
      </c>
      <c r="H25" s="245">
        <v>19000</v>
      </c>
      <c r="I25" s="243">
        <v>22</v>
      </c>
      <c r="J25" s="244" t="s">
        <v>625</v>
      </c>
      <c r="K25" s="243">
        <v>1</v>
      </c>
      <c r="L25" s="245">
        <v>278189.3</v>
      </c>
    </row>
    <row r="26" spans="5:12">
      <c r="E26" s="243">
        <v>23</v>
      </c>
      <c r="F26" s="244" t="s">
        <v>605</v>
      </c>
      <c r="G26" s="243">
        <v>2</v>
      </c>
      <c r="H26" s="245">
        <v>74000</v>
      </c>
      <c r="I26" s="243">
        <v>23</v>
      </c>
      <c r="J26" s="244" t="s">
        <v>613</v>
      </c>
      <c r="K26" s="243">
        <v>1</v>
      </c>
      <c r="L26" s="245">
        <v>200000</v>
      </c>
    </row>
    <row r="27" spans="5:12">
      <c r="E27" s="243">
        <v>24</v>
      </c>
      <c r="F27" s="244" t="s">
        <v>606</v>
      </c>
      <c r="G27" s="243">
        <v>1</v>
      </c>
      <c r="H27" s="245">
        <v>24000</v>
      </c>
      <c r="I27" s="243">
        <v>24</v>
      </c>
      <c r="J27" s="244" t="s">
        <v>615</v>
      </c>
      <c r="K27" s="243">
        <v>1</v>
      </c>
      <c r="L27" s="245">
        <v>750000</v>
      </c>
    </row>
    <row r="28" spans="5:12">
      <c r="E28" s="243">
        <v>25</v>
      </c>
      <c r="F28" s="244" t="s">
        <v>607</v>
      </c>
      <c r="G28" s="243">
        <v>1</v>
      </c>
      <c r="H28" s="245">
        <v>75000</v>
      </c>
      <c r="I28" s="243">
        <v>25</v>
      </c>
      <c r="J28" s="244" t="s">
        <v>616</v>
      </c>
      <c r="K28" s="243">
        <v>1</v>
      </c>
      <c r="L28" s="245">
        <v>2086000</v>
      </c>
    </row>
    <row r="29" spans="5:12">
      <c r="E29" s="243">
        <v>26</v>
      </c>
      <c r="F29" s="244" t="s">
        <v>608</v>
      </c>
      <c r="G29" s="243">
        <v>1</v>
      </c>
      <c r="H29" s="245">
        <v>36900</v>
      </c>
      <c r="I29" s="243">
        <v>26</v>
      </c>
      <c r="J29" s="244" t="s">
        <v>617</v>
      </c>
      <c r="K29" s="243">
        <v>1</v>
      </c>
      <c r="L29" s="245">
        <v>17000</v>
      </c>
    </row>
    <row r="30" spans="5:12">
      <c r="E30" s="243">
        <v>27</v>
      </c>
      <c r="F30" s="244" t="s">
        <v>609</v>
      </c>
      <c r="G30" s="243">
        <v>2</v>
      </c>
      <c r="H30" s="245">
        <v>40600</v>
      </c>
      <c r="I30" s="243">
        <v>27</v>
      </c>
      <c r="J30" s="244" t="s">
        <v>626</v>
      </c>
      <c r="K30" s="243">
        <v>1</v>
      </c>
      <c r="L30" s="245">
        <v>17000</v>
      </c>
    </row>
    <row r="31" spans="5:12">
      <c r="E31" s="243">
        <v>28</v>
      </c>
      <c r="F31" s="244" t="s">
        <v>610</v>
      </c>
      <c r="G31" s="243">
        <v>1</v>
      </c>
      <c r="H31" s="245">
        <v>480000</v>
      </c>
      <c r="I31" s="243">
        <v>28</v>
      </c>
      <c r="J31" s="244" t="s">
        <v>609</v>
      </c>
      <c r="K31" s="243">
        <v>2</v>
      </c>
      <c r="L31" s="245">
        <v>40000</v>
      </c>
    </row>
    <row r="32" spans="5:12">
      <c r="E32" s="243">
        <v>29</v>
      </c>
      <c r="F32" s="244" t="s">
        <v>611</v>
      </c>
      <c r="G32" s="243">
        <v>1</v>
      </c>
      <c r="H32" s="245">
        <v>15000</v>
      </c>
      <c r="I32" s="243">
        <v>29</v>
      </c>
      <c r="J32" s="244" t="s">
        <v>627</v>
      </c>
      <c r="K32" s="243">
        <v>1</v>
      </c>
      <c r="L32" s="245">
        <v>50000</v>
      </c>
    </row>
    <row r="33" spans="5:12">
      <c r="E33" s="243">
        <v>30</v>
      </c>
      <c r="F33" s="244" t="s">
        <v>612</v>
      </c>
      <c r="G33" s="243">
        <v>2</v>
      </c>
      <c r="H33" s="245">
        <v>328920</v>
      </c>
      <c r="I33" s="243">
        <v>30</v>
      </c>
      <c r="J33" s="244" t="s">
        <v>628</v>
      </c>
      <c r="K33" s="243">
        <v>1</v>
      </c>
      <c r="L33" s="245">
        <v>20300</v>
      </c>
    </row>
    <row r="34" spans="5:12">
      <c r="E34" s="243">
        <v>31</v>
      </c>
      <c r="F34" s="244" t="s">
        <v>613</v>
      </c>
      <c r="G34" s="243">
        <v>1</v>
      </c>
      <c r="H34" s="245">
        <v>200000</v>
      </c>
      <c r="I34" s="243">
        <v>31</v>
      </c>
      <c r="J34" s="244" t="s">
        <v>629</v>
      </c>
      <c r="K34" s="243">
        <v>1</v>
      </c>
      <c r="L34" s="245">
        <v>16800</v>
      </c>
    </row>
    <row r="35" spans="5:12">
      <c r="E35" s="243">
        <v>32</v>
      </c>
      <c r="F35" s="244" t="s">
        <v>614</v>
      </c>
      <c r="G35" s="243">
        <v>1</v>
      </c>
      <c r="H35" s="245">
        <v>160000</v>
      </c>
      <c r="I35" s="243">
        <v>32</v>
      </c>
      <c r="J35" s="244" t="s">
        <v>630</v>
      </c>
      <c r="K35" s="243">
        <v>1</v>
      </c>
      <c r="L35" s="245">
        <v>20550</v>
      </c>
    </row>
    <row r="36" spans="5:12">
      <c r="E36" s="243">
        <v>33</v>
      </c>
      <c r="F36" s="244" t="s">
        <v>615</v>
      </c>
      <c r="G36" s="243">
        <v>1</v>
      </c>
      <c r="H36" s="245">
        <v>750000</v>
      </c>
      <c r="I36" s="243">
        <v>33</v>
      </c>
      <c r="J36" s="244" t="s">
        <v>584</v>
      </c>
      <c r="K36" s="243">
        <v>1</v>
      </c>
      <c r="L36" s="245">
        <v>300000</v>
      </c>
    </row>
    <row r="37" spans="5:12">
      <c r="E37" s="243">
        <v>34</v>
      </c>
      <c r="F37" s="244" t="s">
        <v>616</v>
      </c>
      <c r="G37" s="243">
        <v>1</v>
      </c>
      <c r="H37" s="245">
        <v>2086000</v>
      </c>
      <c r="I37" s="243">
        <v>34</v>
      </c>
      <c r="J37" s="244" t="s">
        <v>631</v>
      </c>
      <c r="K37" s="243">
        <v>1</v>
      </c>
      <c r="L37" s="245">
        <v>100000</v>
      </c>
    </row>
    <row r="38" spans="5:12">
      <c r="E38" s="243">
        <v>35</v>
      </c>
      <c r="F38" s="244" t="s">
        <v>617</v>
      </c>
      <c r="G38" s="243">
        <v>1</v>
      </c>
      <c r="H38" s="245">
        <v>17000</v>
      </c>
      <c r="I38" s="243">
        <v>35</v>
      </c>
      <c r="J38" s="244" t="s">
        <v>587</v>
      </c>
      <c r="K38" s="243">
        <v>1</v>
      </c>
      <c r="L38" s="245">
        <v>100000</v>
      </c>
    </row>
    <row r="39" spans="5:12">
      <c r="E39" s="243">
        <v>36</v>
      </c>
      <c r="F39" s="244" t="s">
        <v>618</v>
      </c>
      <c r="G39" s="243">
        <v>2</v>
      </c>
      <c r="H39" s="245">
        <v>25000</v>
      </c>
      <c r="I39" s="243">
        <v>36</v>
      </c>
      <c r="J39" s="244" t="s">
        <v>632</v>
      </c>
      <c r="K39" s="243">
        <v>1</v>
      </c>
      <c r="L39" s="245">
        <v>150000</v>
      </c>
    </row>
    <row r="40" spans="5:12">
      <c r="E40" s="243">
        <v>37</v>
      </c>
      <c r="F40" s="244" t="s">
        <v>619</v>
      </c>
      <c r="G40" s="243">
        <v>1</v>
      </c>
      <c r="H40" s="245">
        <v>11000</v>
      </c>
      <c r="I40" s="243">
        <v>37</v>
      </c>
      <c r="J40" s="244" t="s">
        <v>633</v>
      </c>
      <c r="K40" s="243">
        <v>1</v>
      </c>
      <c r="L40" s="245">
        <v>30000</v>
      </c>
    </row>
    <row r="41" spans="5:12">
      <c r="E41" s="356" t="s">
        <v>275</v>
      </c>
      <c r="F41" s="356"/>
      <c r="G41" s="142">
        <f>SUM(G4:G40)</f>
        <v>58</v>
      </c>
      <c r="H41" s="247">
        <f>SUM(H4:H40)</f>
        <v>7073245</v>
      </c>
      <c r="I41" s="243">
        <v>38</v>
      </c>
      <c r="J41" s="244" t="s">
        <v>634</v>
      </c>
      <c r="K41" s="243">
        <v>1</v>
      </c>
      <c r="L41" s="245">
        <v>179000</v>
      </c>
    </row>
    <row r="42" spans="5:12">
      <c r="E42" s="164"/>
      <c r="I42" s="357" t="s">
        <v>275</v>
      </c>
      <c r="J42" s="358"/>
      <c r="K42" s="142">
        <f>SUM(K4:K41)</f>
        <v>58</v>
      </c>
      <c r="L42" s="247">
        <f>SUM(L4:L41)</f>
        <v>5443679.1699999999</v>
      </c>
    </row>
    <row r="43" spans="5:12">
      <c r="E43" s="164"/>
    </row>
    <row r="44" spans="5:12">
      <c r="E44" s="164"/>
    </row>
  </sheetData>
  <mergeCells count="6">
    <mergeCell ref="A1:L1"/>
    <mergeCell ref="A2:A3"/>
    <mergeCell ref="E2:H2"/>
    <mergeCell ref="I2:L2"/>
    <mergeCell ref="I42:J42"/>
    <mergeCell ref="E41:F4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BB7E-7474-4899-8CD9-F57EC869BF9D}">
  <sheetPr>
    <tabColor rgb="FFFF0000"/>
  </sheetPr>
  <dimension ref="A1:M34"/>
  <sheetViews>
    <sheetView topLeftCell="G13" zoomScale="70" zoomScaleNormal="70" workbookViewId="0">
      <selection activeCell="J30" sqref="J30"/>
    </sheetView>
  </sheetViews>
  <sheetFormatPr defaultColWidth="9" defaultRowHeight="24.6"/>
  <cols>
    <col min="1" max="1" width="29.296875" style="164" bestFit="1" customWidth="1"/>
    <col min="2" max="2" width="17.796875" style="164" bestFit="1" customWidth="1"/>
    <col min="3" max="4" width="19.3984375" style="164" bestFit="1" customWidth="1"/>
    <col min="5" max="5" width="7.59765625" style="249" bestFit="1" customWidth="1"/>
    <col min="6" max="6" width="47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123.5" style="164" bestFit="1" customWidth="1"/>
    <col min="11" max="11" width="21.09765625" style="164" bestFit="1" customWidth="1"/>
    <col min="12" max="12" width="21.59765625" style="164" bestFit="1" customWidth="1"/>
    <col min="13" max="13" width="21.796875" style="164" bestFit="1" customWidth="1"/>
    <col min="14" max="16384" width="9" style="164"/>
  </cols>
  <sheetData>
    <row r="1" spans="1:12">
      <c r="A1" s="351" t="s">
        <v>708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2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</row>
    <row r="3" spans="1:12">
      <c r="A3" s="353"/>
      <c r="B3" s="259">
        <v>2</v>
      </c>
      <c r="C3" s="259">
        <v>4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243" t="s">
        <v>309</v>
      </c>
      <c r="J3" s="244" t="s">
        <v>94</v>
      </c>
      <c r="K3" s="243" t="s">
        <v>484</v>
      </c>
      <c r="L3" s="245" t="s">
        <v>485</v>
      </c>
    </row>
    <row r="4" spans="1:12">
      <c r="A4" s="244" t="s">
        <v>507</v>
      </c>
      <c r="B4" s="251">
        <v>2141597</v>
      </c>
      <c r="C4" s="251">
        <v>11916118.689999999</v>
      </c>
      <c r="D4" s="251">
        <f>+C4-B4</f>
        <v>9774521.6899999995</v>
      </c>
      <c r="E4" s="250">
        <v>1</v>
      </c>
      <c r="F4" s="401" t="s">
        <v>513</v>
      </c>
      <c r="G4" s="243"/>
      <c r="H4" s="245"/>
      <c r="I4" s="243">
        <v>1</v>
      </c>
      <c r="J4" s="244" t="s">
        <v>492</v>
      </c>
      <c r="K4" s="243">
        <v>43</v>
      </c>
      <c r="L4" s="245">
        <v>1102022</v>
      </c>
    </row>
    <row r="5" spans="1:12">
      <c r="A5" s="244" t="s">
        <v>508</v>
      </c>
      <c r="B5" s="251">
        <v>0</v>
      </c>
      <c r="C5" s="251">
        <v>0</v>
      </c>
      <c r="D5" s="251">
        <f>+C5-B5</f>
        <v>0</v>
      </c>
      <c r="E5" s="250">
        <v>2</v>
      </c>
      <c r="F5" s="402"/>
      <c r="G5" s="243"/>
      <c r="H5" s="260"/>
      <c r="I5" s="243">
        <v>2</v>
      </c>
      <c r="J5" s="244" t="s">
        <v>486</v>
      </c>
      <c r="K5" s="243">
        <v>11</v>
      </c>
      <c r="L5" s="245">
        <v>44380</v>
      </c>
    </row>
    <row r="6" spans="1:12">
      <c r="A6" s="142" t="s">
        <v>509</v>
      </c>
      <c r="B6" s="252">
        <f>+B4+B5</f>
        <v>2141597</v>
      </c>
      <c r="C6" s="252">
        <f t="shared" ref="C6:D6" si="0">+C4+C5</f>
        <v>11916118.689999999</v>
      </c>
      <c r="D6" s="252">
        <f t="shared" si="0"/>
        <v>9774521.6899999995</v>
      </c>
      <c r="E6" s="250">
        <v>3</v>
      </c>
      <c r="F6" s="402"/>
      <c r="G6" s="243"/>
      <c r="H6" s="260"/>
      <c r="I6" s="243">
        <v>3</v>
      </c>
      <c r="J6" s="244" t="s">
        <v>493</v>
      </c>
      <c r="K6" s="243">
        <v>4</v>
      </c>
      <c r="L6" s="245">
        <v>129699</v>
      </c>
    </row>
    <row r="7" spans="1:12">
      <c r="E7" s="243">
        <v>4</v>
      </c>
      <c r="F7" s="402"/>
      <c r="G7" s="243"/>
      <c r="H7" s="260"/>
      <c r="I7" s="243">
        <v>4</v>
      </c>
      <c r="J7" s="244" t="s">
        <v>488</v>
      </c>
      <c r="K7" s="243">
        <v>9</v>
      </c>
      <c r="L7" s="245">
        <v>149560</v>
      </c>
    </row>
    <row r="8" spans="1:12">
      <c r="E8" s="243">
        <v>5</v>
      </c>
      <c r="F8" s="402"/>
      <c r="G8" s="243"/>
      <c r="H8" s="261"/>
      <c r="I8" s="243">
        <v>5</v>
      </c>
      <c r="J8" s="244" t="s">
        <v>489</v>
      </c>
      <c r="K8" s="243">
        <v>14</v>
      </c>
      <c r="L8" s="245">
        <v>171696</v>
      </c>
    </row>
    <row r="9" spans="1:12">
      <c r="E9" s="243">
        <v>6</v>
      </c>
      <c r="F9" s="402"/>
      <c r="G9" s="243"/>
      <c r="H9" s="245"/>
      <c r="I9" s="243">
        <v>6</v>
      </c>
      <c r="J9" s="244" t="s">
        <v>494</v>
      </c>
      <c r="K9" s="243">
        <v>1</v>
      </c>
      <c r="L9" s="245">
        <v>4990</v>
      </c>
    </row>
    <row r="10" spans="1:12">
      <c r="E10" s="243">
        <v>7</v>
      </c>
      <c r="F10" s="402"/>
      <c r="G10" s="243"/>
      <c r="H10" s="245"/>
      <c r="I10" s="243">
        <v>7</v>
      </c>
      <c r="J10" s="244" t="s">
        <v>514</v>
      </c>
      <c r="K10" s="243">
        <v>16</v>
      </c>
      <c r="L10" s="245">
        <v>136410</v>
      </c>
    </row>
    <row r="11" spans="1:12">
      <c r="E11" s="243">
        <v>8</v>
      </c>
      <c r="F11" s="403"/>
      <c r="G11" s="243"/>
      <c r="H11" s="245"/>
      <c r="I11" s="243">
        <v>8</v>
      </c>
      <c r="J11" s="244" t="s">
        <v>515</v>
      </c>
      <c r="K11" s="243">
        <v>3</v>
      </c>
      <c r="L11" s="245">
        <v>2840</v>
      </c>
    </row>
    <row r="12" spans="1:12">
      <c r="E12" s="357" t="s">
        <v>275</v>
      </c>
      <c r="F12" s="358"/>
      <c r="G12" s="142">
        <f>SUM(G4:G11)</f>
        <v>0</v>
      </c>
      <c r="H12" s="247">
        <f>SUM(H4:H11)</f>
        <v>0</v>
      </c>
      <c r="I12" s="243">
        <v>9</v>
      </c>
      <c r="J12" s="244" t="s">
        <v>516</v>
      </c>
      <c r="K12" s="243">
        <v>1</v>
      </c>
      <c r="L12" s="245">
        <v>2336000</v>
      </c>
    </row>
    <row r="13" spans="1:12">
      <c r="E13" s="164"/>
      <c r="I13" s="243">
        <v>10</v>
      </c>
      <c r="J13" s="244" t="s">
        <v>517</v>
      </c>
      <c r="K13" s="243">
        <v>1</v>
      </c>
      <c r="L13" s="245">
        <v>300000</v>
      </c>
    </row>
    <row r="14" spans="1:12">
      <c r="E14" s="164"/>
      <c r="I14" s="243">
        <v>11</v>
      </c>
      <c r="J14" s="244" t="s">
        <v>518</v>
      </c>
      <c r="K14" s="243">
        <v>1</v>
      </c>
      <c r="L14" s="245">
        <v>100000</v>
      </c>
    </row>
    <row r="15" spans="1:12" ht="25.2" customHeight="1">
      <c r="E15" s="164"/>
      <c r="I15" s="243">
        <v>12</v>
      </c>
      <c r="J15" s="244" t="s">
        <v>519</v>
      </c>
      <c r="K15" s="243">
        <v>1</v>
      </c>
      <c r="L15" s="245">
        <v>25000000</v>
      </c>
    </row>
    <row r="16" spans="1:12">
      <c r="I16" s="243">
        <v>13</v>
      </c>
      <c r="J16" s="244" t="s">
        <v>520</v>
      </c>
      <c r="K16" s="243">
        <v>1</v>
      </c>
      <c r="L16" s="245">
        <v>3688521.69</v>
      </c>
    </row>
    <row r="17" spans="9:13">
      <c r="I17" s="357" t="s">
        <v>275</v>
      </c>
      <c r="J17" s="358"/>
      <c r="K17" s="142">
        <f>SUM(K3:K16)</f>
        <v>106</v>
      </c>
      <c r="L17" s="247">
        <f>SUM(L3:L16)</f>
        <v>33166118.690000001</v>
      </c>
    </row>
    <row r="19" spans="9:13">
      <c r="I19" s="404" t="s">
        <v>767</v>
      </c>
      <c r="J19" s="404"/>
      <c r="K19" s="404"/>
      <c r="L19" s="404"/>
      <c r="M19" s="404"/>
    </row>
    <row r="20" spans="9:13">
      <c r="I20" s="243" t="s">
        <v>309</v>
      </c>
      <c r="J20" s="244" t="s">
        <v>94</v>
      </c>
      <c r="K20" s="243" t="s">
        <v>484</v>
      </c>
      <c r="L20" s="245" t="s">
        <v>485</v>
      </c>
      <c r="M20" s="270" t="s">
        <v>766</v>
      </c>
    </row>
    <row r="21" spans="9:13">
      <c r="I21" s="243">
        <v>1</v>
      </c>
      <c r="J21" s="244" t="s">
        <v>492</v>
      </c>
      <c r="K21" s="243">
        <v>43</v>
      </c>
      <c r="L21" s="245">
        <v>1102022</v>
      </c>
      <c r="M21" s="270" t="s">
        <v>390</v>
      </c>
    </row>
    <row r="22" spans="9:13">
      <c r="I22" s="243">
        <v>2</v>
      </c>
      <c r="J22" s="244" t="s">
        <v>486</v>
      </c>
      <c r="K22" s="243">
        <v>11</v>
      </c>
      <c r="L22" s="245">
        <v>44380</v>
      </c>
      <c r="M22" s="270" t="s">
        <v>390</v>
      </c>
    </row>
    <row r="23" spans="9:13">
      <c r="I23" s="243">
        <v>3</v>
      </c>
      <c r="J23" s="244" t="s">
        <v>493</v>
      </c>
      <c r="K23" s="243">
        <v>4</v>
      </c>
      <c r="L23" s="245">
        <v>129699</v>
      </c>
      <c r="M23" s="270" t="s">
        <v>390</v>
      </c>
    </row>
    <row r="24" spans="9:13">
      <c r="I24" s="243">
        <v>4</v>
      </c>
      <c r="J24" s="244" t="s">
        <v>488</v>
      </c>
      <c r="K24" s="243">
        <v>9</v>
      </c>
      <c r="L24" s="245">
        <v>149560</v>
      </c>
      <c r="M24" s="270" t="s">
        <v>390</v>
      </c>
    </row>
    <row r="25" spans="9:13">
      <c r="I25" s="243">
        <v>5</v>
      </c>
      <c r="J25" s="244" t="s">
        <v>489</v>
      </c>
      <c r="K25" s="243">
        <v>14</v>
      </c>
      <c r="L25" s="245">
        <v>171696</v>
      </c>
      <c r="M25" s="270" t="s">
        <v>390</v>
      </c>
    </row>
    <row r="26" spans="9:13">
      <c r="I26" s="243">
        <v>6</v>
      </c>
      <c r="J26" s="244" t="s">
        <v>494</v>
      </c>
      <c r="K26" s="243">
        <v>1</v>
      </c>
      <c r="L26" s="245">
        <v>4990</v>
      </c>
      <c r="M26" s="270" t="s">
        <v>390</v>
      </c>
    </row>
    <row r="27" spans="9:13">
      <c r="I27" s="243">
        <v>7</v>
      </c>
      <c r="J27" s="244" t="s">
        <v>514</v>
      </c>
      <c r="K27" s="243">
        <v>16</v>
      </c>
      <c r="L27" s="245">
        <v>136410</v>
      </c>
      <c r="M27" s="270" t="s">
        <v>390</v>
      </c>
    </row>
    <row r="28" spans="9:13">
      <c r="I28" s="243">
        <v>8</v>
      </c>
      <c r="J28" s="244" t="s">
        <v>515</v>
      </c>
      <c r="K28" s="243">
        <v>3</v>
      </c>
      <c r="L28" s="245">
        <v>2840</v>
      </c>
      <c r="M28" s="270" t="s">
        <v>390</v>
      </c>
    </row>
    <row r="29" spans="9:13">
      <c r="I29" s="243">
        <v>9</v>
      </c>
      <c r="J29" s="244" t="s">
        <v>769</v>
      </c>
      <c r="K29" s="243">
        <v>1</v>
      </c>
      <c r="L29" s="245">
        <v>300000</v>
      </c>
      <c r="M29" s="270" t="s">
        <v>390</v>
      </c>
    </row>
    <row r="30" spans="9:13">
      <c r="I30" s="243">
        <v>10</v>
      </c>
      <c r="J30" s="244" t="s">
        <v>518</v>
      </c>
      <c r="K30" s="243">
        <v>1</v>
      </c>
      <c r="L30" s="245">
        <v>100000</v>
      </c>
      <c r="M30" s="270" t="s">
        <v>390</v>
      </c>
    </row>
    <row r="31" spans="9:13">
      <c r="I31" s="243">
        <v>11</v>
      </c>
      <c r="J31" s="244" t="s">
        <v>516</v>
      </c>
      <c r="K31" s="243">
        <v>1</v>
      </c>
      <c r="L31" s="245">
        <v>2336000</v>
      </c>
      <c r="M31" s="270" t="s">
        <v>390</v>
      </c>
    </row>
    <row r="32" spans="9:13">
      <c r="I32" s="243">
        <v>12</v>
      </c>
      <c r="J32" s="244" t="s">
        <v>768</v>
      </c>
      <c r="K32" s="243">
        <v>1</v>
      </c>
      <c r="L32" s="245">
        <v>3750000</v>
      </c>
      <c r="M32" s="270" t="s">
        <v>390</v>
      </c>
    </row>
    <row r="33" spans="9:13">
      <c r="I33" s="243">
        <v>13</v>
      </c>
      <c r="J33" s="244" t="s">
        <v>520</v>
      </c>
      <c r="K33" s="243">
        <v>1</v>
      </c>
      <c r="L33" s="245">
        <v>3688521.69</v>
      </c>
      <c r="M33" s="270" t="s">
        <v>390</v>
      </c>
    </row>
    <row r="34" spans="9:13">
      <c r="I34" s="357" t="s">
        <v>275</v>
      </c>
      <c r="J34" s="358"/>
      <c r="K34" s="142">
        <f>SUM(K20:K33)</f>
        <v>106</v>
      </c>
      <c r="L34" s="247">
        <f>SUM(L20:L33)</f>
        <v>11916118.689999999</v>
      </c>
      <c r="M34" s="247">
        <f>SUM(M20:M33)</f>
        <v>0</v>
      </c>
    </row>
  </sheetData>
  <mergeCells count="9">
    <mergeCell ref="I34:J34"/>
    <mergeCell ref="I19:M19"/>
    <mergeCell ref="I17:J17"/>
    <mergeCell ref="E12:F12"/>
    <mergeCell ref="A1:L1"/>
    <mergeCell ref="A2:A3"/>
    <mergeCell ref="E2:H2"/>
    <mergeCell ref="I2:L2"/>
    <mergeCell ref="F4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2AA7-363A-4315-B964-69571B031451}">
  <sheetPr>
    <tabColor rgb="FF00B050"/>
  </sheetPr>
  <dimension ref="A1:CS165"/>
  <sheetViews>
    <sheetView zoomScale="80" zoomScaleNormal="80" zoomScaleSheetLayoutView="40" workbookViewId="0">
      <pane xSplit="1" ySplit="6" topLeftCell="AF120" activePane="bottomRight" state="frozen"/>
      <selection activeCell="M98" sqref="M98"/>
      <selection pane="topRight" activeCell="M98" sqref="M98"/>
      <selection pane="bottomLeft" activeCell="M98" sqref="M98"/>
      <selection pane="bottomRight" activeCell="A146" sqref="A146"/>
    </sheetView>
  </sheetViews>
  <sheetFormatPr defaultColWidth="9.09765625" defaultRowHeight="21"/>
  <cols>
    <col min="1" max="1" width="108.796875" style="28" customWidth="1"/>
    <col min="2" max="2" width="17.3984375" style="103" customWidth="1"/>
    <col min="3" max="5" width="15.8984375" style="47" customWidth="1"/>
    <col min="6" max="6" width="15.3984375" style="47" customWidth="1"/>
    <col min="7" max="7" width="15.8984375" style="47" customWidth="1"/>
    <col min="8" max="9" width="16.59765625" style="47" customWidth="1"/>
    <col min="10" max="10" width="15.8984375" style="47" customWidth="1"/>
    <col min="11" max="12" width="16.59765625" style="47" customWidth="1"/>
    <col min="13" max="13" width="15.3984375" style="47" customWidth="1"/>
    <col min="14" max="15" width="16.59765625" style="47" customWidth="1"/>
    <col min="16" max="16" width="15.8984375" style="47" customWidth="1"/>
    <col min="17" max="17" width="16.59765625" style="47" customWidth="1"/>
    <col min="18" max="20" width="15.8984375" style="47" customWidth="1"/>
    <col min="21" max="21" width="15.3984375" style="28" customWidth="1"/>
    <col min="22" max="22" width="17.3984375" style="47" customWidth="1"/>
    <col min="23" max="23" width="16.19921875" style="47" customWidth="1"/>
    <col min="24" max="24" width="15.8984375" style="47" customWidth="1"/>
    <col min="25" max="25" width="16.19921875" style="47" customWidth="1"/>
    <col min="26" max="27" width="15.3984375" style="47" customWidth="1"/>
    <col min="28" max="28" width="15.8984375" style="47" customWidth="1"/>
    <col min="29" max="29" width="16.59765625" style="103" customWidth="1"/>
    <col min="30" max="31" width="15.3984375" style="47" customWidth="1"/>
    <col min="32" max="32" width="15.8984375" style="47" customWidth="1"/>
    <col min="33" max="33" width="28.09765625" style="47" customWidth="1"/>
    <col min="34" max="34" width="16.19921875" style="47" customWidth="1"/>
    <col min="35" max="35" width="15.3984375" style="47" customWidth="1"/>
    <col min="36" max="36" width="18.09765625" style="47" customWidth="1"/>
    <col min="37" max="37" width="16.19921875" style="47" customWidth="1"/>
    <col min="38" max="38" width="15.3984375" style="47" customWidth="1"/>
    <col min="39" max="39" width="25" style="47" customWidth="1"/>
    <col min="40" max="41" width="15.8984375" style="47" customWidth="1"/>
    <col min="42" max="42" width="15.3984375" style="47" customWidth="1"/>
    <col min="43" max="43" width="16.59765625" style="47" customWidth="1"/>
    <col min="44" max="44" width="15.8984375" style="47" customWidth="1"/>
    <col min="45" max="45" width="16.59765625" style="47" customWidth="1"/>
    <col min="46" max="46" width="17.8984375" style="47" customWidth="1"/>
    <col min="47" max="47" width="15.8984375" style="47" customWidth="1"/>
    <col min="48" max="48" width="15.3984375" style="47" customWidth="1"/>
    <col min="49" max="49" width="18.09765625" style="47" customWidth="1"/>
    <col min="50" max="50" width="15.8984375" style="47" customWidth="1"/>
    <col min="51" max="51" width="16.19921875" style="47" customWidth="1"/>
    <col min="52" max="52" width="32.09765625" style="47" customWidth="1"/>
    <col min="53" max="53" width="27.8984375" style="47" customWidth="1"/>
    <col min="54" max="54" width="17.3984375" style="47" customWidth="1"/>
    <col min="55" max="55" width="16.59765625" style="47" customWidth="1"/>
    <col min="56" max="56" width="16.09765625" style="47" customWidth="1"/>
    <col min="57" max="57" width="15.8984375" style="47" customWidth="1"/>
    <col min="58" max="58" width="17.3984375" style="47" customWidth="1"/>
    <col min="59" max="60" width="15.3984375" style="47" customWidth="1"/>
    <col min="61" max="61" width="15.8984375" style="47" customWidth="1"/>
    <col min="62" max="62" width="15.3984375" style="47" customWidth="1"/>
    <col min="63" max="63" width="17.8984375" style="47" customWidth="1"/>
    <col min="64" max="65" width="15.8984375" style="47" customWidth="1"/>
    <col min="66" max="66" width="16.59765625" style="47" customWidth="1"/>
    <col min="67" max="67" width="16.19921875" style="47" customWidth="1"/>
    <col min="68" max="68" width="17.59765625" style="47" customWidth="1"/>
    <col min="69" max="69" width="18.09765625" style="47" customWidth="1"/>
    <col min="70" max="72" width="16.59765625" style="47" customWidth="1"/>
    <col min="73" max="73" width="16.19921875" style="47" customWidth="1"/>
    <col min="74" max="74" width="15.8984375" style="47" customWidth="1"/>
    <col min="75" max="75" width="16.59765625" style="47" customWidth="1"/>
    <col min="76" max="78" width="15.8984375" style="47" customWidth="1"/>
    <col min="79" max="80" width="16.59765625" style="47" customWidth="1"/>
    <col min="81" max="81" width="15.8984375" style="47" customWidth="1"/>
    <col min="82" max="82" width="16.59765625" style="47" customWidth="1"/>
    <col min="83" max="86" width="15.3984375" style="47" customWidth="1"/>
    <col min="87" max="87" width="16.59765625" style="47" customWidth="1"/>
    <col min="88" max="88" width="15.3984375" style="47" customWidth="1"/>
    <col min="89" max="94" width="15" style="47" customWidth="1"/>
    <col min="95" max="95" width="18.09765625" style="47" customWidth="1"/>
    <col min="96" max="96" width="15" style="47" customWidth="1"/>
    <col min="97" max="97" width="15.8984375" style="27" customWidth="1"/>
    <col min="98" max="103" width="12.69921875" style="28" customWidth="1"/>
    <col min="104" max="16384" width="9.09765625" style="28"/>
  </cols>
  <sheetData>
    <row r="1" spans="1:97" ht="27">
      <c r="A1" s="24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5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</row>
    <row r="2" spans="1:97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V2" s="26"/>
      <c r="W2" s="26"/>
      <c r="X2" s="26"/>
      <c r="Y2" s="26"/>
      <c r="Z2" s="26"/>
      <c r="AA2" s="26"/>
      <c r="AB2" s="26"/>
      <c r="AC2" s="25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</row>
    <row r="3" spans="1:97">
      <c r="B3" s="29">
        <v>1</v>
      </c>
      <c r="C3" s="29">
        <v>2</v>
      </c>
      <c r="D3" s="106">
        <v>3</v>
      </c>
      <c r="E3" s="29">
        <v>4</v>
      </c>
      <c r="F3" s="29">
        <v>5</v>
      </c>
      <c r="G3" s="29">
        <v>6</v>
      </c>
      <c r="H3" s="29">
        <v>7</v>
      </c>
      <c r="I3" s="29">
        <v>8</v>
      </c>
      <c r="J3" s="29">
        <v>9</v>
      </c>
      <c r="K3" s="29">
        <v>10</v>
      </c>
      <c r="L3" s="29">
        <v>11</v>
      </c>
      <c r="M3" s="29">
        <v>12</v>
      </c>
      <c r="N3" s="29">
        <v>13</v>
      </c>
      <c r="O3" s="29">
        <v>14</v>
      </c>
      <c r="P3" s="29">
        <v>15</v>
      </c>
      <c r="Q3" s="29">
        <v>16</v>
      </c>
      <c r="R3" s="29">
        <v>17</v>
      </c>
      <c r="S3" s="29">
        <v>18</v>
      </c>
      <c r="T3" s="29">
        <v>19</v>
      </c>
      <c r="U3" s="29">
        <v>20</v>
      </c>
      <c r="V3" s="29">
        <v>21</v>
      </c>
      <c r="W3" s="29">
        <v>22</v>
      </c>
      <c r="X3" s="29">
        <v>23</v>
      </c>
      <c r="Y3" s="29">
        <v>24</v>
      </c>
      <c r="Z3" s="29">
        <v>25</v>
      </c>
      <c r="AA3" s="29">
        <v>26</v>
      </c>
      <c r="AB3" s="29">
        <v>27</v>
      </c>
      <c r="AC3" s="29">
        <v>28</v>
      </c>
      <c r="AD3" s="29">
        <v>29</v>
      </c>
      <c r="AE3" s="29">
        <v>30</v>
      </c>
      <c r="AF3" s="29">
        <v>31</v>
      </c>
      <c r="AG3" s="29">
        <v>32</v>
      </c>
      <c r="AH3" s="29">
        <v>33</v>
      </c>
      <c r="AI3" s="29">
        <v>34</v>
      </c>
      <c r="AJ3" s="29">
        <v>35</v>
      </c>
      <c r="AK3" s="29">
        <v>36</v>
      </c>
      <c r="AL3" s="29">
        <v>37</v>
      </c>
      <c r="AM3" s="29">
        <v>38</v>
      </c>
      <c r="AN3" s="29">
        <v>39</v>
      </c>
      <c r="AO3" s="29">
        <v>40</v>
      </c>
      <c r="AP3" s="29">
        <v>41</v>
      </c>
      <c r="AQ3" s="29">
        <v>42</v>
      </c>
      <c r="AR3" s="29">
        <v>43</v>
      </c>
      <c r="AS3" s="29">
        <v>44</v>
      </c>
      <c r="AT3" s="29">
        <v>45</v>
      </c>
      <c r="AU3" s="29">
        <v>46</v>
      </c>
      <c r="AV3" s="29">
        <v>47</v>
      </c>
      <c r="AW3" s="29">
        <v>48</v>
      </c>
      <c r="AX3" s="29">
        <v>49</v>
      </c>
      <c r="AY3" s="29">
        <v>50</v>
      </c>
      <c r="AZ3" s="29">
        <v>51</v>
      </c>
      <c r="BA3" s="29">
        <v>52</v>
      </c>
      <c r="BB3" s="29">
        <v>53</v>
      </c>
      <c r="BC3" s="29">
        <v>54</v>
      </c>
      <c r="BD3" s="29">
        <v>55</v>
      </c>
      <c r="BE3" s="29">
        <v>56</v>
      </c>
      <c r="BF3" s="29">
        <v>57</v>
      </c>
      <c r="BG3" s="29">
        <v>58</v>
      </c>
      <c r="BH3" s="29">
        <v>59</v>
      </c>
      <c r="BI3" s="29">
        <v>60</v>
      </c>
      <c r="BJ3" s="29">
        <v>61</v>
      </c>
      <c r="BK3" s="29">
        <v>62</v>
      </c>
      <c r="BL3" s="29">
        <v>63</v>
      </c>
      <c r="BM3" s="29">
        <v>64</v>
      </c>
      <c r="BN3" s="29">
        <v>65</v>
      </c>
      <c r="BO3" s="29">
        <v>66</v>
      </c>
      <c r="BP3" s="29">
        <v>67</v>
      </c>
      <c r="BQ3" s="29">
        <v>68</v>
      </c>
      <c r="BR3" s="29">
        <v>69</v>
      </c>
      <c r="BS3" s="29">
        <v>70</v>
      </c>
      <c r="BT3" s="29">
        <v>71</v>
      </c>
      <c r="BU3" s="29">
        <v>72</v>
      </c>
      <c r="BV3" s="29">
        <v>73</v>
      </c>
      <c r="BW3" s="29">
        <v>74</v>
      </c>
      <c r="BX3" s="29">
        <v>75</v>
      </c>
      <c r="BY3" s="29">
        <v>76</v>
      </c>
      <c r="BZ3" s="29">
        <v>77</v>
      </c>
      <c r="CA3" s="29">
        <v>78</v>
      </c>
      <c r="CB3" s="29">
        <v>79</v>
      </c>
      <c r="CC3" s="29">
        <v>80</v>
      </c>
      <c r="CD3" s="29">
        <v>81</v>
      </c>
      <c r="CE3" s="29">
        <v>82</v>
      </c>
      <c r="CF3" s="29">
        <v>83</v>
      </c>
      <c r="CG3" s="29">
        <v>84</v>
      </c>
      <c r="CH3" s="29">
        <v>85</v>
      </c>
      <c r="CI3" s="29">
        <v>86</v>
      </c>
      <c r="CJ3" s="29">
        <v>87</v>
      </c>
      <c r="CK3" s="29">
        <v>88</v>
      </c>
      <c r="CL3" s="29"/>
      <c r="CM3" s="29"/>
      <c r="CN3" s="29"/>
      <c r="CO3" s="29"/>
      <c r="CP3" s="29"/>
      <c r="CQ3" s="29"/>
      <c r="CR3" s="29"/>
    </row>
    <row r="4" spans="1:97" s="35" customFormat="1">
      <c r="A4" s="30" t="s">
        <v>394</v>
      </c>
      <c r="B4" s="31" t="s">
        <v>0</v>
      </c>
      <c r="C4" s="31"/>
      <c r="D4" s="32"/>
      <c r="E4" s="31"/>
      <c r="F4" s="31"/>
      <c r="G4" s="31"/>
      <c r="H4" s="31"/>
      <c r="I4" s="31"/>
      <c r="J4" s="31"/>
      <c r="K4" s="31"/>
      <c r="L4" s="31"/>
      <c r="M4" s="31"/>
      <c r="N4" s="33" t="s">
        <v>1</v>
      </c>
      <c r="O4" s="33"/>
      <c r="P4" s="33"/>
      <c r="Q4" s="33"/>
      <c r="R4" s="33"/>
      <c r="S4" s="33"/>
      <c r="T4" s="33"/>
      <c r="U4" s="33"/>
      <c r="V4" s="31" t="s">
        <v>2</v>
      </c>
      <c r="W4" s="110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3" t="s">
        <v>3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1" t="s">
        <v>4</v>
      </c>
      <c r="BC4" s="31"/>
      <c r="BD4" s="31"/>
      <c r="BE4" s="31"/>
      <c r="BF4" s="31"/>
      <c r="BG4" s="31"/>
      <c r="BH4" s="31"/>
      <c r="BI4" s="31"/>
      <c r="BJ4" s="31"/>
      <c r="BK4" s="33" t="s">
        <v>5</v>
      </c>
      <c r="BL4" s="33"/>
      <c r="BM4" s="33"/>
      <c r="BN4" s="33"/>
      <c r="BO4" s="33"/>
      <c r="BP4" s="33"/>
      <c r="BQ4" s="31" t="s">
        <v>6</v>
      </c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4"/>
      <c r="CL4" s="359" t="s">
        <v>368</v>
      </c>
      <c r="CM4" s="359" t="s">
        <v>369</v>
      </c>
      <c r="CN4" s="359" t="s">
        <v>396</v>
      </c>
      <c r="CO4" s="359" t="s">
        <v>397</v>
      </c>
      <c r="CP4" s="359" t="s">
        <v>398</v>
      </c>
      <c r="CQ4" s="359" t="s">
        <v>399</v>
      </c>
      <c r="CR4" s="359" t="s">
        <v>400</v>
      </c>
      <c r="CS4" s="359" t="s">
        <v>7</v>
      </c>
    </row>
    <row r="5" spans="1:97" s="40" customFormat="1">
      <c r="A5" s="30"/>
      <c r="B5" s="36" t="s">
        <v>8</v>
      </c>
      <c r="C5" s="36" t="s">
        <v>9</v>
      </c>
      <c r="D5" s="36" t="s">
        <v>10</v>
      </c>
      <c r="E5" s="36" t="s">
        <v>11</v>
      </c>
      <c r="F5" s="36" t="s">
        <v>12</v>
      </c>
      <c r="G5" s="36" t="s">
        <v>13</v>
      </c>
      <c r="H5" s="36" t="s">
        <v>14</v>
      </c>
      <c r="I5" s="36" t="s">
        <v>15</v>
      </c>
      <c r="J5" s="36" t="s">
        <v>16</v>
      </c>
      <c r="K5" s="36" t="s">
        <v>17</v>
      </c>
      <c r="L5" s="37">
        <v>11451</v>
      </c>
      <c r="M5" s="36" t="s">
        <v>18</v>
      </c>
      <c r="N5" s="38" t="s">
        <v>19</v>
      </c>
      <c r="O5" s="38" t="s">
        <v>20</v>
      </c>
      <c r="P5" s="38" t="s">
        <v>21</v>
      </c>
      <c r="Q5" s="38" t="s">
        <v>22</v>
      </c>
      <c r="R5" s="38" t="s">
        <v>23</v>
      </c>
      <c r="S5" s="38" t="s">
        <v>24</v>
      </c>
      <c r="T5" s="38" t="s">
        <v>25</v>
      </c>
      <c r="U5" s="38" t="s">
        <v>26</v>
      </c>
      <c r="V5" s="36" t="s">
        <v>27</v>
      </c>
      <c r="W5" s="36" t="s">
        <v>28</v>
      </c>
      <c r="X5" s="36" t="s">
        <v>29</v>
      </c>
      <c r="Y5" s="36" t="s">
        <v>30</v>
      </c>
      <c r="Z5" s="36" t="s">
        <v>31</v>
      </c>
      <c r="AA5" s="36" t="s">
        <v>32</v>
      </c>
      <c r="AB5" s="36" t="s">
        <v>33</v>
      </c>
      <c r="AC5" s="36" t="s">
        <v>34</v>
      </c>
      <c r="AD5" s="36" t="s">
        <v>35</v>
      </c>
      <c r="AE5" s="36" t="s">
        <v>36</v>
      </c>
      <c r="AF5" s="36" t="s">
        <v>37</v>
      </c>
      <c r="AG5" s="36" t="s">
        <v>38</v>
      </c>
      <c r="AH5" s="36" t="s">
        <v>39</v>
      </c>
      <c r="AI5" s="36" t="s">
        <v>40</v>
      </c>
      <c r="AJ5" s="38" t="s">
        <v>41</v>
      </c>
      <c r="AK5" s="38" t="s">
        <v>42</v>
      </c>
      <c r="AL5" s="38" t="s">
        <v>43</v>
      </c>
      <c r="AM5" s="38" t="s">
        <v>44</v>
      </c>
      <c r="AN5" s="38" t="s">
        <v>45</v>
      </c>
      <c r="AO5" s="38" t="s">
        <v>46</v>
      </c>
      <c r="AP5" s="38" t="s">
        <v>47</v>
      </c>
      <c r="AQ5" s="38" t="s">
        <v>48</v>
      </c>
      <c r="AR5" s="38" t="s">
        <v>49</v>
      </c>
      <c r="AS5" s="38" t="s">
        <v>50</v>
      </c>
      <c r="AT5" s="38" t="s">
        <v>51</v>
      </c>
      <c r="AU5" s="38" t="s">
        <v>52</v>
      </c>
      <c r="AV5" s="38" t="s">
        <v>53</v>
      </c>
      <c r="AW5" s="38" t="s">
        <v>54</v>
      </c>
      <c r="AX5" s="38" t="s">
        <v>55</v>
      </c>
      <c r="AY5" s="38" t="s">
        <v>56</v>
      </c>
      <c r="AZ5" s="38" t="s">
        <v>57</v>
      </c>
      <c r="BA5" s="38" t="s">
        <v>58</v>
      </c>
      <c r="BB5" s="36" t="s">
        <v>59</v>
      </c>
      <c r="BC5" s="36" t="s">
        <v>60</v>
      </c>
      <c r="BD5" s="36" t="s">
        <v>61</v>
      </c>
      <c r="BE5" s="36" t="s">
        <v>62</v>
      </c>
      <c r="BF5" s="36" t="s">
        <v>63</v>
      </c>
      <c r="BG5" s="36" t="s">
        <v>64</v>
      </c>
      <c r="BH5" s="39">
        <v>28778</v>
      </c>
      <c r="BI5" s="36" t="s">
        <v>65</v>
      </c>
      <c r="BJ5" s="36" t="s">
        <v>66</v>
      </c>
      <c r="BK5" s="38" t="s">
        <v>67</v>
      </c>
      <c r="BL5" s="38" t="s">
        <v>68</v>
      </c>
      <c r="BM5" s="38" t="s">
        <v>69</v>
      </c>
      <c r="BN5" s="38" t="s">
        <v>70</v>
      </c>
      <c r="BO5" s="38" t="s">
        <v>71</v>
      </c>
      <c r="BP5" s="38" t="s">
        <v>72</v>
      </c>
      <c r="BQ5" s="36" t="s">
        <v>73</v>
      </c>
      <c r="BR5" s="36" t="s">
        <v>74</v>
      </c>
      <c r="BS5" s="36" t="s">
        <v>75</v>
      </c>
      <c r="BT5" s="36" t="s">
        <v>76</v>
      </c>
      <c r="BU5" s="36" t="s">
        <v>77</v>
      </c>
      <c r="BV5" s="36" t="s">
        <v>78</v>
      </c>
      <c r="BW5" s="36" t="s">
        <v>79</v>
      </c>
      <c r="BX5" s="36" t="s">
        <v>80</v>
      </c>
      <c r="BY5" s="36" t="s">
        <v>81</v>
      </c>
      <c r="BZ5" s="36" t="s">
        <v>82</v>
      </c>
      <c r="CA5" s="36" t="s">
        <v>83</v>
      </c>
      <c r="CB5" s="36" t="s">
        <v>84</v>
      </c>
      <c r="CC5" s="36" t="s">
        <v>85</v>
      </c>
      <c r="CD5" s="36" t="s">
        <v>86</v>
      </c>
      <c r="CE5" s="36" t="s">
        <v>87</v>
      </c>
      <c r="CF5" s="36" t="s">
        <v>88</v>
      </c>
      <c r="CG5" s="36" t="s">
        <v>89</v>
      </c>
      <c r="CH5" s="36" t="s">
        <v>90</v>
      </c>
      <c r="CI5" s="36" t="s">
        <v>91</v>
      </c>
      <c r="CJ5" s="36" t="s">
        <v>92</v>
      </c>
      <c r="CK5" s="36" t="s">
        <v>93</v>
      </c>
      <c r="CL5" s="359"/>
      <c r="CM5" s="359"/>
      <c r="CN5" s="359"/>
      <c r="CO5" s="359"/>
      <c r="CP5" s="359"/>
      <c r="CQ5" s="359"/>
      <c r="CR5" s="359"/>
      <c r="CS5" s="359"/>
    </row>
    <row r="6" spans="1:97" s="40" customFormat="1">
      <c r="A6" s="30" t="s">
        <v>94</v>
      </c>
      <c r="B6" s="36" t="s">
        <v>95</v>
      </c>
      <c r="C6" s="36" t="s">
        <v>96</v>
      </c>
      <c r="D6" s="36" t="s">
        <v>97</v>
      </c>
      <c r="E6" s="36" t="s">
        <v>98</v>
      </c>
      <c r="F6" s="36" t="s">
        <v>99</v>
      </c>
      <c r="G6" s="36" t="s">
        <v>100</v>
      </c>
      <c r="H6" s="36" t="s">
        <v>101</v>
      </c>
      <c r="I6" s="36" t="s">
        <v>102</v>
      </c>
      <c r="J6" s="36" t="s">
        <v>103</v>
      </c>
      <c r="K6" s="36" t="s">
        <v>104</v>
      </c>
      <c r="L6" s="36" t="s">
        <v>105</v>
      </c>
      <c r="M6" s="36" t="s">
        <v>106</v>
      </c>
      <c r="N6" s="38" t="s">
        <v>107</v>
      </c>
      <c r="O6" s="38" t="s">
        <v>108</v>
      </c>
      <c r="P6" s="38" t="s">
        <v>109</v>
      </c>
      <c r="Q6" s="38" t="s">
        <v>110</v>
      </c>
      <c r="R6" s="38" t="s">
        <v>111</v>
      </c>
      <c r="S6" s="38" t="s">
        <v>112</v>
      </c>
      <c r="T6" s="38" t="s">
        <v>113</v>
      </c>
      <c r="U6" s="38" t="s">
        <v>114</v>
      </c>
      <c r="V6" s="36" t="s">
        <v>115</v>
      </c>
      <c r="W6" s="36" t="s">
        <v>116</v>
      </c>
      <c r="X6" s="36" t="s">
        <v>117</v>
      </c>
      <c r="Y6" s="36" t="s">
        <v>118</v>
      </c>
      <c r="Z6" s="36" t="s">
        <v>119</v>
      </c>
      <c r="AA6" s="36" t="s">
        <v>120</v>
      </c>
      <c r="AB6" s="36" t="s">
        <v>121</v>
      </c>
      <c r="AC6" s="36" t="s">
        <v>122</v>
      </c>
      <c r="AD6" s="36" t="s">
        <v>123</v>
      </c>
      <c r="AE6" s="36" t="s">
        <v>124</v>
      </c>
      <c r="AF6" s="36" t="s">
        <v>125</v>
      </c>
      <c r="AG6" s="36" t="s">
        <v>126</v>
      </c>
      <c r="AH6" s="36" t="s">
        <v>127</v>
      </c>
      <c r="AI6" s="36" t="s">
        <v>128</v>
      </c>
      <c r="AJ6" s="38" t="s">
        <v>129</v>
      </c>
      <c r="AK6" s="38" t="s">
        <v>130</v>
      </c>
      <c r="AL6" s="38" t="s">
        <v>131</v>
      </c>
      <c r="AM6" s="38" t="s">
        <v>132</v>
      </c>
      <c r="AN6" s="38" t="s">
        <v>133</v>
      </c>
      <c r="AO6" s="38" t="s">
        <v>134</v>
      </c>
      <c r="AP6" s="38" t="s">
        <v>135</v>
      </c>
      <c r="AQ6" s="38" t="s">
        <v>136</v>
      </c>
      <c r="AR6" s="38" t="s">
        <v>137</v>
      </c>
      <c r="AS6" s="38" t="s">
        <v>329</v>
      </c>
      <c r="AT6" s="38" t="s">
        <v>138</v>
      </c>
      <c r="AU6" s="38" t="s">
        <v>328</v>
      </c>
      <c r="AV6" s="38" t="s">
        <v>139</v>
      </c>
      <c r="AW6" s="38" t="s">
        <v>140</v>
      </c>
      <c r="AX6" s="38" t="s">
        <v>141</v>
      </c>
      <c r="AY6" s="38" t="s">
        <v>142</v>
      </c>
      <c r="AZ6" s="38" t="s">
        <v>143</v>
      </c>
      <c r="BA6" s="38" t="s">
        <v>144</v>
      </c>
      <c r="BB6" s="36" t="s">
        <v>145</v>
      </c>
      <c r="BC6" s="36" t="s">
        <v>146</v>
      </c>
      <c r="BD6" s="36" t="s">
        <v>147</v>
      </c>
      <c r="BE6" s="36" t="s">
        <v>148</v>
      </c>
      <c r="BF6" s="36" t="s">
        <v>149</v>
      </c>
      <c r="BG6" s="36" t="s">
        <v>150</v>
      </c>
      <c r="BH6" s="36" t="s">
        <v>151</v>
      </c>
      <c r="BI6" s="36" t="s">
        <v>152</v>
      </c>
      <c r="BJ6" s="36" t="s">
        <v>153</v>
      </c>
      <c r="BK6" s="38" t="s">
        <v>154</v>
      </c>
      <c r="BL6" s="38" t="s">
        <v>155</v>
      </c>
      <c r="BM6" s="38" t="s">
        <v>156</v>
      </c>
      <c r="BN6" s="38" t="s">
        <v>157</v>
      </c>
      <c r="BO6" s="38" t="s">
        <v>158</v>
      </c>
      <c r="BP6" s="38" t="s">
        <v>334</v>
      </c>
      <c r="BQ6" s="36" t="s">
        <v>159</v>
      </c>
      <c r="BR6" s="36" t="s">
        <v>160</v>
      </c>
      <c r="BS6" s="36" t="s">
        <v>161</v>
      </c>
      <c r="BT6" s="36" t="s">
        <v>162</v>
      </c>
      <c r="BU6" s="36" t="s">
        <v>163</v>
      </c>
      <c r="BV6" s="36" t="s">
        <v>164</v>
      </c>
      <c r="BW6" s="36" t="s">
        <v>165</v>
      </c>
      <c r="BX6" s="36" t="s">
        <v>166</v>
      </c>
      <c r="BY6" s="36" t="s">
        <v>167</v>
      </c>
      <c r="BZ6" s="36" t="s">
        <v>168</v>
      </c>
      <c r="CA6" s="36" t="s">
        <v>169</v>
      </c>
      <c r="CB6" s="36" t="s">
        <v>170</v>
      </c>
      <c r="CC6" s="36" t="s">
        <v>171</v>
      </c>
      <c r="CD6" s="36" t="s">
        <v>172</v>
      </c>
      <c r="CE6" s="36" t="s">
        <v>173</v>
      </c>
      <c r="CF6" s="36" t="s">
        <v>174</v>
      </c>
      <c r="CG6" s="36" t="s">
        <v>175</v>
      </c>
      <c r="CH6" s="36" t="s">
        <v>176</v>
      </c>
      <c r="CI6" s="36" t="s">
        <v>177</v>
      </c>
      <c r="CJ6" s="36" t="s">
        <v>178</v>
      </c>
      <c r="CK6" s="36" t="s">
        <v>179</v>
      </c>
      <c r="CL6" s="359"/>
      <c r="CM6" s="359"/>
      <c r="CN6" s="359"/>
      <c r="CO6" s="359"/>
      <c r="CP6" s="359"/>
      <c r="CQ6" s="359"/>
      <c r="CR6" s="359"/>
      <c r="CS6" s="359"/>
    </row>
    <row r="7" spans="1:97" s="40" customForma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3"/>
    </row>
    <row r="8" spans="1:97">
      <c r="A8" s="27" t="s">
        <v>180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7" s="26" customFormat="1">
      <c r="A9" s="45" t="s">
        <v>337</v>
      </c>
      <c r="B9" s="46">
        <v>372554368.56</v>
      </c>
      <c r="C9" s="46">
        <v>62810970.590000004</v>
      </c>
      <c r="D9" s="46">
        <v>61680000</v>
      </c>
      <c r="E9" s="46">
        <v>44869353.700000003</v>
      </c>
      <c r="F9" s="46">
        <v>41471451.859999999</v>
      </c>
      <c r="G9" s="46">
        <v>60705264.530000001</v>
      </c>
      <c r="H9" s="46">
        <v>81402058.480000004</v>
      </c>
      <c r="I9" s="46">
        <v>122550103.05</v>
      </c>
      <c r="J9" s="46">
        <v>67800000</v>
      </c>
      <c r="K9" s="46">
        <v>95980000</v>
      </c>
      <c r="L9" s="46">
        <v>155627645.34999999</v>
      </c>
      <c r="M9" s="46">
        <v>22508173.34</v>
      </c>
      <c r="N9" s="46">
        <v>453893089.04000002</v>
      </c>
      <c r="O9" s="46">
        <v>72952964.239999995</v>
      </c>
      <c r="P9" s="46">
        <v>124000000</v>
      </c>
      <c r="Q9" s="46">
        <v>129978785.19</v>
      </c>
      <c r="R9" s="46">
        <v>66716341.479999997</v>
      </c>
      <c r="S9" s="46">
        <v>80521975.260000005</v>
      </c>
      <c r="T9" s="46">
        <v>56278460.859999999</v>
      </c>
      <c r="U9" s="46">
        <v>25756735</v>
      </c>
      <c r="V9" s="46">
        <v>534300000</v>
      </c>
      <c r="W9" s="46">
        <v>76015670</v>
      </c>
      <c r="X9" s="46">
        <v>95500000</v>
      </c>
      <c r="Y9" s="46">
        <v>81356435.019999996</v>
      </c>
      <c r="Z9" s="46">
        <v>28380431.5</v>
      </c>
      <c r="AA9" s="46">
        <v>45963949.289999999</v>
      </c>
      <c r="AB9" s="46">
        <v>42000000</v>
      </c>
      <c r="AC9" s="46">
        <v>160000000</v>
      </c>
      <c r="AD9" s="46">
        <v>49500000</v>
      </c>
      <c r="AE9" s="46">
        <v>52807687</v>
      </c>
      <c r="AF9" s="46">
        <v>87667200</v>
      </c>
      <c r="AG9" s="46">
        <v>84613262</v>
      </c>
      <c r="AH9" s="46">
        <v>59000000</v>
      </c>
      <c r="AI9" s="46">
        <v>60500000</v>
      </c>
      <c r="AJ9" s="46">
        <v>1366587492.1800001</v>
      </c>
      <c r="AK9" s="46">
        <v>76071841.629999995</v>
      </c>
      <c r="AL9" s="46">
        <v>63730250.729999997</v>
      </c>
      <c r="AM9" s="46">
        <v>112861382.3</v>
      </c>
      <c r="AN9" s="46">
        <v>107607444.73999999</v>
      </c>
      <c r="AO9" s="46">
        <v>62596471.649999999</v>
      </c>
      <c r="AP9" s="46">
        <v>26505734.559999999</v>
      </c>
      <c r="AQ9" s="46">
        <v>386460222.44999999</v>
      </c>
      <c r="AR9" s="46">
        <v>62693687.640000001</v>
      </c>
      <c r="AS9" s="46">
        <v>124480000</v>
      </c>
      <c r="AT9" s="46">
        <v>112328674.65000001</v>
      </c>
      <c r="AU9" s="46">
        <v>54231752.630000003</v>
      </c>
      <c r="AV9" s="46">
        <v>33534750.489999998</v>
      </c>
      <c r="AW9" s="46">
        <v>75000000</v>
      </c>
      <c r="AX9" s="46">
        <v>73823484.870000005</v>
      </c>
      <c r="AY9" s="46">
        <v>48880000</v>
      </c>
      <c r="AZ9" s="46">
        <v>310317916.60000002</v>
      </c>
      <c r="BA9" s="46">
        <v>49676603.729999997</v>
      </c>
      <c r="BB9" s="46">
        <v>450600000</v>
      </c>
      <c r="BC9" s="46">
        <v>154748000</v>
      </c>
      <c r="BD9" s="46">
        <v>38939609.869999997</v>
      </c>
      <c r="BE9" s="46">
        <v>65810614.920000002</v>
      </c>
      <c r="BF9" s="46">
        <v>337500000</v>
      </c>
      <c r="BG9" s="46">
        <v>52784030.329999998</v>
      </c>
      <c r="BH9" s="46">
        <v>29836351.600000001</v>
      </c>
      <c r="BI9" s="46">
        <v>87485528.370000005</v>
      </c>
      <c r="BJ9" s="46">
        <v>73102154.560000002</v>
      </c>
      <c r="BK9" s="46">
        <v>500000000</v>
      </c>
      <c r="BL9" s="46">
        <v>109000000</v>
      </c>
      <c r="BM9" s="46">
        <v>87504500</v>
      </c>
      <c r="BN9" s="46">
        <v>136833333</v>
      </c>
      <c r="BO9" s="46">
        <v>83161054</v>
      </c>
      <c r="BP9" s="46">
        <v>62730833.280000001</v>
      </c>
      <c r="BQ9" s="46">
        <v>1959570349</v>
      </c>
      <c r="BR9" s="46">
        <v>96887676.569999993</v>
      </c>
      <c r="BS9" s="46">
        <v>69611799.730000004</v>
      </c>
      <c r="BT9" s="46">
        <v>343836883.32999998</v>
      </c>
      <c r="BU9" s="46">
        <v>14428254.029999999</v>
      </c>
      <c r="BV9" s="46">
        <v>66834681.149999999</v>
      </c>
      <c r="BW9" s="46">
        <v>225340999.69999999</v>
      </c>
      <c r="BX9" s="46">
        <v>55321294.859999999</v>
      </c>
      <c r="BY9" s="46">
        <v>52979398.619999997</v>
      </c>
      <c r="BZ9" s="46">
        <v>64313174</v>
      </c>
      <c r="CA9" s="46">
        <v>105866634.89</v>
      </c>
      <c r="CB9" s="46">
        <v>180767895.83000001</v>
      </c>
      <c r="CC9" s="46">
        <v>98808618.780000001</v>
      </c>
      <c r="CD9" s="46">
        <v>166880168.36000001</v>
      </c>
      <c r="CE9" s="46">
        <v>47733860.549999997</v>
      </c>
      <c r="CF9" s="46">
        <v>40275242.259999998</v>
      </c>
      <c r="CG9" s="46">
        <v>47334172.530000001</v>
      </c>
      <c r="CH9" s="46">
        <v>43875891.25</v>
      </c>
      <c r="CI9" s="46">
        <v>242134278.69999999</v>
      </c>
      <c r="CJ9" s="46">
        <v>48510917.630000003</v>
      </c>
      <c r="CK9" s="46">
        <v>41277176.310000002</v>
      </c>
      <c r="CL9" s="46">
        <f t="shared" ref="CL9:CL20" si="0">SUM(B9:M9)</f>
        <v>1189959389.4599998</v>
      </c>
      <c r="CM9" s="46">
        <f t="shared" ref="CM9:CM20" si="1">SUM(N9:U9)</f>
        <v>1010098351.0700001</v>
      </c>
      <c r="CN9" s="46">
        <f t="shared" ref="CN9:CN20" si="2">SUM(V9:AI9)</f>
        <v>1457604634.8099999</v>
      </c>
      <c r="CO9" s="46">
        <f t="shared" ref="CO9:CO20" si="3">SUM(AJ9:BA9)</f>
        <v>3147387710.8499994</v>
      </c>
      <c r="CP9" s="46">
        <f t="shared" ref="CP9:CP20" si="4">SUM(BB9:BJ9)</f>
        <v>1290806289.6499996</v>
      </c>
      <c r="CQ9" s="46">
        <f t="shared" ref="CQ9:CQ20" si="5">SUM(BK9:BP9)</f>
        <v>979229720.27999997</v>
      </c>
      <c r="CR9" s="46">
        <f t="shared" ref="CR9:CR20" si="6">SUM(BQ9:CK9)</f>
        <v>4012589368.0800009</v>
      </c>
      <c r="CS9" s="45">
        <f t="shared" ref="CS9:CS20" si="7">SUM(B9:CK9)</f>
        <v>13087675464.200003</v>
      </c>
    </row>
    <row r="10" spans="1:97" s="47" customFormat="1">
      <c r="A10" s="45" t="s">
        <v>338</v>
      </c>
      <c r="B10" s="46">
        <v>2000000</v>
      </c>
      <c r="C10" s="46">
        <v>150000</v>
      </c>
      <c r="D10" s="46">
        <v>365900</v>
      </c>
      <c r="E10" s="46">
        <v>160000</v>
      </c>
      <c r="F10" s="46">
        <v>102000</v>
      </c>
      <c r="G10" s="46">
        <v>300000</v>
      </c>
      <c r="H10" s="46">
        <v>179865</v>
      </c>
      <c r="I10" s="46">
        <v>197350</v>
      </c>
      <c r="J10" s="46">
        <v>200000</v>
      </c>
      <c r="K10" s="46">
        <v>216700</v>
      </c>
      <c r="L10" s="46">
        <v>600000</v>
      </c>
      <c r="M10" s="46">
        <v>60000</v>
      </c>
      <c r="N10" s="46">
        <v>800000</v>
      </c>
      <c r="O10" s="46">
        <v>250000</v>
      </c>
      <c r="P10" s="46">
        <v>200000</v>
      </c>
      <c r="Q10" s="46">
        <v>98700</v>
      </c>
      <c r="R10" s="46">
        <v>116235</v>
      </c>
      <c r="S10" s="46">
        <v>170000</v>
      </c>
      <c r="T10" s="46">
        <v>263836.36</v>
      </c>
      <c r="U10" s="46">
        <v>120000</v>
      </c>
      <c r="V10" s="46">
        <v>1800000</v>
      </c>
      <c r="W10" s="46">
        <v>420000</v>
      </c>
      <c r="X10" s="46">
        <v>800000</v>
      </c>
      <c r="Y10" s="46">
        <v>605400</v>
      </c>
      <c r="Z10" s="46">
        <v>250000</v>
      </c>
      <c r="AA10" s="46">
        <v>200000</v>
      </c>
      <c r="AB10" s="46">
        <v>800000</v>
      </c>
      <c r="AC10" s="46">
        <v>1000000</v>
      </c>
      <c r="AD10" s="46">
        <v>400000</v>
      </c>
      <c r="AE10" s="46">
        <v>215400</v>
      </c>
      <c r="AF10" s="46">
        <v>300000</v>
      </c>
      <c r="AG10" s="46">
        <v>350000</v>
      </c>
      <c r="AH10" s="46">
        <v>170000</v>
      </c>
      <c r="AI10" s="46">
        <v>880000</v>
      </c>
      <c r="AJ10" s="46">
        <v>1300000</v>
      </c>
      <c r="AK10" s="46">
        <v>50000</v>
      </c>
      <c r="AL10" s="46">
        <v>22000</v>
      </c>
      <c r="AM10" s="46">
        <v>230000</v>
      </c>
      <c r="AN10" s="46">
        <v>492360</v>
      </c>
      <c r="AO10" s="46">
        <v>398450</v>
      </c>
      <c r="AP10" s="46">
        <v>195000</v>
      </c>
      <c r="AQ10" s="46">
        <v>1524350</v>
      </c>
      <c r="AR10" s="46">
        <v>324000</v>
      </c>
      <c r="AS10" s="46">
        <v>415000</v>
      </c>
      <c r="AT10" s="46">
        <v>600000</v>
      </c>
      <c r="AU10" s="46">
        <v>490000</v>
      </c>
      <c r="AV10" s="46">
        <v>82950</v>
      </c>
      <c r="AW10" s="46">
        <v>50000</v>
      </c>
      <c r="AX10" s="46">
        <v>160800</v>
      </c>
      <c r="AY10" s="46">
        <v>120000</v>
      </c>
      <c r="AZ10" s="46">
        <v>483200</v>
      </c>
      <c r="BA10" s="46">
        <v>153000</v>
      </c>
      <c r="BB10" s="46">
        <v>800000</v>
      </c>
      <c r="BC10" s="46">
        <v>400000</v>
      </c>
      <c r="BD10" s="46">
        <v>79400</v>
      </c>
      <c r="BE10" s="46">
        <v>50000</v>
      </c>
      <c r="BF10" s="46">
        <v>200000</v>
      </c>
      <c r="BG10" s="46">
        <v>100000</v>
      </c>
      <c r="BH10" s="46">
        <v>12000</v>
      </c>
      <c r="BI10" s="46">
        <v>162000</v>
      </c>
      <c r="BJ10" s="46">
        <v>100000</v>
      </c>
      <c r="BK10" s="46">
        <v>1000000</v>
      </c>
      <c r="BL10" s="46">
        <v>400000</v>
      </c>
      <c r="BM10" s="46">
        <v>250000</v>
      </c>
      <c r="BN10" s="46">
        <v>390000</v>
      </c>
      <c r="BO10" s="46">
        <v>120000</v>
      </c>
      <c r="BP10" s="46">
        <v>24800</v>
      </c>
      <c r="BQ10" s="46">
        <v>3500000</v>
      </c>
      <c r="BR10" s="46">
        <v>310291.67</v>
      </c>
      <c r="BS10" s="46">
        <v>158500</v>
      </c>
      <c r="BT10" s="46">
        <v>764633.33</v>
      </c>
      <c r="BU10" s="46">
        <v>0</v>
      </c>
      <c r="BV10" s="46">
        <v>122640</v>
      </c>
      <c r="BW10" s="46">
        <v>350000</v>
      </c>
      <c r="BX10" s="46">
        <v>176900</v>
      </c>
      <c r="BY10" s="46">
        <v>139800</v>
      </c>
      <c r="BZ10" s="46">
        <v>60000</v>
      </c>
      <c r="CA10" s="46">
        <v>52800</v>
      </c>
      <c r="CB10" s="46">
        <v>600000</v>
      </c>
      <c r="CC10" s="46">
        <v>82120</v>
      </c>
      <c r="CD10" s="46">
        <v>330300</v>
      </c>
      <c r="CE10" s="46">
        <v>270000</v>
      </c>
      <c r="CF10" s="46">
        <v>31643</v>
      </c>
      <c r="CG10" s="46">
        <v>164800</v>
      </c>
      <c r="CH10" s="46">
        <v>29900</v>
      </c>
      <c r="CI10" s="46">
        <v>322000</v>
      </c>
      <c r="CJ10" s="46">
        <v>27000</v>
      </c>
      <c r="CK10" s="46">
        <v>47100</v>
      </c>
      <c r="CL10" s="46">
        <f t="shared" si="0"/>
        <v>4531815</v>
      </c>
      <c r="CM10" s="46">
        <f t="shared" si="1"/>
        <v>2018771.3599999999</v>
      </c>
      <c r="CN10" s="46">
        <f t="shared" si="2"/>
        <v>8190800</v>
      </c>
      <c r="CO10" s="46">
        <f t="shared" si="3"/>
        <v>7091110</v>
      </c>
      <c r="CP10" s="46">
        <f t="shared" si="4"/>
        <v>1903400</v>
      </c>
      <c r="CQ10" s="46">
        <f t="shared" si="5"/>
        <v>2184800</v>
      </c>
      <c r="CR10" s="46">
        <f t="shared" si="6"/>
        <v>7540428</v>
      </c>
      <c r="CS10" s="45">
        <f t="shared" si="7"/>
        <v>33461124.359999999</v>
      </c>
    </row>
    <row r="11" spans="1:97" s="47" customFormat="1">
      <c r="A11" s="45" t="s">
        <v>339</v>
      </c>
      <c r="B11" s="46">
        <v>2000000</v>
      </c>
      <c r="C11" s="46">
        <v>2000</v>
      </c>
      <c r="D11" s="46">
        <v>16100</v>
      </c>
      <c r="E11" s="46">
        <v>134206</v>
      </c>
      <c r="F11" s="46">
        <v>5000</v>
      </c>
      <c r="G11" s="46">
        <v>153000</v>
      </c>
      <c r="H11" s="46">
        <v>6679.05</v>
      </c>
      <c r="I11" s="46">
        <v>105806.5</v>
      </c>
      <c r="J11" s="46">
        <v>0</v>
      </c>
      <c r="K11" s="46">
        <v>0</v>
      </c>
      <c r="L11" s="46">
        <v>795053.92</v>
      </c>
      <c r="M11" s="46">
        <v>0</v>
      </c>
      <c r="N11" s="46">
        <v>1790967.3</v>
      </c>
      <c r="O11" s="46">
        <v>15668</v>
      </c>
      <c r="P11" s="46">
        <v>60000</v>
      </c>
      <c r="Q11" s="46">
        <v>469236.67</v>
      </c>
      <c r="R11" s="46">
        <v>35947.01</v>
      </c>
      <c r="S11" s="46">
        <v>183153.35</v>
      </c>
      <c r="T11" s="46">
        <v>10021.09</v>
      </c>
      <c r="U11" s="46">
        <v>0</v>
      </c>
      <c r="V11" s="46">
        <v>3975000</v>
      </c>
      <c r="W11" s="46">
        <v>37000</v>
      </c>
      <c r="X11" s="46">
        <v>77000</v>
      </c>
      <c r="Y11" s="46">
        <v>1297761.44</v>
      </c>
      <c r="Z11" s="46">
        <v>50000</v>
      </c>
      <c r="AA11" s="46">
        <v>7000</v>
      </c>
      <c r="AB11" s="46">
        <v>200000</v>
      </c>
      <c r="AC11" s="46">
        <v>250000</v>
      </c>
      <c r="AD11" s="46">
        <v>100000</v>
      </c>
      <c r="AE11" s="46">
        <v>149150</v>
      </c>
      <c r="AF11" s="46">
        <v>20000</v>
      </c>
      <c r="AG11" s="46">
        <v>103000</v>
      </c>
      <c r="AH11" s="46">
        <v>24000</v>
      </c>
      <c r="AI11" s="46">
        <v>750000</v>
      </c>
      <c r="AJ11" s="46">
        <v>10745289.380000001</v>
      </c>
      <c r="AK11" s="46">
        <v>13000</v>
      </c>
      <c r="AL11" s="46">
        <v>28842</v>
      </c>
      <c r="AM11" s="46">
        <v>337343.72</v>
      </c>
      <c r="AN11" s="46">
        <v>438205.16</v>
      </c>
      <c r="AO11" s="46">
        <v>28835</v>
      </c>
      <c r="AP11" s="46">
        <v>0</v>
      </c>
      <c r="AQ11" s="46">
        <v>793396.03</v>
      </c>
      <c r="AR11" s="46">
        <v>124168</v>
      </c>
      <c r="AS11" s="46">
        <v>110000</v>
      </c>
      <c r="AT11" s="46">
        <v>150000</v>
      </c>
      <c r="AU11" s="46">
        <v>4700</v>
      </c>
      <c r="AV11" s="46">
        <v>47737</v>
      </c>
      <c r="AW11" s="46">
        <v>50000</v>
      </c>
      <c r="AX11" s="46">
        <v>16259.5</v>
      </c>
      <c r="AY11" s="46">
        <v>0</v>
      </c>
      <c r="AZ11" s="46">
        <v>2304336.6800000002</v>
      </c>
      <c r="BA11" s="46">
        <v>45000</v>
      </c>
      <c r="BB11" s="46">
        <v>14000000</v>
      </c>
      <c r="BC11" s="46">
        <v>700000</v>
      </c>
      <c r="BD11" s="46">
        <v>426</v>
      </c>
      <c r="BE11" s="46">
        <v>30000</v>
      </c>
      <c r="BF11" s="46">
        <v>3500000</v>
      </c>
      <c r="BG11" s="46">
        <v>2000</v>
      </c>
      <c r="BH11" s="46">
        <v>0</v>
      </c>
      <c r="BI11" s="46">
        <v>11458</v>
      </c>
      <c r="BJ11" s="46">
        <v>74000</v>
      </c>
      <c r="BK11" s="46">
        <v>1200000</v>
      </c>
      <c r="BL11" s="46">
        <v>50000</v>
      </c>
      <c r="BM11" s="46">
        <v>25000</v>
      </c>
      <c r="BN11" s="46">
        <v>83800</v>
      </c>
      <c r="BO11" s="46">
        <v>18800</v>
      </c>
      <c r="BP11" s="46">
        <v>0</v>
      </c>
      <c r="BQ11" s="46">
        <v>23620000</v>
      </c>
      <c r="BR11" s="46">
        <v>67718</v>
      </c>
      <c r="BS11" s="46">
        <v>202974.22</v>
      </c>
      <c r="BT11" s="46">
        <v>1195037.6200000001</v>
      </c>
      <c r="BU11" s="46">
        <v>5000</v>
      </c>
      <c r="BV11" s="46">
        <v>24263.45</v>
      </c>
      <c r="BW11" s="46">
        <v>210000</v>
      </c>
      <c r="BX11" s="46">
        <v>74392</v>
      </c>
      <c r="BY11" s="46">
        <v>0</v>
      </c>
      <c r="BZ11" s="46">
        <v>50000</v>
      </c>
      <c r="CA11" s="46">
        <v>100422</v>
      </c>
      <c r="CB11" s="46">
        <v>250000</v>
      </c>
      <c r="CC11" s="46">
        <v>19108.8</v>
      </c>
      <c r="CD11" s="46">
        <v>261473</v>
      </c>
      <c r="CE11" s="46">
        <v>8000</v>
      </c>
      <c r="CF11" s="46">
        <v>5000</v>
      </c>
      <c r="CG11" s="46">
        <v>17876</v>
      </c>
      <c r="CH11" s="46">
        <v>6000</v>
      </c>
      <c r="CI11" s="46">
        <v>206492.79999999999</v>
      </c>
      <c r="CJ11" s="46">
        <v>0</v>
      </c>
      <c r="CK11" s="46">
        <v>2000</v>
      </c>
      <c r="CL11" s="46">
        <f t="shared" si="0"/>
        <v>3217845.4699999997</v>
      </c>
      <c r="CM11" s="46">
        <f t="shared" si="1"/>
        <v>2564993.42</v>
      </c>
      <c r="CN11" s="46">
        <f t="shared" si="2"/>
        <v>7039911.4399999995</v>
      </c>
      <c r="CO11" s="46">
        <f t="shared" si="3"/>
        <v>15237112.470000001</v>
      </c>
      <c r="CP11" s="46">
        <f t="shared" si="4"/>
        <v>18317884</v>
      </c>
      <c r="CQ11" s="46">
        <f t="shared" si="5"/>
        <v>1377600</v>
      </c>
      <c r="CR11" s="46">
        <f t="shared" si="6"/>
        <v>26325757.890000001</v>
      </c>
      <c r="CS11" s="45">
        <f t="shared" si="7"/>
        <v>74081104.689999998</v>
      </c>
    </row>
    <row r="12" spans="1:97" s="47" customFormat="1" ht="18.75" customHeight="1">
      <c r="A12" s="45" t="s">
        <v>340</v>
      </c>
      <c r="B12" s="46">
        <v>26412266.510000002</v>
      </c>
      <c r="C12" s="46">
        <v>1720000</v>
      </c>
      <c r="D12" s="46">
        <v>1142000</v>
      </c>
      <c r="E12" s="46">
        <v>1708061.42</v>
      </c>
      <c r="F12" s="46">
        <v>586000</v>
      </c>
      <c r="G12" s="46">
        <v>3650000</v>
      </c>
      <c r="H12" s="46">
        <v>1809323.14</v>
      </c>
      <c r="I12" s="46">
        <v>5873010.4900000002</v>
      </c>
      <c r="J12" s="46">
        <v>1480000</v>
      </c>
      <c r="K12" s="46">
        <v>1650000</v>
      </c>
      <c r="L12" s="46">
        <v>6860538</v>
      </c>
      <c r="M12" s="46">
        <v>631198.31999999995</v>
      </c>
      <c r="N12" s="46">
        <v>22650448.399999999</v>
      </c>
      <c r="O12" s="46">
        <v>2957808</v>
      </c>
      <c r="P12" s="46">
        <v>3000000</v>
      </c>
      <c r="Q12" s="46">
        <v>7962322.2999999998</v>
      </c>
      <c r="R12" s="46">
        <v>1246847.4099999999</v>
      </c>
      <c r="S12" s="46">
        <v>2162001</v>
      </c>
      <c r="T12" s="46">
        <v>2006972.08</v>
      </c>
      <c r="U12" s="46">
        <v>930000</v>
      </c>
      <c r="V12" s="46">
        <v>37610000</v>
      </c>
      <c r="W12" s="46">
        <v>1401000</v>
      </c>
      <c r="X12" s="46">
        <v>2510000</v>
      </c>
      <c r="Y12" s="46">
        <v>2053181.02</v>
      </c>
      <c r="Z12" s="46">
        <v>857611.88</v>
      </c>
      <c r="AA12" s="46">
        <v>1575230</v>
      </c>
      <c r="AB12" s="46">
        <v>1900000</v>
      </c>
      <c r="AC12" s="46">
        <v>6000000</v>
      </c>
      <c r="AD12" s="46">
        <v>1200000</v>
      </c>
      <c r="AE12" s="46">
        <v>1876600</v>
      </c>
      <c r="AF12" s="46">
        <v>1090000</v>
      </c>
      <c r="AG12" s="46">
        <v>2250200</v>
      </c>
      <c r="AH12" s="46">
        <v>1388000</v>
      </c>
      <c r="AI12" s="46">
        <v>3000000</v>
      </c>
      <c r="AJ12" s="46">
        <v>105916853.59999999</v>
      </c>
      <c r="AK12" s="46">
        <v>2347717.88</v>
      </c>
      <c r="AL12" s="46">
        <v>4021942.55</v>
      </c>
      <c r="AM12" s="46">
        <v>8024757.4400000004</v>
      </c>
      <c r="AN12" s="46">
        <v>6847734.7800000003</v>
      </c>
      <c r="AO12" s="46">
        <v>1797728.49</v>
      </c>
      <c r="AP12" s="46">
        <v>1503566.8</v>
      </c>
      <c r="AQ12" s="46">
        <v>13988591.67</v>
      </c>
      <c r="AR12" s="46">
        <v>3230429.42</v>
      </c>
      <c r="AS12" s="46">
        <v>7640000</v>
      </c>
      <c r="AT12" s="46">
        <v>6000000</v>
      </c>
      <c r="AU12" s="46">
        <v>2162000</v>
      </c>
      <c r="AV12" s="46">
        <v>824455.29</v>
      </c>
      <c r="AW12" s="46">
        <v>3000000</v>
      </c>
      <c r="AX12" s="46">
        <v>1298830.1000000001</v>
      </c>
      <c r="AY12" s="46">
        <v>1400000</v>
      </c>
      <c r="AZ12" s="46">
        <v>17264198.140000001</v>
      </c>
      <c r="BA12" s="46">
        <v>1061990</v>
      </c>
      <c r="BB12" s="46">
        <v>36000000</v>
      </c>
      <c r="BC12" s="46">
        <v>4424000</v>
      </c>
      <c r="BD12" s="46">
        <v>1319978.8799999999</v>
      </c>
      <c r="BE12" s="46">
        <v>2651908.52</v>
      </c>
      <c r="BF12" s="46">
        <v>20500000</v>
      </c>
      <c r="BG12" s="46">
        <v>418328.76</v>
      </c>
      <c r="BH12" s="46">
        <v>513026.18</v>
      </c>
      <c r="BI12" s="46">
        <v>903170.82</v>
      </c>
      <c r="BJ12" s="46">
        <v>1658639.07</v>
      </c>
      <c r="BK12" s="46">
        <v>22000000</v>
      </c>
      <c r="BL12" s="46">
        <v>2600000</v>
      </c>
      <c r="BM12" s="46">
        <v>1961000</v>
      </c>
      <c r="BN12" s="46">
        <v>2721220</v>
      </c>
      <c r="BO12" s="46">
        <v>1722000</v>
      </c>
      <c r="BP12" s="46">
        <v>2513094.14</v>
      </c>
      <c r="BQ12" s="46">
        <v>124800000</v>
      </c>
      <c r="BR12" s="46">
        <v>2286588.38</v>
      </c>
      <c r="BS12" s="46">
        <v>1312757.3500000001</v>
      </c>
      <c r="BT12" s="46">
        <v>14953831.48</v>
      </c>
      <c r="BU12" s="46">
        <v>1592319.18</v>
      </c>
      <c r="BV12" s="46">
        <v>1486199.64</v>
      </c>
      <c r="BW12" s="46">
        <v>5655000</v>
      </c>
      <c r="BX12" s="46">
        <v>978596.97</v>
      </c>
      <c r="BY12" s="46">
        <v>1070886.54</v>
      </c>
      <c r="BZ12" s="46">
        <v>1605000</v>
      </c>
      <c r="CA12" s="46">
        <v>6277601.4400000004</v>
      </c>
      <c r="CB12" s="46">
        <v>7057000</v>
      </c>
      <c r="CC12" s="46">
        <v>1787036.77</v>
      </c>
      <c r="CD12" s="46">
        <v>4175832.88</v>
      </c>
      <c r="CE12" s="46">
        <v>1350000</v>
      </c>
      <c r="CF12" s="46">
        <v>697494.18</v>
      </c>
      <c r="CG12" s="46">
        <v>629790.34</v>
      </c>
      <c r="CH12" s="46">
        <v>1136316.78</v>
      </c>
      <c r="CI12" s="46">
        <v>6669012.9400000004</v>
      </c>
      <c r="CJ12" s="46">
        <v>713900.4</v>
      </c>
      <c r="CK12" s="46">
        <v>1347168.38</v>
      </c>
      <c r="CL12" s="46">
        <f t="shared" si="0"/>
        <v>53522397.880000003</v>
      </c>
      <c r="CM12" s="46">
        <f t="shared" si="1"/>
        <v>42916399.18999999</v>
      </c>
      <c r="CN12" s="46">
        <f t="shared" si="2"/>
        <v>64711822.900000006</v>
      </c>
      <c r="CO12" s="46">
        <f t="shared" si="3"/>
        <v>188330796.15999997</v>
      </c>
      <c r="CP12" s="46">
        <f t="shared" si="4"/>
        <v>68389052.230000004</v>
      </c>
      <c r="CQ12" s="46">
        <f t="shared" si="5"/>
        <v>33517314.140000001</v>
      </c>
      <c r="CR12" s="46">
        <f t="shared" si="6"/>
        <v>187582333.64999998</v>
      </c>
      <c r="CS12" s="45">
        <f t="shared" si="7"/>
        <v>638970116.14999998</v>
      </c>
    </row>
    <row r="13" spans="1:97" s="47" customFormat="1" ht="18.75" customHeight="1">
      <c r="A13" s="45" t="s">
        <v>341</v>
      </c>
      <c r="B13" s="46">
        <v>178224616.41999999</v>
      </c>
      <c r="C13" s="46">
        <v>10500000</v>
      </c>
      <c r="D13" s="46">
        <v>8569000</v>
      </c>
      <c r="E13" s="46">
        <v>8663833.1199999992</v>
      </c>
      <c r="F13" s="46">
        <v>3790000</v>
      </c>
      <c r="G13" s="46">
        <v>27979100</v>
      </c>
      <c r="H13" s="46">
        <v>8016471.7000000002</v>
      </c>
      <c r="I13" s="46">
        <v>23815288.93</v>
      </c>
      <c r="J13" s="46">
        <v>7700000</v>
      </c>
      <c r="K13" s="46">
        <v>8423000</v>
      </c>
      <c r="L13" s="46">
        <v>62638437.579999998</v>
      </c>
      <c r="M13" s="46">
        <v>2990000</v>
      </c>
      <c r="N13" s="46">
        <v>92298604.890000001</v>
      </c>
      <c r="O13" s="46">
        <v>10380207.199999999</v>
      </c>
      <c r="P13" s="46">
        <v>22000000</v>
      </c>
      <c r="Q13" s="46">
        <v>34684205.590000004</v>
      </c>
      <c r="R13" s="46">
        <v>10262343.48</v>
      </c>
      <c r="S13" s="46">
        <v>10962328.85</v>
      </c>
      <c r="T13" s="46">
        <v>10200820.869999999</v>
      </c>
      <c r="U13" s="46">
        <v>6060000</v>
      </c>
      <c r="V13" s="46">
        <v>190000000</v>
      </c>
      <c r="W13" s="46">
        <v>6924000</v>
      </c>
      <c r="X13" s="46">
        <v>21200000</v>
      </c>
      <c r="Y13" s="46">
        <v>15787443.82</v>
      </c>
      <c r="Z13" s="46">
        <v>3947097.62</v>
      </c>
      <c r="AA13" s="46">
        <v>5918010</v>
      </c>
      <c r="AB13" s="46">
        <v>7000000</v>
      </c>
      <c r="AC13" s="46">
        <v>33000000</v>
      </c>
      <c r="AD13" s="46">
        <v>5000000</v>
      </c>
      <c r="AE13" s="46">
        <v>5578290</v>
      </c>
      <c r="AF13" s="46">
        <v>7020000</v>
      </c>
      <c r="AG13" s="46">
        <v>23477000</v>
      </c>
      <c r="AH13" s="46">
        <v>6362000</v>
      </c>
      <c r="AI13" s="46">
        <v>19000000</v>
      </c>
      <c r="AJ13" s="46">
        <v>650859030.08000004</v>
      </c>
      <c r="AK13" s="46">
        <v>9261879.2400000002</v>
      </c>
      <c r="AL13" s="46">
        <v>9418698.7200000007</v>
      </c>
      <c r="AM13" s="46">
        <v>38965839.840000004</v>
      </c>
      <c r="AN13" s="46">
        <v>31069333.440000001</v>
      </c>
      <c r="AO13" s="46">
        <v>10826097.82</v>
      </c>
      <c r="AP13" s="46">
        <v>4720602.5</v>
      </c>
      <c r="AQ13" s="46">
        <v>85965265.310000002</v>
      </c>
      <c r="AR13" s="46">
        <v>12477043.140000001</v>
      </c>
      <c r="AS13" s="46">
        <v>22760000</v>
      </c>
      <c r="AT13" s="46">
        <v>35000000</v>
      </c>
      <c r="AU13" s="46">
        <v>7272718.4000000004</v>
      </c>
      <c r="AV13" s="46">
        <v>5407276.1299999999</v>
      </c>
      <c r="AW13" s="46">
        <v>25000000</v>
      </c>
      <c r="AX13" s="46">
        <v>12011889.800000001</v>
      </c>
      <c r="AY13" s="46">
        <v>7200000</v>
      </c>
      <c r="AZ13" s="46">
        <v>97675816.579999998</v>
      </c>
      <c r="BA13" s="46">
        <v>5694300</v>
      </c>
      <c r="BB13" s="46">
        <v>275500000</v>
      </c>
      <c r="BC13" s="46">
        <v>31834000</v>
      </c>
      <c r="BD13" s="46">
        <v>9338850.5299999993</v>
      </c>
      <c r="BE13" s="46">
        <v>8936666.3399999999</v>
      </c>
      <c r="BF13" s="46">
        <v>107710000</v>
      </c>
      <c r="BG13" s="46">
        <v>3381055</v>
      </c>
      <c r="BH13" s="46">
        <v>6093240.21</v>
      </c>
      <c r="BI13" s="46">
        <v>5038708.32</v>
      </c>
      <c r="BJ13" s="46">
        <v>6018704.9699999997</v>
      </c>
      <c r="BK13" s="46">
        <v>120000000</v>
      </c>
      <c r="BL13" s="46">
        <v>13000000</v>
      </c>
      <c r="BM13" s="46">
        <v>8270000</v>
      </c>
      <c r="BN13" s="46">
        <v>15403330</v>
      </c>
      <c r="BO13" s="46">
        <v>8644000</v>
      </c>
      <c r="BP13" s="46">
        <v>9469398.2599999998</v>
      </c>
      <c r="BQ13" s="46">
        <v>899500000</v>
      </c>
      <c r="BR13" s="46">
        <v>16851610.039999999</v>
      </c>
      <c r="BS13" s="46">
        <v>6574704.3600000003</v>
      </c>
      <c r="BT13" s="46">
        <v>88058180.870000005</v>
      </c>
      <c r="BU13" s="46">
        <v>15397536</v>
      </c>
      <c r="BV13" s="46">
        <v>8616293.8200000003</v>
      </c>
      <c r="BW13" s="46">
        <v>40620000</v>
      </c>
      <c r="BX13" s="46">
        <v>5300118.01</v>
      </c>
      <c r="BY13" s="46">
        <v>4951864.5199999996</v>
      </c>
      <c r="BZ13" s="46">
        <v>12300000</v>
      </c>
      <c r="CA13" s="46">
        <v>17629891.620000001</v>
      </c>
      <c r="CB13" s="46">
        <v>37050000</v>
      </c>
      <c r="CC13" s="46">
        <v>12185989.630000001</v>
      </c>
      <c r="CD13" s="46">
        <v>27093379.48</v>
      </c>
      <c r="CE13" s="46">
        <v>8500000</v>
      </c>
      <c r="CF13" s="46">
        <v>6396283.7199999997</v>
      </c>
      <c r="CG13" s="46">
        <v>3739943.26</v>
      </c>
      <c r="CH13" s="46">
        <v>6375448.0199999996</v>
      </c>
      <c r="CI13" s="46">
        <v>37146926.909999996</v>
      </c>
      <c r="CJ13" s="46">
        <v>4412873.24</v>
      </c>
      <c r="CK13" s="46">
        <v>4938395.68</v>
      </c>
      <c r="CL13" s="46">
        <f t="shared" si="0"/>
        <v>351309747.74999994</v>
      </c>
      <c r="CM13" s="46">
        <f t="shared" si="1"/>
        <v>196848510.88</v>
      </c>
      <c r="CN13" s="46">
        <f t="shared" si="2"/>
        <v>350213841.44</v>
      </c>
      <c r="CO13" s="46">
        <f t="shared" si="3"/>
        <v>1071585791.0000002</v>
      </c>
      <c r="CP13" s="46">
        <f t="shared" si="4"/>
        <v>453851225.36999995</v>
      </c>
      <c r="CQ13" s="46">
        <f t="shared" si="5"/>
        <v>174786728.25999999</v>
      </c>
      <c r="CR13" s="46">
        <f t="shared" si="6"/>
        <v>1263639439.1800003</v>
      </c>
      <c r="CS13" s="45">
        <f t="shared" si="7"/>
        <v>3862235283.8800006</v>
      </c>
    </row>
    <row r="14" spans="1:97" s="47" customFormat="1">
      <c r="A14" s="45" t="s">
        <v>342</v>
      </c>
      <c r="B14" s="46">
        <v>37607549.520000003</v>
      </c>
      <c r="C14" s="46">
        <v>1400000</v>
      </c>
      <c r="D14" s="46">
        <v>753000</v>
      </c>
      <c r="E14" s="46">
        <v>822296.5</v>
      </c>
      <c r="F14" s="46">
        <v>487500</v>
      </c>
      <c r="G14" s="46">
        <v>3300000</v>
      </c>
      <c r="H14" s="46">
        <v>767072.38</v>
      </c>
      <c r="I14" s="46">
        <v>4419488.1100000003</v>
      </c>
      <c r="J14" s="46">
        <v>800000</v>
      </c>
      <c r="K14" s="46">
        <v>1347000</v>
      </c>
      <c r="L14" s="46">
        <v>3850531.9</v>
      </c>
      <c r="M14" s="46">
        <v>333374.23</v>
      </c>
      <c r="N14" s="46">
        <v>19970334.27</v>
      </c>
      <c r="O14" s="46">
        <v>1337875.01</v>
      </c>
      <c r="P14" s="46">
        <v>4000000</v>
      </c>
      <c r="Q14" s="46">
        <v>4556521.49</v>
      </c>
      <c r="R14" s="46">
        <v>1767794.35</v>
      </c>
      <c r="S14" s="46">
        <v>2005058.52</v>
      </c>
      <c r="T14" s="46">
        <v>1500409.03</v>
      </c>
      <c r="U14" s="46">
        <v>740000</v>
      </c>
      <c r="V14" s="46">
        <v>91000000</v>
      </c>
      <c r="W14" s="46">
        <v>1690000</v>
      </c>
      <c r="X14" s="46">
        <v>2540000</v>
      </c>
      <c r="Y14" s="46">
        <v>1309699.32</v>
      </c>
      <c r="Z14" s="46">
        <v>821390</v>
      </c>
      <c r="AA14" s="46">
        <v>1960000</v>
      </c>
      <c r="AB14" s="46">
        <v>1000000</v>
      </c>
      <c r="AC14" s="46">
        <v>7000000</v>
      </c>
      <c r="AD14" s="46">
        <v>1300000</v>
      </c>
      <c r="AE14" s="46">
        <v>1298865</v>
      </c>
      <c r="AF14" s="46">
        <v>1730000</v>
      </c>
      <c r="AG14" s="46">
        <v>3277500</v>
      </c>
      <c r="AH14" s="46">
        <v>1709000</v>
      </c>
      <c r="AI14" s="46">
        <v>1500000</v>
      </c>
      <c r="AJ14" s="46">
        <v>265513271.40000001</v>
      </c>
      <c r="AK14" s="46">
        <v>2139683</v>
      </c>
      <c r="AL14" s="46">
        <v>1286419.8600000001</v>
      </c>
      <c r="AM14" s="46">
        <v>4269224.08</v>
      </c>
      <c r="AN14" s="46">
        <v>6874404.46</v>
      </c>
      <c r="AO14" s="46">
        <v>1029262.28</v>
      </c>
      <c r="AP14" s="46">
        <v>929531.49</v>
      </c>
      <c r="AQ14" s="46">
        <v>18654832.91</v>
      </c>
      <c r="AR14" s="46">
        <v>1485370.58</v>
      </c>
      <c r="AS14" s="46">
        <v>3797000</v>
      </c>
      <c r="AT14" s="46">
        <v>3500000</v>
      </c>
      <c r="AU14" s="46">
        <v>773744.69</v>
      </c>
      <c r="AV14" s="46">
        <v>1732615.11</v>
      </c>
      <c r="AW14" s="46">
        <v>2300000</v>
      </c>
      <c r="AX14" s="46">
        <v>460755.1</v>
      </c>
      <c r="AY14" s="46">
        <v>1350000</v>
      </c>
      <c r="AZ14" s="46">
        <v>18125446.960000001</v>
      </c>
      <c r="BA14" s="46">
        <v>843050</v>
      </c>
      <c r="BB14" s="46">
        <v>99500000</v>
      </c>
      <c r="BC14" s="46">
        <v>3050000</v>
      </c>
      <c r="BD14" s="46">
        <v>1034936.97</v>
      </c>
      <c r="BE14" s="46">
        <v>1614216.86</v>
      </c>
      <c r="BF14" s="46">
        <v>13000000</v>
      </c>
      <c r="BG14" s="46">
        <v>1077305</v>
      </c>
      <c r="BH14" s="46">
        <v>492647.44</v>
      </c>
      <c r="BI14" s="46">
        <v>521760.7</v>
      </c>
      <c r="BJ14" s="46">
        <v>615159</v>
      </c>
      <c r="BK14" s="46">
        <v>40000000</v>
      </c>
      <c r="BL14" s="46">
        <v>2800000</v>
      </c>
      <c r="BM14" s="46">
        <v>2430000</v>
      </c>
      <c r="BN14" s="46">
        <v>3047480</v>
      </c>
      <c r="BO14" s="46">
        <v>940603.84</v>
      </c>
      <c r="BP14" s="46">
        <v>1043957.8</v>
      </c>
      <c r="BQ14" s="46">
        <v>246200000</v>
      </c>
      <c r="BR14" s="46">
        <v>3266293.04</v>
      </c>
      <c r="BS14" s="46">
        <v>2988424.88</v>
      </c>
      <c r="BT14" s="46">
        <v>15636618.98</v>
      </c>
      <c r="BU14" s="46">
        <v>497162.56</v>
      </c>
      <c r="BV14" s="46">
        <v>1587820</v>
      </c>
      <c r="BW14" s="46">
        <v>7570000</v>
      </c>
      <c r="BX14" s="46">
        <v>1287455.56</v>
      </c>
      <c r="BY14" s="46">
        <v>793198</v>
      </c>
      <c r="BZ14" s="46">
        <v>1382000</v>
      </c>
      <c r="CA14" s="46">
        <v>1457972.78</v>
      </c>
      <c r="CB14" s="46">
        <v>13730000</v>
      </c>
      <c r="CC14" s="46">
        <v>3246140.11</v>
      </c>
      <c r="CD14" s="46">
        <v>10764855.199999999</v>
      </c>
      <c r="CE14" s="46">
        <v>800000</v>
      </c>
      <c r="CF14" s="46">
        <v>995972.2</v>
      </c>
      <c r="CG14" s="46">
        <v>1003751.6</v>
      </c>
      <c r="CH14" s="46">
        <v>1115440.8400000001</v>
      </c>
      <c r="CI14" s="46">
        <v>7018331.0999999996</v>
      </c>
      <c r="CJ14" s="46">
        <v>677277.64</v>
      </c>
      <c r="CK14" s="46">
        <v>1388306.9</v>
      </c>
      <c r="CL14" s="46">
        <f t="shared" si="0"/>
        <v>55887812.640000001</v>
      </c>
      <c r="CM14" s="46">
        <f t="shared" si="1"/>
        <v>35877992.670000009</v>
      </c>
      <c r="CN14" s="46">
        <f t="shared" si="2"/>
        <v>118136454.31999999</v>
      </c>
      <c r="CO14" s="46">
        <f t="shared" si="3"/>
        <v>335064611.91999996</v>
      </c>
      <c r="CP14" s="46">
        <f t="shared" si="4"/>
        <v>120906025.97</v>
      </c>
      <c r="CQ14" s="46">
        <f t="shared" si="5"/>
        <v>50262041.640000001</v>
      </c>
      <c r="CR14" s="46">
        <f t="shared" si="6"/>
        <v>323407021.38999993</v>
      </c>
      <c r="CS14" s="45">
        <f t="shared" si="7"/>
        <v>1039541960.5500001</v>
      </c>
    </row>
    <row r="15" spans="1:97" s="47" customFormat="1">
      <c r="A15" s="45" t="s">
        <v>343</v>
      </c>
      <c r="B15" s="46">
        <v>900000</v>
      </c>
      <c r="C15" s="46">
        <v>80000</v>
      </c>
      <c r="D15" s="46">
        <v>534000</v>
      </c>
      <c r="E15" s="46">
        <v>80912</v>
      </c>
      <c r="F15" s="46">
        <v>131700</v>
      </c>
      <c r="G15" s="46">
        <v>150000</v>
      </c>
      <c r="H15" s="46">
        <v>35632.800000000003</v>
      </c>
      <c r="I15" s="46">
        <v>294522.8</v>
      </c>
      <c r="J15" s="46">
        <v>40000</v>
      </c>
      <c r="K15" s="46">
        <v>29500</v>
      </c>
      <c r="L15" s="46">
        <v>446238</v>
      </c>
      <c r="M15" s="46">
        <v>23639.43</v>
      </c>
      <c r="N15" s="46">
        <v>217908.25</v>
      </c>
      <c r="O15" s="46">
        <v>76286</v>
      </c>
      <c r="P15" s="46">
        <v>40000</v>
      </c>
      <c r="Q15" s="46">
        <v>40648.379999999997</v>
      </c>
      <c r="R15" s="46">
        <v>68864.36</v>
      </c>
      <c r="S15" s="46">
        <v>92827.27</v>
      </c>
      <c r="T15" s="46">
        <v>50033.120000000003</v>
      </c>
      <c r="U15" s="46">
        <v>120000</v>
      </c>
      <c r="V15" s="46">
        <v>1696000</v>
      </c>
      <c r="W15" s="46">
        <v>23000</v>
      </c>
      <c r="X15" s="46">
        <v>131500</v>
      </c>
      <c r="Y15" s="46">
        <v>289630</v>
      </c>
      <c r="Z15" s="46">
        <v>5000</v>
      </c>
      <c r="AA15" s="46">
        <v>69000</v>
      </c>
      <c r="AB15" s="46">
        <v>50000</v>
      </c>
      <c r="AC15" s="46">
        <v>300000</v>
      </c>
      <c r="AD15" s="46">
        <v>20000</v>
      </c>
      <c r="AE15" s="46">
        <v>9336</v>
      </c>
      <c r="AF15" s="46">
        <v>54000</v>
      </c>
      <c r="AG15" s="46">
        <v>158000</v>
      </c>
      <c r="AH15" s="46">
        <v>71000</v>
      </c>
      <c r="AI15" s="46">
        <v>12000</v>
      </c>
      <c r="AJ15" s="46">
        <v>209779.11</v>
      </c>
      <c r="AK15" s="46">
        <v>2500</v>
      </c>
      <c r="AL15" s="46">
        <v>17794</v>
      </c>
      <c r="AM15" s="46">
        <v>28478</v>
      </c>
      <c r="AN15" s="46">
        <v>104252.54</v>
      </c>
      <c r="AO15" s="46">
        <v>21744.880000000001</v>
      </c>
      <c r="AP15" s="46">
        <v>8746</v>
      </c>
      <c r="AQ15" s="46">
        <v>78440.600000000006</v>
      </c>
      <c r="AR15" s="46">
        <v>6464</v>
      </c>
      <c r="AS15" s="46">
        <v>72800</v>
      </c>
      <c r="AT15" s="46">
        <v>30000</v>
      </c>
      <c r="AU15" s="46">
        <v>20000</v>
      </c>
      <c r="AV15" s="46">
        <v>5704</v>
      </c>
      <c r="AW15" s="46">
        <v>13000</v>
      </c>
      <c r="AX15" s="46">
        <v>18266</v>
      </c>
      <c r="AY15" s="46">
        <v>10000</v>
      </c>
      <c r="AZ15" s="46">
        <v>363065.5</v>
      </c>
      <c r="BA15" s="46">
        <v>9540</v>
      </c>
      <c r="BB15" s="46">
        <v>500000</v>
      </c>
      <c r="BC15" s="46">
        <v>120000</v>
      </c>
      <c r="BD15" s="46">
        <v>64647.25</v>
      </c>
      <c r="BE15" s="46">
        <v>41194.199999999997</v>
      </c>
      <c r="BF15" s="46">
        <v>150000</v>
      </c>
      <c r="BG15" s="46">
        <v>0</v>
      </c>
      <c r="BH15" s="46">
        <v>0</v>
      </c>
      <c r="BI15" s="46">
        <v>0</v>
      </c>
      <c r="BJ15" s="46">
        <v>25375</v>
      </c>
      <c r="BK15" s="46">
        <v>200000</v>
      </c>
      <c r="BL15" s="46">
        <v>120000</v>
      </c>
      <c r="BM15" s="46">
        <v>22000</v>
      </c>
      <c r="BN15" s="46">
        <v>39570</v>
      </c>
      <c r="BO15" s="46">
        <v>44000</v>
      </c>
      <c r="BP15" s="46">
        <v>36922</v>
      </c>
      <c r="BQ15" s="46">
        <v>1687000</v>
      </c>
      <c r="BR15" s="46">
        <v>71910</v>
      </c>
      <c r="BS15" s="46">
        <v>2880</v>
      </c>
      <c r="BT15" s="46">
        <v>131500</v>
      </c>
      <c r="BU15" s="46">
        <v>5000</v>
      </c>
      <c r="BV15" s="46">
        <v>23760</v>
      </c>
      <c r="BW15" s="46">
        <v>53000</v>
      </c>
      <c r="BX15" s="46">
        <v>1792</v>
      </c>
      <c r="BY15" s="46">
        <v>17140</v>
      </c>
      <c r="BZ15" s="46">
        <v>7500</v>
      </c>
      <c r="CA15" s="46">
        <v>17600</v>
      </c>
      <c r="CB15" s="46">
        <v>101700</v>
      </c>
      <c r="CC15" s="46">
        <v>26800</v>
      </c>
      <c r="CD15" s="46">
        <v>101735.94</v>
      </c>
      <c r="CE15" s="46">
        <v>7440</v>
      </c>
      <c r="CF15" s="46">
        <v>9128</v>
      </c>
      <c r="CG15" s="46">
        <v>8400</v>
      </c>
      <c r="CH15" s="46">
        <v>2000</v>
      </c>
      <c r="CI15" s="46">
        <v>27993.96</v>
      </c>
      <c r="CJ15" s="46">
        <v>0</v>
      </c>
      <c r="CK15" s="46">
        <v>9000</v>
      </c>
      <c r="CL15" s="46">
        <f t="shared" si="0"/>
        <v>2746145.0300000003</v>
      </c>
      <c r="CM15" s="46">
        <f t="shared" si="1"/>
        <v>706567.38</v>
      </c>
      <c r="CN15" s="46">
        <f t="shared" si="2"/>
        <v>2888466</v>
      </c>
      <c r="CO15" s="46">
        <f t="shared" si="3"/>
        <v>1020574.63</v>
      </c>
      <c r="CP15" s="46">
        <f t="shared" si="4"/>
        <v>901216.45</v>
      </c>
      <c r="CQ15" s="46">
        <f t="shared" si="5"/>
        <v>462492</v>
      </c>
      <c r="CR15" s="46">
        <f t="shared" si="6"/>
        <v>2313279.9</v>
      </c>
      <c r="CS15" s="45">
        <f t="shared" si="7"/>
        <v>11038741.390000001</v>
      </c>
    </row>
    <row r="16" spans="1:97" s="47" customFormat="1">
      <c r="A16" s="45" t="s">
        <v>344</v>
      </c>
      <c r="B16" s="46">
        <v>123717385.59</v>
      </c>
      <c r="C16" s="46">
        <v>4207417.71</v>
      </c>
      <c r="D16" s="46">
        <v>3870000</v>
      </c>
      <c r="E16" s="46">
        <v>8212702.54</v>
      </c>
      <c r="F16" s="46">
        <v>2355000</v>
      </c>
      <c r="G16" s="46">
        <v>5576560.7800000003</v>
      </c>
      <c r="H16" s="46">
        <v>4561562.2</v>
      </c>
      <c r="I16" s="46">
        <v>11723265.029999999</v>
      </c>
      <c r="J16" s="46">
        <v>6000000</v>
      </c>
      <c r="K16" s="46">
        <v>5382000</v>
      </c>
      <c r="L16" s="46">
        <v>35681269.82</v>
      </c>
      <c r="M16" s="46">
        <v>1542415.31</v>
      </c>
      <c r="N16" s="46">
        <v>53762511.68</v>
      </c>
      <c r="O16" s="46">
        <v>4828793.78</v>
      </c>
      <c r="P16" s="46">
        <v>4957603.8499999996</v>
      </c>
      <c r="Q16" s="46">
        <v>15090263.43</v>
      </c>
      <c r="R16" s="46">
        <v>4355852.07</v>
      </c>
      <c r="S16" s="46">
        <v>8800148.3200000003</v>
      </c>
      <c r="T16" s="46">
        <v>4165596.95</v>
      </c>
      <c r="U16" s="46">
        <v>3250000</v>
      </c>
      <c r="V16" s="46">
        <v>149532000</v>
      </c>
      <c r="W16" s="46">
        <v>3437000</v>
      </c>
      <c r="X16" s="46">
        <v>16194000</v>
      </c>
      <c r="Y16" s="46">
        <v>7486192.9800000004</v>
      </c>
      <c r="Z16" s="46">
        <v>2100120</v>
      </c>
      <c r="AA16" s="46">
        <v>3695000</v>
      </c>
      <c r="AB16" s="46">
        <v>12000000</v>
      </c>
      <c r="AC16" s="46">
        <v>21000000</v>
      </c>
      <c r="AD16" s="46">
        <v>2705000</v>
      </c>
      <c r="AE16" s="46">
        <v>3211404</v>
      </c>
      <c r="AF16" s="46">
        <v>3058400</v>
      </c>
      <c r="AG16" s="46">
        <v>12820500</v>
      </c>
      <c r="AH16" s="46">
        <v>4949000</v>
      </c>
      <c r="AI16" s="46">
        <v>5200000</v>
      </c>
      <c r="AJ16" s="46">
        <v>242940316.50999999</v>
      </c>
      <c r="AK16" s="46">
        <v>2892714</v>
      </c>
      <c r="AL16" s="46">
        <v>2482318.2999999998</v>
      </c>
      <c r="AM16" s="46">
        <v>29262742.219999999</v>
      </c>
      <c r="AN16" s="46">
        <v>14993313.779999999</v>
      </c>
      <c r="AO16" s="46">
        <v>7103789.2300000004</v>
      </c>
      <c r="AP16" s="46">
        <v>1903510.62</v>
      </c>
      <c r="AQ16" s="46">
        <v>54299680.789999999</v>
      </c>
      <c r="AR16" s="46">
        <v>6778035.5599999996</v>
      </c>
      <c r="AS16" s="46">
        <v>8287500</v>
      </c>
      <c r="AT16" s="46">
        <v>6000000</v>
      </c>
      <c r="AU16" s="46">
        <v>6310496.9299999997</v>
      </c>
      <c r="AV16" s="46">
        <v>2340407.19</v>
      </c>
      <c r="AW16" s="46">
        <v>4800357.95</v>
      </c>
      <c r="AX16" s="46">
        <v>4398021.0599999996</v>
      </c>
      <c r="AY16" s="46">
        <v>2500000</v>
      </c>
      <c r="AZ16" s="46">
        <v>74744655.480000004</v>
      </c>
      <c r="BA16" s="46">
        <v>3000000</v>
      </c>
      <c r="BB16" s="46">
        <v>200500000</v>
      </c>
      <c r="BC16" s="46">
        <v>22344000</v>
      </c>
      <c r="BD16" s="46">
        <v>5240412.99</v>
      </c>
      <c r="BE16" s="46">
        <v>3714940.3</v>
      </c>
      <c r="BF16" s="46">
        <v>103300000</v>
      </c>
      <c r="BG16" s="46">
        <v>1745697.24</v>
      </c>
      <c r="BH16" s="46">
        <v>1695201</v>
      </c>
      <c r="BI16" s="46">
        <v>3958608</v>
      </c>
      <c r="BJ16" s="46">
        <v>2521932.5</v>
      </c>
      <c r="BK16" s="46">
        <v>81000000</v>
      </c>
      <c r="BL16" s="46">
        <v>6400000</v>
      </c>
      <c r="BM16" s="46">
        <v>2725500</v>
      </c>
      <c r="BN16" s="46">
        <v>7955970</v>
      </c>
      <c r="BO16" s="46">
        <v>2506363.38</v>
      </c>
      <c r="BP16" s="46">
        <v>3504182.77</v>
      </c>
      <c r="BQ16" s="46">
        <v>565000000</v>
      </c>
      <c r="BR16" s="46">
        <v>4036198.32</v>
      </c>
      <c r="BS16" s="46">
        <v>3101169.93</v>
      </c>
      <c r="BT16" s="46">
        <v>54176779.289999999</v>
      </c>
      <c r="BU16" s="46">
        <v>6079000</v>
      </c>
      <c r="BV16" s="46">
        <v>5748978.0999999996</v>
      </c>
      <c r="BW16" s="46">
        <v>24986000</v>
      </c>
      <c r="BX16" s="46">
        <v>2012212.12</v>
      </c>
      <c r="BY16" s="46">
        <v>1713578.34</v>
      </c>
      <c r="BZ16" s="46">
        <v>3660000</v>
      </c>
      <c r="CA16" s="46">
        <v>5558808.2400000002</v>
      </c>
      <c r="CB16" s="46">
        <v>21017750</v>
      </c>
      <c r="CC16" s="46">
        <v>5934525.5700000003</v>
      </c>
      <c r="CD16" s="46">
        <v>12856521.720000001</v>
      </c>
      <c r="CE16" s="46">
        <v>3115000</v>
      </c>
      <c r="CF16" s="46">
        <v>2494646.1800000002</v>
      </c>
      <c r="CG16" s="46">
        <v>1714931.44</v>
      </c>
      <c r="CH16" s="46">
        <v>1763089.5</v>
      </c>
      <c r="CI16" s="46">
        <v>23984257.359999999</v>
      </c>
      <c r="CJ16" s="46">
        <v>1418325.56</v>
      </c>
      <c r="CK16" s="46">
        <v>1609059.5</v>
      </c>
      <c r="CL16" s="46">
        <f t="shared" si="0"/>
        <v>212829578.97999999</v>
      </c>
      <c r="CM16" s="46">
        <f t="shared" si="1"/>
        <v>99210770.079999998</v>
      </c>
      <c r="CN16" s="46">
        <f t="shared" si="2"/>
        <v>247388616.97999999</v>
      </c>
      <c r="CO16" s="46">
        <f t="shared" si="3"/>
        <v>475037859.62</v>
      </c>
      <c r="CP16" s="46">
        <f t="shared" si="4"/>
        <v>345020792.03000003</v>
      </c>
      <c r="CQ16" s="46">
        <f t="shared" si="5"/>
        <v>104092016.14999999</v>
      </c>
      <c r="CR16" s="46">
        <f t="shared" si="6"/>
        <v>751980831.17000008</v>
      </c>
      <c r="CS16" s="45">
        <f t="shared" si="7"/>
        <v>2235560465.0099998</v>
      </c>
    </row>
    <row r="17" spans="1:97" s="47" customFormat="1">
      <c r="A17" s="45" t="s">
        <v>345</v>
      </c>
      <c r="B17" s="46">
        <v>315000000</v>
      </c>
      <c r="C17" s="46">
        <v>37199779.409999996</v>
      </c>
      <c r="D17" s="46">
        <v>41105640</v>
      </c>
      <c r="E17" s="46">
        <v>43919747.380000003</v>
      </c>
      <c r="F17" s="46">
        <v>32671000</v>
      </c>
      <c r="G17" s="46">
        <v>49000000</v>
      </c>
      <c r="H17" s="46">
        <v>66412740.649999999</v>
      </c>
      <c r="I17" s="46">
        <v>67282910</v>
      </c>
      <c r="J17" s="46">
        <v>45103500</v>
      </c>
      <c r="K17" s="46">
        <v>45077000</v>
      </c>
      <c r="L17" s="46">
        <v>89400441.280000001</v>
      </c>
      <c r="M17" s="46">
        <v>17156880.420000002</v>
      </c>
      <c r="N17" s="46">
        <v>156660018.40000001</v>
      </c>
      <c r="O17" s="46">
        <v>40239074.329999998</v>
      </c>
      <c r="P17" s="46">
        <v>44155427.789999999</v>
      </c>
      <c r="Q17" s="46">
        <v>68026740.829999998</v>
      </c>
      <c r="R17" s="46">
        <v>43026366.939999998</v>
      </c>
      <c r="S17" s="46">
        <v>38988620.350000001</v>
      </c>
      <c r="T17" s="46">
        <v>40577683.520000003</v>
      </c>
      <c r="U17" s="46">
        <v>27000000</v>
      </c>
      <c r="V17" s="46">
        <v>375000000</v>
      </c>
      <c r="W17" s="46">
        <v>30014500</v>
      </c>
      <c r="X17" s="46">
        <v>44094875.439999998</v>
      </c>
      <c r="Y17" s="46">
        <v>39850893.100000001</v>
      </c>
      <c r="Z17" s="46">
        <v>27146970</v>
      </c>
      <c r="AA17" s="46">
        <v>32505051.75</v>
      </c>
      <c r="AB17" s="46">
        <v>36600000</v>
      </c>
      <c r="AC17" s="46">
        <v>104153200</v>
      </c>
      <c r="AD17" s="46">
        <v>38695900</v>
      </c>
      <c r="AE17" s="46">
        <v>34206143</v>
      </c>
      <c r="AF17" s="46">
        <v>41793707</v>
      </c>
      <c r="AG17" s="46">
        <v>68199000</v>
      </c>
      <c r="AH17" s="46">
        <v>34897700</v>
      </c>
      <c r="AI17" s="46">
        <v>26345226.879999999</v>
      </c>
      <c r="AJ17" s="46">
        <v>615185483.55999994</v>
      </c>
      <c r="AK17" s="46">
        <v>40756442.329999998</v>
      </c>
      <c r="AL17" s="46">
        <v>35266104.560000002</v>
      </c>
      <c r="AM17" s="46">
        <v>70320168.739999995</v>
      </c>
      <c r="AN17" s="46">
        <v>66705310.380000003</v>
      </c>
      <c r="AO17" s="46">
        <v>41139092.18</v>
      </c>
      <c r="AP17" s="46">
        <v>22549120</v>
      </c>
      <c r="AQ17" s="46">
        <v>120990627.04000001</v>
      </c>
      <c r="AR17" s="46">
        <v>39915886.899999999</v>
      </c>
      <c r="AS17" s="46">
        <v>56717100</v>
      </c>
      <c r="AT17" s="46">
        <v>77948071.569999993</v>
      </c>
      <c r="AU17" s="46">
        <v>41275987.259999998</v>
      </c>
      <c r="AV17" s="46">
        <v>30113175</v>
      </c>
      <c r="AW17" s="46">
        <v>48000000</v>
      </c>
      <c r="AX17" s="46">
        <v>40293876.020000003</v>
      </c>
      <c r="AY17" s="46">
        <v>31000000</v>
      </c>
      <c r="AZ17" s="46">
        <v>171814401.24000001</v>
      </c>
      <c r="BA17" s="46">
        <v>33676129</v>
      </c>
      <c r="BB17" s="46">
        <v>325000000</v>
      </c>
      <c r="BC17" s="46">
        <v>93586000</v>
      </c>
      <c r="BD17" s="46">
        <v>36920727.740000002</v>
      </c>
      <c r="BE17" s="46">
        <v>38075840</v>
      </c>
      <c r="BF17" s="46">
        <v>187033280</v>
      </c>
      <c r="BG17" s="46">
        <v>27573647.27</v>
      </c>
      <c r="BH17" s="46">
        <v>18870000</v>
      </c>
      <c r="BI17" s="46">
        <v>23163882.579999998</v>
      </c>
      <c r="BJ17" s="46">
        <v>25898188.280000001</v>
      </c>
      <c r="BK17" s="46">
        <v>253000000</v>
      </c>
      <c r="BL17" s="46">
        <v>65017673.659999996</v>
      </c>
      <c r="BM17" s="46">
        <v>49549378.789999999</v>
      </c>
      <c r="BN17" s="46">
        <v>67942770.810000002</v>
      </c>
      <c r="BO17" s="46">
        <v>51656350.560000002</v>
      </c>
      <c r="BP17" s="46">
        <v>34294159.579999998</v>
      </c>
      <c r="BQ17" s="46">
        <v>1000581000</v>
      </c>
      <c r="BR17" s="46">
        <v>50738178.280000001</v>
      </c>
      <c r="BS17" s="46">
        <v>50940293.520000003</v>
      </c>
      <c r="BT17" s="46">
        <v>168340864.88</v>
      </c>
      <c r="BU17" s="46">
        <v>14184600</v>
      </c>
      <c r="BV17" s="46">
        <v>45963293.780000001</v>
      </c>
      <c r="BW17" s="46">
        <v>100458000</v>
      </c>
      <c r="BX17" s="46">
        <v>31582308.460000001</v>
      </c>
      <c r="BY17" s="46">
        <v>32961829.039999999</v>
      </c>
      <c r="BZ17" s="46">
        <v>44313341.530000001</v>
      </c>
      <c r="CA17" s="46">
        <v>52401793.119999997</v>
      </c>
      <c r="CB17" s="46">
        <v>91972610.799999997</v>
      </c>
      <c r="CC17" s="46">
        <v>54017589.619999997</v>
      </c>
      <c r="CD17" s="46">
        <v>76707906.560000002</v>
      </c>
      <c r="CE17" s="46">
        <v>26764082.899999999</v>
      </c>
      <c r="CF17" s="46">
        <v>31270709.32</v>
      </c>
      <c r="CG17" s="46">
        <v>25659519.600000001</v>
      </c>
      <c r="CH17" s="46">
        <v>32075783.879999999</v>
      </c>
      <c r="CI17" s="46">
        <v>87295590.659999996</v>
      </c>
      <c r="CJ17" s="46">
        <v>22417944.16</v>
      </c>
      <c r="CK17" s="46">
        <v>18607004.84</v>
      </c>
      <c r="CL17" s="46">
        <f t="shared" si="0"/>
        <v>849329639.13999987</v>
      </c>
      <c r="CM17" s="46">
        <f t="shared" si="1"/>
        <v>458673932.16000003</v>
      </c>
      <c r="CN17" s="46">
        <f t="shared" si="2"/>
        <v>933503167.16999996</v>
      </c>
      <c r="CO17" s="46">
        <f t="shared" si="3"/>
        <v>1583666975.78</v>
      </c>
      <c r="CP17" s="46">
        <f t="shared" si="4"/>
        <v>776121565.87</v>
      </c>
      <c r="CQ17" s="46">
        <f t="shared" si="5"/>
        <v>521460333.39999998</v>
      </c>
      <c r="CR17" s="46">
        <f t="shared" si="6"/>
        <v>2059254244.9499996</v>
      </c>
      <c r="CS17" s="45">
        <f t="shared" si="7"/>
        <v>7182009858.4700003</v>
      </c>
    </row>
    <row r="18" spans="1:97" s="47" customFormat="1">
      <c r="A18" s="45" t="s">
        <v>346</v>
      </c>
      <c r="B18" s="46">
        <v>71158280.310000002</v>
      </c>
      <c r="C18" s="46">
        <v>4607487.62</v>
      </c>
      <c r="D18" s="46">
        <v>8222000</v>
      </c>
      <c r="E18" s="46">
        <v>11190698.76</v>
      </c>
      <c r="F18" s="46">
        <v>3661676.21</v>
      </c>
      <c r="G18" s="46">
        <v>13063081.33</v>
      </c>
      <c r="H18" s="46">
        <v>14003248.380000001</v>
      </c>
      <c r="I18" s="46">
        <v>20581890.289999999</v>
      </c>
      <c r="J18" s="46">
        <v>8010000</v>
      </c>
      <c r="K18" s="46">
        <v>3941000</v>
      </c>
      <c r="L18" s="46">
        <v>45123358.740000002</v>
      </c>
      <c r="M18" s="46">
        <v>12263255.32</v>
      </c>
      <c r="N18" s="46">
        <v>41856630.700000003</v>
      </c>
      <c r="O18" s="46">
        <v>9006676.5700000003</v>
      </c>
      <c r="P18" s="46">
        <v>13216450</v>
      </c>
      <c r="Q18" s="46">
        <v>17839296.84</v>
      </c>
      <c r="R18" s="46">
        <v>7774527.79</v>
      </c>
      <c r="S18" s="46">
        <v>14898628.710000001</v>
      </c>
      <c r="T18" s="46">
        <v>9160161.3699999992</v>
      </c>
      <c r="U18" s="46">
        <v>5615500</v>
      </c>
      <c r="V18" s="46">
        <v>102013000</v>
      </c>
      <c r="W18" s="46">
        <v>29559190</v>
      </c>
      <c r="X18" s="46">
        <v>32701110</v>
      </c>
      <c r="Y18" s="46">
        <v>8035919.6200000001</v>
      </c>
      <c r="Z18" s="46">
        <v>11217490</v>
      </c>
      <c r="AA18" s="46">
        <v>12927749</v>
      </c>
      <c r="AB18" s="46">
        <v>5000000</v>
      </c>
      <c r="AC18" s="46">
        <v>20000000</v>
      </c>
      <c r="AD18" s="46">
        <v>7000000</v>
      </c>
      <c r="AE18" s="46">
        <v>25270596</v>
      </c>
      <c r="AF18" s="46">
        <v>6864464</v>
      </c>
      <c r="AG18" s="46">
        <v>37850900</v>
      </c>
      <c r="AH18" s="46">
        <v>6392000</v>
      </c>
      <c r="AI18" s="46">
        <v>16900000</v>
      </c>
      <c r="AJ18" s="46">
        <v>167238080.59</v>
      </c>
      <c r="AK18" s="46">
        <v>17459233.949999999</v>
      </c>
      <c r="AL18" s="46">
        <v>11546869.300000001</v>
      </c>
      <c r="AM18" s="46">
        <v>20956909.32</v>
      </c>
      <c r="AN18" s="46">
        <v>13061481.279999999</v>
      </c>
      <c r="AO18" s="46">
        <v>5220203.58</v>
      </c>
      <c r="AP18" s="46">
        <v>3019154.16</v>
      </c>
      <c r="AQ18" s="46">
        <v>28987478.300000001</v>
      </c>
      <c r="AR18" s="46">
        <v>15169803.65</v>
      </c>
      <c r="AS18" s="46">
        <v>25811600</v>
      </c>
      <c r="AT18" s="46">
        <v>15500000</v>
      </c>
      <c r="AU18" s="46">
        <v>13702717.32</v>
      </c>
      <c r="AV18" s="46">
        <v>20463593.609999999</v>
      </c>
      <c r="AW18" s="46">
        <v>6430349.6799999997</v>
      </c>
      <c r="AX18" s="46">
        <v>20523018.34</v>
      </c>
      <c r="AY18" s="46">
        <v>6600000</v>
      </c>
      <c r="AZ18" s="46">
        <v>72813938.400000006</v>
      </c>
      <c r="BA18" s="46">
        <v>17975490</v>
      </c>
      <c r="BB18" s="46">
        <v>283700000</v>
      </c>
      <c r="BC18" s="46">
        <v>35074000</v>
      </c>
      <c r="BD18" s="46">
        <v>5088447.18</v>
      </c>
      <c r="BE18" s="46">
        <v>15351759.960000001</v>
      </c>
      <c r="BF18" s="46">
        <v>56000000</v>
      </c>
      <c r="BG18" s="46">
        <v>5981046.7800000003</v>
      </c>
      <c r="BH18" s="46">
        <v>9442640</v>
      </c>
      <c r="BI18" s="46">
        <v>4569277.78</v>
      </c>
      <c r="BJ18" s="46">
        <v>6412927.1399999997</v>
      </c>
      <c r="BK18" s="46">
        <v>60000000</v>
      </c>
      <c r="BL18" s="46">
        <v>11866006.98</v>
      </c>
      <c r="BM18" s="46">
        <v>17671400</v>
      </c>
      <c r="BN18" s="46">
        <v>14041808.84</v>
      </c>
      <c r="BO18" s="46">
        <v>31049073.879999999</v>
      </c>
      <c r="BP18" s="46">
        <v>9591012.9800000004</v>
      </c>
      <c r="BQ18" s="46">
        <v>250908000</v>
      </c>
      <c r="BR18" s="46">
        <v>13261153.09</v>
      </c>
      <c r="BS18" s="46">
        <v>13869769.18</v>
      </c>
      <c r="BT18" s="46">
        <v>41926403.740000002</v>
      </c>
      <c r="BU18" s="46">
        <v>7235040</v>
      </c>
      <c r="BV18" s="46">
        <v>10319582.65</v>
      </c>
      <c r="BW18" s="46">
        <v>25969500</v>
      </c>
      <c r="BX18" s="46">
        <v>6203427.3099999996</v>
      </c>
      <c r="BY18" s="46">
        <v>8056700.1200000001</v>
      </c>
      <c r="BZ18" s="46">
        <v>8151002.79</v>
      </c>
      <c r="CA18" s="46">
        <v>8384262.6799999997</v>
      </c>
      <c r="CB18" s="46">
        <v>25280694.489999998</v>
      </c>
      <c r="CC18" s="46">
        <v>9417786.4100000001</v>
      </c>
      <c r="CD18" s="46">
        <v>19959938.600000001</v>
      </c>
      <c r="CE18" s="46">
        <v>6151791.3200000003</v>
      </c>
      <c r="CF18" s="46">
        <v>8972132.8800000008</v>
      </c>
      <c r="CG18" s="46">
        <v>6668813.8200000003</v>
      </c>
      <c r="CH18" s="46">
        <v>5675855.4000000004</v>
      </c>
      <c r="CI18" s="46">
        <v>51143676.789999999</v>
      </c>
      <c r="CJ18" s="46">
        <v>5624407.2999999998</v>
      </c>
      <c r="CK18" s="46">
        <v>3582178.29</v>
      </c>
      <c r="CL18" s="46">
        <f t="shared" si="0"/>
        <v>215825976.96000001</v>
      </c>
      <c r="CM18" s="46">
        <f t="shared" si="1"/>
        <v>119367871.98000002</v>
      </c>
      <c r="CN18" s="46">
        <f t="shared" si="2"/>
        <v>321732418.62</v>
      </c>
      <c r="CO18" s="46">
        <f t="shared" si="3"/>
        <v>482479921.48000002</v>
      </c>
      <c r="CP18" s="46">
        <f t="shared" si="4"/>
        <v>421620098.83999991</v>
      </c>
      <c r="CQ18" s="46">
        <f t="shared" si="5"/>
        <v>144219302.68000001</v>
      </c>
      <c r="CR18" s="46">
        <f t="shared" si="6"/>
        <v>536762116.86000007</v>
      </c>
      <c r="CS18" s="45">
        <f t="shared" si="7"/>
        <v>2242007707.420001</v>
      </c>
    </row>
    <row r="19" spans="1:97" s="26" customFormat="1">
      <c r="A19" s="45" t="s">
        <v>347</v>
      </c>
      <c r="B19" s="46">
        <v>560030000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3445750.75</v>
      </c>
      <c r="AR19" s="46">
        <v>0</v>
      </c>
      <c r="AS19" s="46">
        <v>0</v>
      </c>
      <c r="AT19" s="46">
        <v>0</v>
      </c>
      <c r="AU19" s="46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6">
        <v>0</v>
      </c>
      <c r="BB19" s="46">
        <v>0</v>
      </c>
      <c r="BC19" s="46">
        <v>0</v>
      </c>
      <c r="BD19" s="46">
        <v>0</v>
      </c>
      <c r="BE19" s="46">
        <v>0</v>
      </c>
      <c r="BF19" s="46">
        <v>0</v>
      </c>
      <c r="BG19" s="46">
        <v>0</v>
      </c>
      <c r="BH19" s="46">
        <v>0</v>
      </c>
      <c r="BI19" s="46">
        <v>0</v>
      </c>
      <c r="BJ19" s="46">
        <v>0</v>
      </c>
      <c r="BK19" s="46">
        <v>641000000</v>
      </c>
      <c r="BL19" s="46">
        <v>0</v>
      </c>
      <c r="BM19" s="46">
        <v>0</v>
      </c>
      <c r="BN19" s="46">
        <v>0</v>
      </c>
      <c r="BO19" s="46">
        <v>0</v>
      </c>
      <c r="BP19" s="46">
        <v>0</v>
      </c>
      <c r="BQ19" s="46">
        <v>6000000</v>
      </c>
      <c r="BR19" s="46">
        <v>0</v>
      </c>
      <c r="BS19" s="46">
        <v>0</v>
      </c>
      <c r="BT19" s="46">
        <v>0</v>
      </c>
      <c r="BU19" s="46">
        <v>0</v>
      </c>
      <c r="BV19" s="46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6">
        <v>0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6">
        <v>0</v>
      </c>
      <c r="CL19" s="46">
        <f t="shared" si="0"/>
        <v>560030000</v>
      </c>
      <c r="CM19" s="46">
        <f t="shared" si="1"/>
        <v>0</v>
      </c>
      <c r="CN19" s="46">
        <f t="shared" si="2"/>
        <v>0</v>
      </c>
      <c r="CO19" s="46">
        <f t="shared" si="3"/>
        <v>3445750.75</v>
      </c>
      <c r="CP19" s="46">
        <f t="shared" si="4"/>
        <v>0</v>
      </c>
      <c r="CQ19" s="46">
        <f t="shared" si="5"/>
        <v>641000000</v>
      </c>
      <c r="CR19" s="46">
        <f t="shared" si="6"/>
        <v>6000000</v>
      </c>
      <c r="CS19" s="45">
        <f t="shared" si="7"/>
        <v>1210475750.75</v>
      </c>
    </row>
    <row r="20" spans="1:97" s="47" customFormat="1">
      <c r="A20" s="45" t="s">
        <v>348</v>
      </c>
      <c r="B20" s="46">
        <v>13304534.68</v>
      </c>
      <c r="C20" s="46">
        <v>2150745.5299999998</v>
      </c>
      <c r="D20" s="46">
        <v>1109100.6299999999</v>
      </c>
      <c r="E20" s="46">
        <v>1082877.45</v>
      </c>
      <c r="F20" s="46">
        <v>2197321.89</v>
      </c>
      <c r="G20" s="46">
        <v>3446188.62</v>
      </c>
      <c r="H20" s="46">
        <v>5486315.3499999996</v>
      </c>
      <c r="I20" s="46">
        <v>6141229.5099999998</v>
      </c>
      <c r="J20" s="46">
        <v>2873960.82</v>
      </c>
      <c r="K20" s="46">
        <v>3562835.27</v>
      </c>
      <c r="L20" s="46">
        <v>7281991.3099999996</v>
      </c>
      <c r="M20" s="46">
        <v>1251000</v>
      </c>
      <c r="N20" s="46">
        <v>184495321.5</v>
      </c>
      <c r="O20" s="46">
        <v>3318156.57</v>
      </c>
      <c r="P20" s="46">
        <v>4934637.51</v>
      </c>
      <c r="Q20" s="46">
        <v>7250215.2199999997</v>
      </c>
      <c r="R20" s="46">
        <v>1919621.83</v>
      </c>
      <c r="S20" s="46">
        <v>6589422.2400000002</v>
      </c>
      <c r="T20" s="46">
        <v>2862480.23</v>
      </c>
      <c r="U20" s="46">
        <v>3633778.32</v>
      </c>
      <c r="V20" s="46">
        <v>26292783.620000001</v>
      </c>
      <c r="W20" s="46">
        <v>3212578.33</v>
      </c>
      <c r="X20" s="46">
        <v>5868685.1299999999</v>
      </c>
      <c r="Y20" s="46">
        <v>4400879.42</v>
      </c>
      <c r="Z20" s="46">
        <v>2111681.9500000002</v>
      </c>
      <c r="AA20" s="46">
        <v>2606345.36</v>
      </c>
      <c r="AB20" s="46">
        <v>2627497.1</v>
      </c>
      <c r="AC20" s="46">
        <v>7413931.5099999998</v>
      </c>
      <c r="AD20" s="46">
        <v>2740393.46</v>
      </c>
      <c r="AE20" s="46">
        <v>2906486.18</v>
      </c>
      <c r="AF20" s="46">
        <v>5195990</v>
      </c>
      <c r="AG20" s="46">
        <v>3234205.34</v>
      </c>
      <c r="AH20" s="46">
        <v>2267120</v>
      </c>
      <c r="AI20" s="46">
        <v>3296155.31</v>
      </c>
      <c r="AJ20" s="46">
        <v>301584699.19999999</v>
      </c>
      <c r="AK20" s="46">
        <v>8182338.0099999998</v>
      </c>
      <c r="AL20" s="46">
        <v>3320948.89</v>
      </c>
      <c r="AM20" s="46">
        <v>4304418.72</v>
      </c>
      <c r="AN20" s="46">
        <v>5835941.1900000004</v>
      </c>
      <c r="AO20" s="46">
        <v>5405878.7400000002</v>
      </c>
      <c r="AP20" s="46">
        <v>4425694.04</v>
      </c>
      <c r="AQ20" s="46">
        <v>20750436.949999999</v>
      </c>
      <c r="AR20" s="46">
        <v>2868354.16</v>
      </c>
      <c r="AS20" s="46">
        <v>5499597.3399999999</v>
      </c>
      <c r="AT20" s="46">
        <v>5005018.24</v>
      </c>
      <c r="AU20" s="46">
        <v>6468199.4000000004</v>
      </c>
      <c r="AV20" s="46">
        <v>3791818.66</v>
      </c>
      <c r="AW20" s="46">
        <v>2802491.62</v>
      </c>
      <c r="AX20" s="46">
        <v>3786512.06</v>
      </c>
      <c r="AY20" s="46">
        <v>1099088.8</v>
      </c>
      <c r="AZ20" s="46">
        <v>19216550</v>
      </c>
      <c r="BA20" s="46">
        <v>4524503.21</v>
      </c>
      <c r="BB20" s="46">
        <v>64908500</v>
      </c>
      <c r="BC20" s="46">
        <v>48812500</v>
      </c>
      <c r="BD20" s="46">
        <v>7013240.7699999996</v>
      </c>
      <c r="BE20" s="46">
        <v>13694846.43</v>
      </c>
      <c r="BF20" s="46">
        <v>132650000</v>
      </c>
      <c r="BG20" s="46">
        <v>1321791.1299999999</v>
      </c>
      <c r="BH20" s="46">
        <v>1886191.54</v>
      </c>
      <c r="BI20" s="46">
        <v>7048329.46</v>
      </c>
      <c r="BJ20" s="46">
        <v>20638056.73</v>
      </c>
      <c r="BK20" s="46">
        <v>48478085.210000001</v>
      </c>
      <c r="BL20" s="46">
        <v>4508345.6500000004</v>
      </c>
      <c r="BM20" s="46">
        <v>3304817.06</v>
      </c>
      <c r="BN20" s="46">
        <v>6430000</v>
      </c>
      <c r="BO20" s="46">
        <v>3168984.53</v>
      </c>
      <c r="BP20" s="46">
        <v>1482627.63</v>
      </c>
      <c r="BQ20" s="46">
        <v>115019590</v>
      </c>
      <c r="BR20" s="46">
        <v>12664415.300000001</v>
      </c>
      <c r="BS20" s="46">
        <v>2673693.7200000002</v>
      </c>
      <c r="BT20" s="46">
        <v>10922127.32</v>
      </c>
      <c r="BU20" s="46">
        <v>74457.8</v>
      </c>
      <c r="BV20" s="46">
        <v>3530877</v>
      </c>
      <c r="BW20" s="46">
        <v>188225000</v>
      </c>
      <c r="BX20" s="46">
        <v>7151976</v>
      </c>
      <c r="BY20" s="46">
        <v>2063639.59</v>
      </c>
      <c r="BZ20" s="46">
        <v>11624500</v>
      </c>
      <c r="CA20" s="46">
        <v>16698648.75</v>
      </c>
      <c r="CB20" s="46">
        <v>5196466</v>
      </c>
      <c r="CC20" s="46">
        <v>2614655</v>
      </c>
      <c r="CD20" s="46">
        <v>7683785.7999999998</v>
      </c>
      <c r="CE20" s="46">
        <v>2426933.61</v>
      </c>
      <c r="CF20" s="46">
        <v>1742939.94</v>
      </c>
      <c r="CG20" s="46">
        <v>1444000</v>
      </c>
      <c r="CH20" s="46">
        <v>13603532.609999999</v>
      </c>
      <c r="CI20" s="46">
        <v>11981345.17</v>
      </c>
      <c r="CJ20" s="46">
        <v>1584246.22</v>
      </c>
      <c r="CK20" s="46">
        <v>1590057.06</v>
      </c>
      <c r="CL20" s="46">
        <f t="shared" si="0"/>
        <v>49888101.060000002</v>
      </c>
      <c r="CM20" s="46">
        <f t="shared" si="1"/>
        <v>215003633.41999999</v>
      </c>
      <c r="CN20" s="46">
        <f t="shared" si="2"/>
        <v>74174732.710000008</v>
      </c>
      <c r="CO20" s="46">
        <f t="shared" si="3"/>
        <v>408872489.23000002</v>
      </c>
      <c r="CP20" s="46">
        <f t="shared" si="4"/>
        <v>297973456.06</v>
      </c>
      <c r="CQ20" s="46">
        <f t="shared" si="5"/>
        <v>67372860.079999998</v>
      </c>
      <c r="CR20" s="46">
        <f t="shared" si="6"/>
        <v>420516886.89000005</v>
      </c>
      <c r="CS20" s="45">
        <f t="shared" si="7"/>
        <v>1533802159.4499996</v>
      </c>
    </row>
    <row r="21" spans="1:97" s="50" customFormat="1">
      <c r="A21" s="48" t="s">
        <v>349</v>
      </c>
      <c r="B21" s="49">
        <f>SUM(B9:B20)</f>
        <v>1702909001.5900002</v>
      </c>
      <c r="C21" s="49">
        <f t="shared" ref="C21" si="8">SUM(C9:C20)</f>
        <v>124828400.86</v>
      </c>
      <c r="D21" s="49">
        <f t="shared" ref="D21:BO21" si="9">SUM(D9:D20)</f>
        <v>127366740.63</v>
      </c>
      <c r="E21" s="49">
        <f t="shared" si="9"/>
        <v>120844688.87</v>
      </c>
      <c r="F21" s="49">
        <f t="shared" si="9"/>
        <v>87458649.959999993</v>
      </c>
      <c r="G21" s="49">
        <f t="shared" si="9"/>
        <v>167323195.26000002</v>
      </c>
      <c r="H21" s="49">
        <f t="shared" si="9"/>
        <v>182680969.13</v>
      </c>
      <c r="I21" s="49">
        <f t="shared" si="9"/>
        <v>262984864.71000001</v>
      </c>
      <c r="J21" s="49">
        <f t="shared" si="9"/>
        <v>140007460.81999999</v>
      </c>
      <c r="K21" s="49">
        <f t="shared" si="9"/>
        <v>165609035.27000001</v>
      </c>
      <c r="L21" s="49">
        <f t="shared" si="9"/>
        <v>408305505.89999998</v>
      </c>
      <c r="M21" s="49">
        <f t="shared" si="9"/>
        <v>58759936.369999997</v>
      </c>
      <c r="N21" s="49">
        <f t="shared" si="9"/>
        <v>1028395834.4299999</v>
      </c>
      <c r="O21" s="49">
        <f t="shared" si="9"/>
        <v>145363509.69999999</v>
      </c>
      <c r="P21" s="49">
        <f t="shared" si="9"/>
        <v>220564119.14999998</v>
      </c>
      <c r="Q21" s="49">
        <f t="shared" si="9"/>
        <v>285996935.94</v>
      </c>
      <c r="R21" s="49">
        <f t="shared" si="9"/>
        <v>137290741.72</v>
      </c>
      <c r="S21" s="49">
        <f t="shared" si="9"/>
        <v>165374163.87</v>
      </c>
      <c r="T21" s="49">
        <f t="shared" si="9"/>
        <v>127076475.48000003</v>
      </c>
      <c r="U21" s="49">
        <f t="shared" si="9"/>
        <v>73226013.319999993</v>
      </c>
      <c r="V21" s="49">
        <f t="shared" si="9"/>
        <v>1513218783.6199999</v>
      </c>
      <c r="W21" s="49">
        <f t="shared" si="9"/>
        <v>152733938.33000001</v>
      </c>
      <c r="X21" s="49">
        <f t="shared" si="9"/>
        <v>221617170.56999999</v>
      </c>
      <c r="Y21" s="49">
        <f t="shared" si="9"/>
        <v>162473435.73999998</v>
      </c>
      <c r="Z21" s="49">
        <f t="shared" si="9"/>
        <v>76887792.950000003</v>
      </c>
      <c r="AA21" s="49">
        <f t="shared" si="9"/>
        <v>107427335.39999999</v>
      </c>
      <c r="AB21" s="49">
        <f t="shared" si="9"/>
        <v>109177497.09999999</v>
      </c>
      <c r="AC21" s="49">
        <f t="shared" si="9"/>
        <v>360117131.50999999</v>
      </c>
      <c r="AD21" s="49">
        <f t="shared" si="9"/>
        <v>108661293.45999999</v>
      </c>
      <c r="AE21" s="49">
        <f t="shared" si="9"/>
        <v>127529957.18000001</v>
      </c>
      <c r="AF21" s="49">
        <f t="shared" si="9"/>
        <v>154793761</v>
      </c>
      <c r="AG21" s="49">
        <f t="shared" si="9"/>
        <v>236333567.34</v>
      </c>
      <c r="AH21" s="49">
        <f t="shared" si="9"/>
        <v>117229820</v>
      </c>
      <c r="AI21" s="49">
        <f t="shared" si="9"/>
        <v>137383382.19</v>
      </c>
      <c r="AJ21" s="49">
        <f t="shared" si="9"/>
        <v>3728080295.6100001</v>
      </c>
      <c r="AK21" s="49">
        <f t="shared" si="9"/>
        <v>159177350.03999996</v>
      </c>
      <c r="AL21" s="49">
        <f t="shared" si="9"/>
        <v>131142188.91</v>
      </c>
      <c r="AM21" s="49">
        <f t="shared" si="9"/>
        <v>289561264.38000005</v>
      </c>
      <c r="AN21" s="49">
        <f t="shared" si="9"/>
        <v>254029781.75</v>
      </c>
      <c r="AO21" s="49">
        <f t="shared" si="9"/>
        <v>135567553.84999999</v>
      </c>
      <c r="AP21" s="49">
        <f t="shared" si="9"/>
        <v>65760660.169999994</v>
      </c>
      <c r="AQ21" s="49">
        <f t="shared" si="9"/>
        <v>735939072.79999995</v>
      </c>
      <c r="AR21" s="49">
        <f t="shared" si="9"/>
        <v>145073243.05000001</v>
      </c>
      <c r="AS21" s="49">
        <f t="shared" si="9"/>
        <v>255590597.34</v>
      </c>
      <c r="AT21" s="49">
        <f t="shared" si="9"/>
        <v>262061764.46000001</v>
      </c>
      <c r="AU21" s="49">
        <f t="shared" si="9"/>
        <v>132712316.63</v>
      </c>
      <c r="AV21" s="49">
        <f t="shared" si="9"/>
        <v>98344482.479999989</v>
      </c>
      <c r="AW21" s="49">
        <f t="shared" si="9"/>
        <v>167446199.25</v>
      </c>
      <c r="AX21" s="49">
        <f t="shared" si="9"/>
        <v>156791712.84999999</v>
      </c>
      <c r="AY21" s="49">
        <f t="shared" si="9"/>
        <v>100159088.8</v>
      </c>
      <c r="AZ21" s="49">
        <f t="shared" si="9"/>
        <v>785123525.58000004</v>
      </c>
      <c r="BA21" s="49">
        <f t="shared" si="9"/>
        <v>116659605.93999998</v>
      </c>
      <c r="BB21" s="49">
        <f t="shared" si="9"/>
        <v>1751008500</v>
      </c>
      <c r="BC21" s="49">
        <f t="shared" si="9"/>
        <v>395092500</v>
      </c>
      <c r="BD21" s="49">
        <f t="shared" si="9"/>
        <v>105040678.17999999</v>
      </c>
      <c r="BE21" s="49">
        <f t="shared" si="9"/>
        <v>149971987.53</v>
      </c>
      <c r="BF21" s="49">
        <f t="shared" si="9"/>
        <v>961543280</v>
      </c>
      <c r="BG21" s="49">
        <f t="shared" si="9"/>
        <v>94384901.50999999</v>
      </c>
      <c r="BH21" s="49">
        <f t="shared" si="9"/>
        <v>68841297.969999999</v>
      </c>
      <c r="BI21" s="49">
        <f t="shared" si="9"/>
        <v>132862724.02999999</v>
      </c>
      <c r="BJ21" s="49">
        <f t="shared" si="9"/>
        <v>137065137.25</v>
      </c>
      <c r="BK21" s="49">
        <f t="shared" si="9"/>
        <v>1767878085.21</v>
      </c>
      <c r="BL21" s="49">
        <f t="shared" si="9"/>
        <v>215762026.28999999</v>
      </c>
      <c r="BM21" s="49">
        <f t="shared" si="9"/>
        <v>173713595.84999999</v>
      </c>
      <c r="BN21" s="49">
        <f t="shared" si="9"/>
        <v>254889282.65000001</v>
      </c>
      <c r="BO21" s="49">
        <f t="shared" si="9"/>
        <v>183031230.19</v>
      </c>
      <c r="BP21" s="49">
        <f t="shared" ref="BP21:CS21" si="10">SUM(BP9:BP20)</f>
        <v>124690988.44</v>
      </c>
      <c r="BQ21" s="49">
        <f t="shared" si="10"/>
        <v>5196385939</v>
      </c>
      <c r="BR21" s="49">
        <f t="shared" si="10"/>
        <v>200442032.69000003</v>
      </c>
      <c r="BS21" s="49">
        <f t="shared" si="10"/>
        <v>151436966.89000002</v>
      </c>
      <c r="BT21" s="49">
        <f t="shared" si="10"/>
        <v>739942860.84000003</v>
      </c>
      <c r="BU21" s="49">
        <f t="shared" si="10"/>
        <v>59498369.569999993</v>
      </c>
      <c r="BV21" s="49">
        <f t="shared" si="10"/>
        <v>144258389.59</v>
      </c>
      <c r="BW21" s="49">
        <f t="shared" si="10"/>
        <v>619437499.70000005</v>
      </c>
      <c r="BX21" s="49">
        <f t="shared" si="10"/>
        <v>110090473.28999999</v>
      </c>
      <c r="BY21" s="49">
        <f t="shared" si="10"/>
        <v>104748034.77000001</v>
      </c>
      <c r="BZ21" s="49">
        <f t="shared" si="10"/>
        <v>147466518.31999999</v>
      </c>
      <c r="CA21" s="49">
        <f t="shared" si="10"/>
        <v>214446435.52000001</v>
      </c>
      <c r="CB21" s="49">
        <f t="shared" si="10"/>
        <v>383024117.12</v>
      </c>
      <c r="CC21" s="49">
        <f t="shared" si="10"/>
        <v>188140370.69</v>
      </c>
      <c r="CD21" s="49">
        <f t="shared" si="10"/>
        <v>326815897.54000002</v>
      </c>
      <c r="CE21" s="49">
        <f t="shared" si="10"/>
        <v>97127108.37999998</v>
      </c>
      <c r="CF21" s="49">
        <f t="shared" si="10"/>
        <v>92891191.679999992</v>
      </c>
      <c r="CG21" s="49">
        <f t="shared" si="10"/>
        <v>88385998.590000004</v>
      </c>
      <c r="CH21" s="49">
        <f t="shared" si="10"/>
        <v>105659258.28</v>
      </c>
      <c r="CI21" s="49">
        <f t="shared" si="10"/>
        <v>467929906.3900001</v>
      </c>
      <c r="CJ21" s="49">
        <f t="shared" si="10"/>
        <v>85386892.150000006</v>
      </c>
      <c r="CK21" s="49">
        <f t="shared" si="10"/>
        <v>74397446.960000008</v>
      </c>
      <c r="CL21" s="49">
        <f t="shared" si="10"/>
        <v>3549078449.3699999</v>
      </c>
      <c r="CM21" s="49">
        <f t="shared" si="10"/>
        <v>2183287793.6100001</v>
      </c>
      <c r="CN21" s="49">
        <f t="shared" si="10"/>
        <v>3585584866.3899999</v>
      </c>
      <c r="CO21" s="49">
        <f t="shared" si="10"/>
        <v>7719220703.8899994</v>
      </c>
      <c r="CP21" s="49">
        <f t="shared" si="10"/>
        <v>3795811006.4699998</v>
      </c>
      <c r="CQ21" s="49">
        <f t="shared" si="10"/>
        <v>2719965208.6300001</v>
      </c>
      <c r="CR21" s="49">
        <f t="shared" si="10"/>
        <v>9597911707.960001</v>
      </c>
      <c r="CS21" s="49">
        <f t="shared" si="10"/>
        <v>33150859736.320004</v>
      </c>
    </row>
    <row r="22" spans="1:97" s="26" customFormat="1">
      <c r="A22" s="45" t="s">
        <v>350</v>
      </c>
      <c r="B22" s="46">
        <v>165000000</v>
      </c>
      <c r="C22" s="46">
        <v>13505482.27</v>
      </c>
      <c r="D22" s="46">
        <v>9900000</v>
      </c>
      <c r="E22" s="46">
        <v>10368917.640000001</v>
      </c>
      <c r="F22" s="46">
        <v>6400000</v>
      </c>
      <c r="G22" s="46">
        <v>14000000</v>
      </c>
      <c r="H22" s="46">
        <v>14557774.4</v>
      </c>
      <c r="I22" s="46">
        <v>29000000</v>
      </c>
      <c r="J22" s="46">
        <v>14000000</v>
      </c>
      <c r="K22" s="46">
        <v>14430000</v>
      </c>
      <c r="L22" s="46">
        <v>43110516.409999996</v>
      </c>
      <c r="M22" s="46">
        <v>4510000</v>
      </c>
      <c r="N22" s="46">
        <v>100075348.11</v>
      </c>
      <c r="O22" s="46">
        <v>14189698.52</v>
      </c>
      <c r="P22" s="46">
        <v>15543927.93</v>
      </c>
      <c r="Q22" s="46">
        <v>35307230.159999996</v>
      </c>
      <c r="R22" s="46">
        <v>10457944.550000001</v>
      </c>
      <c r="S22" s="46">
        <v>14006610.91</v>
      </c>
      <c r="T22" s="46">
        <v>10000020</v>
      </c>
      <c r="U22" s="46">
        <v>3600000</v>
      </c>
      <c r="V22" s="46">
        <v>195000000</v>
      </c>
      <c r="W22" s="46">
        <v>7400000</v>
      </c>
      <c r="X22" s="46">
        <v>21000000</v>
      </c>
      <c r="Y22" s="46">
        <v>10923165.34</v>
      </c>
      <c r="Z22" s="46">
        <v>4000000</v>
      </c>
      <c r="AA22" s="46">
        <v>7110067.7800000003</v>
      </c>
      <c r="AB22" s="46">
        <v>9500000</v>
      </c>
      <c r="AC22" s="46">
        <v>38000000</v>
      </c>
      <c r="AD22" s="46">
        <v>7000000</v>
      </c>
      <c r="AE22" s="46">
        <v>7790833</v>
      </c>
      <c r="AF22" s="46">
        <v>9500000</v>
      </c>
      <c r="AG22" s="46">
        <v>26000000</v>
      </c>
      <c r="AH22" s="46">
        <v>10500000</v>
      </c>
      <c r="AI22" s="46">
        <v>8000000</v>
      </c>
      <c r="AJ22" s="46">
        <v>650121927.86000001</v>
      </c>
      <c r="AK22" s="46">
        <v>11324695.83</v>
      </c>
      <c r="AL22" s="46">
        <v>6000000</v>
      </c>
      <c r="AM22" s="46">
        <v>42097553.399999999</v>
      </c>
      <c r="AN22" s="46">
        <v>29194722.32</v>
      </c>
      <c r="AO22" s="46">
        <v>12950000</v>
      </c>
      <c r="AP22" s="46">
        <v>3872658.92</v>
      </c>
      <c r="AQ22" s="46">
        <v>89884857.780000001</v>
      </c>
      <c r="AR22" s="46">
        <v>12433280.460000001</v>
      </c>
      <c r="AS22" s="46">
        <v>25000000</v>
      </c>
      <c r="AT22" s="46">
        <v>23000000</v>
      </c>
      <c r="AU22" s="46">
        <v>10991514.630000001</v>
      </c>
      <c r="AV22" s="46">
        <v>5683442.8300000001</v>
      </c>
      <c r="AW22" s="46">
        <v>13500000</v>
      </c>
      <c r="AX22" s="46">
        <v>12301759.439999999</v>
      </c>
      <c r="AY22" s="46">
        <v>8200000</v>
      </c>
      <c r="AZ22" s="46">
        <v>136000000</v>
      </c>
      <c r="BA22" s="46">
        <v>8300000</v>
      </c>
      <c r="BB22" s="46">
        <v>321000000</v>
      </c>
      <c r="BC22" s="46">
        <v>45228000</v>
      </c>
      <c r="BD22" s="46">
        <v>7562938.5</v>
      </c>
      <c r="BE22" s="46">
        <v>10500000</v>
      </c>
      <c r="BF22" s="46">
        <v>88000000</v>
      </c>
      <c r="BG22" s="46">
        <v>6380000</v>
      </c>
      <c r="BH22" s="46">
        <v>4547041.8</v>
      </c>
      <c r="BI22" s="46">
        <v>10257600.539999999</v>
      </c>
      <c r="BJ22" s="46">
        <v>10970133.52</v>
      </c>
      <c r="BK22" s="46">
        <v>136000000</v>
      </c>
      <c r="BL22" s="46">
        <v>23000000</v>
      </c>
      <c r="BM22" s="46">
        <v>18662430.59</v>
      </c>
      <c r="BN22" s="46">
        <v>29850264</v>
      </c>
      <c r="BO22" s="46">
        <v>16600000</v>
      </c>
      <c r="BP22" s="46">
        <v>10029830.800000001</v>
      </c>
      <c r="BQ22" s="46">
        <v>1105218500</v>
      </c>
      <c r="BR22" s="46">
        <v>18237894.059999999</v>
      </c>
      <c r="BS22" s="46">
        <v>14500000</v>
      </c>
      <c r="BT22" s="46">
        <v>90834343.549999997</v>
      </c>
      <c r="BU22" s="46">
        <v>3690000</v>
      </c>
      <c r="BV22" s="46">
        <v>13056200.800000001</v>
      </c>
      <c r="BW22" s="46">
        <v>54000000</v>
      </c>
      <c r="BX22" s="46">
        <v>8112230</v>
      </c>
      <c r="BY22" s="46">
        <v>6661740.1399999997</v>
      </c>
      <c r="BZ22" s="46">
        <v>11500000</v>
      </c>
      <c r="CA22" s="46">
        <v>17821996.079999998</v>
      </c>
      <c r="CB22" s="46">
        <v>46526288.729999997</v>
      </c>
      <c r="CC22" s="46">
        <v>16006961.25</v>
      </c>
      <c r="CD22" s="46">
        <v>38787792.939999998</v>
      </c>
      <c r="CE22" s="46">
        <v>6700000</v>
      </c>
      <c r="CF22" s="46">
        <v>5805084.3200000003</v>
      </c>
      <c r="CG22" s="46">
        <v>5624045.2000000002</v>
      </c>
      <c r="CH22" s="46">
        <v>6828684.5199999996</v>
      </c>
      <c r="CI22" s="46">
        <v>54422962.899999999</v>
      </c>
      <c r="CJ22" s="46">
        <v>6511918.2199999997</v>
      </c>
      <c r="CK22" s="46">
        <v>4520092.87</v>
      </c>
      <c r="CL22" s="46">
        <f t="shared" ref="CL22:CL36" si="11">SUM(B22:M22)</f>
        <v>338782690.72000003</v>
      </c>
      <c r="CM22" s="46">
        <f t="shared" ref="CM22:CM36" si="12">SUM(N22:U22)</f>
        <v>203180780.18000001</v>
      </c>
      <c r="CN22" s="46">
        <f t="shared" ref="CN22:CN36" si="13">SUM(V22:AI22)</f>
        <v>361724066.12</v>
      </c>
      <c r="CO22" s="46">
        <f t="shared" ref="CO22:CO36" si="14">SUM(AJ22:BA22)</f>
        <v>1100856413.4700003</v>
      </c>
      <c r="CP22" s="46">
        <f t="shared" ref="CP22:CP36" si="15">SUM(BB22:BJ22)</f>
        <v>504445714.36000001</v>
      </c>
      <c r="CQ22" s="46">
        <f t="shared" ref="CQ22:CQ36" si="16">SUM(BK22:BP22)</f>
        <v>234142525.39000002</v>
      </c>
      <c r="CR22" s="46">
        <f t="shared" ref="CR22:CR36" si="17">SUM(BQ22:CK22)</f>
        <v>1535366735.5799999</v>
      </c>
      <c r="CS22" s="45">
        <f t="shared" ref="CS22:CS36" si="18">SUM(B22:CK22)</f>
        <v>4278498925.8200006</v>
      </c>
    </row>
    <row r="23" spans="1:97" s="47" customFormat="1">
      <c r="A23" s="45" t="s">
        <v>351</v>
      </c>
      <c r="B23" s="46">
        <v>99792612.709999993</v>
      </c>
      <c r="C23" s="46">
        <v>6315066.8300000001</v>
      </c>
      <c r="D23" s="46">
        <v>3430000</v>
      </c>
      <c r="E23" s="46">
        <v>1842987.43</v>
      </c>
      <c r="F23" s="46">
        <v>2100000</v>
      </c>
      <c r="G23" s="46">
        <v>9500000</v>
      </c>
      <c r="H23" s="46">
        <v>5686159.2000000002</v>
      </c>
      <c r="I23" s="46">
        <v>9700000</v>
      </c>
      <c r="J23" s="46">
        <v>2665000</v>
      </c>
      <c r="K23" s="46">
        <v>2113700</v>
      </c>
      <c r="L23" s="46">
        <v>25235796.859999999</v>
      </c>
      <c r="M23" s="46">
        <v>1547593.9</v>
      </c>
      <c r="N23" s="46">
        <v>81433773.469999999</v>
      </c>
      <c r="O23" s="46">
        <v>6130913.6900000004</v>
      </c>
      <c r="P23" s="46">
        <v>7437491.2000000002</v>
      </c>
      <c r="Q23" s="46">
        <v>17275630.440000001</v>
      </c>
      <c r="R23" s="46">
        <v>2568627.44</v>
      </c>
      <c r="S23" s="46">
        <v>4205147.91</v>
      </c>
      <c r="T23" s="46">
        <v>3954132.34</v>
      </c>
      <c r="U23" s="46">
        <v>1040000</v>
      </c>
      <c r="V23" s="46">
        <v>155000000</v>
      </c>
      <c r="W23" s="46">
        <v>4729340</v>
      </c>
      <c r="X23" s="46">
        <v>7485000</v>
      </c>
      <c r="Y23" s="46">
        <v>5758258.4199999999</v>
      </c>
      <c r="Z23" s="46">
        <v>1090000</v>
      </c>
      <c r="AA23" s="46">
        <v>2197615.7200000002</v>
      </c>
      <c r="AB23" s="46">
        <v>3500000</v>
      </c>
      <c r="AC23" s="46">
        <v>17000000</v>
      </c>
      <c r="AD23" s="46">
        <v>4060000</v>
      </c>
      <c r="AE23" s="46">
        <v>3131369</v>
      </c>
      <c r="AF23" s="46">
        <v>5255000</v>
      </c>
      <c r="AG23" s="46">
        <v>8450000</v>
      </c>
      <c r="AH23" s="46">
        <v>4800001</v>
      </c>
      <c r="AI23" s="46">
        <v>2950000</v>
      </c>
      <c r="AJ23" s="46">
        <v>424454066.79000002</v>
      </c>
      <c r="AK23" s="46">
        <v>8983028.4800000004</v>
      </c>
      <c r="AL23" s="46">
        <v>3700000</v>
      </c>
      <c r="AM23" s="46">
        <v>11832868.300000001</v>
      </c>
      <c r="AN23" s="46">
        <v>9878788.4100000001</v>
      </c>
      <c r="AO23" s="46">
        <v>3480713.99</v>
      </c>
      <c r="AP23" s="46">
        <v>1365234.88</v>
      </c>
      <c r="AQ23" s="46">
        <v>47460955.350000001</v>
      </c>
      <c r="AR23" s="46">
        <v>5158460.88</v>
      </c>
      <c r="AS23" s="46">
        <v>11560500</v>
      </c>
      <c r="AT23" s="46">
        <v>10000000</v>
      </c>
      <c r="AU23" s="46">
        <v>3834040.71</v>
      </c>
      <c r="AV23" s="46">
        <v>2397167.39</v>
      </c>
      <c r="AW23" s="46">
        <v>6200000</v>
      </c>
      <c r="AX23" s="46">
        <v>5169127.76</v>
      </c>
      <c r="AY23" s="46">
        <v>3200000</v>
      </c>
      <c r="AZ23" s="46">
        <v>49039354.920000002</v>
      </c>
      <c r="BA23" s="46">
        <v>3286000</v>
      </c>
      <c r="BB23" s="46">
        <v>174500000</v>
      </c>
      <c r="BC23" s="46">
        <v>9578000</v>
      </c>
      <c r="BD23" s="46">
        <v>2704618.06</v>
      </c>
      <c r="BE23" s="46">
        <v>4250000</v>
      </c>
      <c r="BF23" s="46">
        <v>69780000</v>
      </c>
      <c r="BG23" s="46">
        <v>2319420</v>
      </c>
      <c r="BH23" s="46">
        <v>2529008.79</v>
      </c>
      <c r="BI23" s="46">
        <v>4860865.01</v>
      </c>
      <c r="BJ23" s="46">
        <v>6370100.5</v>
      </c>
      <c r="BK23" s="46">
        <v>97000000</v>
      </c>
      <c r="BL23" s="46">
        <v>8480000</v>
      </c>
      <c r="BM23" s="46">
        <v>6712374.2999999998</v>
      </c>
      <c r="BN23" s="46">
        <v>10841284</v>
      </c>
      <c r="BO23" s="46">
        <v>5927458</v>
      </c>
      <c r="BP23" s="46">
        <v>4196640.38</v>
      </c>
      <c r="BQ23" s="46">
        <v>608592300</v>
      </c>
      <c r="BR23" s="46">
        <v>4501464.3600000003</v>
      </c>
      <c r="BS23" s="46">
        <v>4532821.5199999996</v>
      </c>
      <c r="BT23" s="46">
        <v>53115967.600000001</v>
      </c>
      <c r="BU23" s="46">
        <v>1137901.05</v>
      </c>
      <c r="BV23" s="46">
        <v>4315609.1500000004</v>
      </c>
      <c r="BW23" s="46">
        <v>30092423.920000002</v>
      </c>
      <c r="BX23" s="46">
        <v>2306195</v>
      </c>
      <c r="BY23" s="46">
        <v>3118617.62</v>
      </c>
      <c r="BZ23" s="46">
        <v>4865000</v>
      </c>
      <c r="CA23" s="46">
        <v>5995306.4299999997</v>
      </c>
      <c r="CB23" s="46">
        <v>25432396.219999999</v>
      </c>
      <c r="CC23" s="46">
        <v>4525937.53</v>
      </c>
      <c r="CD23" s="46">
        <v>11850808.800000001</v>
      </c>
      <c r="CE23" s="46">
        <v>4480000</v>
      </c>
      <c r="CF23" s="46">
        <v>2049996.47</v>
      </c>
      <c r="CG23" s="46">
        <v>1807001.12</v>
      </c>
      <c r="CH23" s="46">
        <v>3284199</v>
      </c>
      <c r="CI23" s="46">
        <v>33282216.68</v>
      </c>
      <c r="CJ23" s="46">
        <v>2535369.2999999998</v>
      </c>
      <c r="CK23" s="46">
        <v>2566514.14</v>
      </c>
      <c r="CL23" s="46">
        <f t="shared" si="11"/>
        <v>169928916.93000004</v>
      </c>
      <c r="CM23" s="46">
        <f t="shared" si="12"/>
        <v>124045716.48999999</v>
      </c>
      <c r="CN23" s="46">
        <f t="shared" si="13"/>
        <v>225406584.13999999</v>
      </c>
      <c r="CO23" s="46">
        <f t="shared" si="14"/>
        <v>611000307.86000013</v>
      </c>
      <c r="CP23" s="46">
        <f t="shared" si="15"/>
        <v>276892012.36000001</v>
      </c>
      <c r="CQ23" s="46">
        <f t="shared" si="16"/>
        <v>133157756.67999999</v>
      </c>
      <c r="CR23" s="46">
        <f t="shared" si="17"/>
        <v>814388045.90999973</v>
      </c>
      <c r="CS23" s="45">
        <f t="shared" si="18"/>
        <v>2354819340.3699999</v>
      </c>
    </row>
    <row r="24" spans="1:97" s="47" customFormat="1">
      <c r="A24" s="45" t="s">
        <v>352</v>
      </c>
      <c r="B24" s="46">
        <v>3854657.72</v>
      </c>
      <c r="C24" s="46">
        <v>627180</v>
      </c>
      <c r="D24" s="46">
        <v>520000</v>
      </c>
      <c r="E24" s="46">
        <v>309388.61</v>
      </c>
      <c r="F24" s="46">
        <v>380000</v>
      </c>
      <c r="G24" s="46">
        <v>900000</v>
      </c>
      <c r="H24" s="46">
        <v>773414.40000000002</v>
      </c>
      <c r="I24" s="46">
        <v>641063.1</v>
      </c>
      <c r="J24" s="46">
        <v>700000</v>
      </c>
      <c r="K24" s="46">
        <v>443000</v>
      </c>
      <c r="L24" s="46">
        <v>2297116.42</v>
      </c>
      <c r="M24" s="46">
        <v>397226</v>
      </c>
      <c r="N24" s="46">
        <v>2008600.75</v>
      </c>
      <c r="O24" s="46">
        <v>1000601.21</v>
      </c>
      <c r="P24" s="46">
        <v>660339.52</v>
      </c>
      <c r="Q24" s="46">
        <v>657010.4</v>
      </c>
      <c r="R24" s="46">
        <v>736843.64</v>
      </c>
      <c r="S24" s="46">
        <v>829204</v>
      </c>
      <c r="T24" s="46">
        <v>527430.31999999995</v>
      </c>
      <c r="U24" s="46">
        <v>80000</v>
      </c>
      <c r="V24" s="46">
        <v>1400000</v>
      </c>
      <c r="W24" s="46">
        <v>420000</v>
      </c>
      <c r="X24" s="46">
        <v>1000000</v>
      </c>
      <c r="Y24" s="46">
        <v>337582</v>
      </c>
      <c r="Z24" s="46">
        <v>400000</v>
      </c>
      <c r="AA24" s="46">
        <v>320000</v>
      </c>
      <c r="AB24" s="46">
        <v>125000</v>
      </c>
      <c r="AC24" s="46">
        <v>1000000</v>
      </c>
      <c r="AD24" s="46">
        <v>400000</v>
      </c>
      <c r="AE24" s="46">
        <v>140284</v>
      </c>
      <c r="AF24" s="46">
        <v>400000</v>
      </c>
      <c r="AG24" s="46">
        <v>630000</v>
      </c>
      <c r="AH24" s="46">
        <v>800000</v>
      </c>
      <c r="AI24" s="46">
        <v>500000</v>
      </c>
      <c r="AJ24" s="46">
        <v>3407038.38</v>
      </c>
      <c r="AK24" s="46">
        <v>350000</v>
      </c>
      <c r="AL24" s="46">
        <v>200000</v>
      </c>
      <c r="AM24" s="46">
        <v>900000</v>
      </c>
      <c r="AN24" s="46">
        <v>412644</v>
      </c>
      <c r="AO24" s="46">
        <v>231901.85</v>
      </c>
      <c r="AP24" s="46">
        <v>324327</v>
      </c>
      <c r="AQ24" s="46">
        <v>521395.5</v>
      </c>
      <c r="AR24" s="46">
        <v>413746.84</v>
      </c>
      <c r="AS24" s="46">
        <v>900000</v>
      </c>
      <c r="AT24" s="46">
        <v>1000000</v>
      </c>
      <c r="AU24" s="46">
        <v>700000</v>
      </c>
      <c r="AV24" s="46">
        <v>561654.29</v>
      </c>
      <c r="AW24" s="46">
        <v>150000</v>
      </c>
      <c r="AX24" s="46">
        <v>458630.19</v>
      </c>
      <c r="AY24" s="46">
        <v>320000</v>
      </c>
      <c r="AZ24" s="46">
        <v>2003373</v>
      </c>
      <c r="BA24" s="46">
        <v>567750</v>
      </c>
      <c r="BB24" s="46">
        <v>2000000</v>
      </c>
      <c r="BC24" s="46">
        <v>1100000</v>
      </c>
      <c r="BD24" s="46">
        <v>265816</v>
      </c>
      <c r="BE24" s="46">
        <v>170000</v>
      </c>
      <c r="BF24" s="46">
        <v>1800000</v>
      </c>
      <c r="BG24" s="46">
        <v>324105</v>
      </c>
      <c r="BH24" s="46">
        <v>300000</v>
      </c>
      <c r="BI24" s="46">
        <v>250229.58</v>
      </c>
      <c r="BJ24" s="46">
        <v>817212.75</v>
      </c>
      <c r="BK24" s="46">
        <v>1300000</v>
      </c>
      <c r="BL24" s="46">
        <v>900000</v>
      </c>
      <c r="BM24" s="46">
        <v>666922.28</v>
      </c>
      <c r="BN24" s="46">
        <v>1243488</v>
      </c>
      <c r="BO24" s="46">
        <v>540000</v>
      </c>
      <c r="BP24" s="46">
        <v>522292.6</v>
      </c>
      <c r="BQ24" s="46">
        <v>5849680</v>
      </c>
      <c r="BR24" s="46">
        <v>300720.34999999998</v>
      </c>
      <c r="BS24" s="46">
        <v>655000</v>
      </c>
      <c r="BT24" s="46">
        <v>1277100.7</v>
      </c>
      <c r="BU24" s="46">
        <v>36092.800000000003</v>
      </c>
      <c r="BV24" s="46">
        <v>358545.35</v>
      </c>
      <c r="BW24" s="46">
        <v>1451527</v>
      </c>
      <c r="BX24" s="46">
        <v>280761.86</v>
      </c>
      <c r="BY24" s="46">
        <v>384617.4</v>
      </c>
      <c r="BZ24" s="46">
        <v>440000</v>
      </c>
      <c r="CA24" s="46">
        <v>702867.2</v>
      </c>
      <c r="CB24" s="46">
        <v>1215822.5</v>
      </c>
      <c r="CC24" s="46">
        <v>597496.1</v>
      </c>
      <c r="CD24" s="46">
        <v>1318559.6399999999</v>
      </c>
      <c r="CE24" s="46">
        <v>260000</v>
      </c>
      <c r="CF24" s="46">
        <v>461984.58</v>
      </c>
      <c r="CG24" s="46">
        <v>199972.8</v>
      </c>
      <c r="CH24" s="46">
        <v>342450</v>
      </c>
      <c r="CI24" s="46">
        <v>999930.81</v>
      </c>
      <c r="CJ24" s="46">
        <v>141018</v>
      </c>
      <c r="CK24" s="46">
        <v>157713.23000000001</v>
      </c>
      <c r="CL24" s="46">
        <f t="shared" si="11"/>
        <v>11843046.250000002</v>
      </c>
      <c r="CM24" s="46">
        <f t="shared" si="12"/>
        <v>6500029.8399999999</v>
      </c>
      <c r="CN24" s="46">
        <f t="shared" si="13"/>
        <v>7872866</v>
      </c>
      <c r="CO24" s="46">
        <f t="shared" si="14"/>
        <v>13422461.049999999</v>
      </c>
      <c r="CP24" s="46">
        <f t="shared" si="15"/>
        <v>7027363.3300000001</v>
      </c>
      <c r="CQ24" s="46">
        <f t="shared" si="16"/>
        <v>5172702.88</v>
      </c>
      <c r="CR24" s="46">
        <f t="shared" si="17"/>
        <v>17431860.32</v>
      </c>
      <c r="CS24" s="45">
        <f t="shared" si="18"/>
        <v>69270329.670000002</v>
      </c>
    </row>
    <row r="25" spans="1:97" s="47" customFormat="1">
      <c r="A25" s="45" t="s">
        <v>353</v>
      </c>
      <c r="B25" s="46">
        <v>17581539.449999999</v>
      </c>
      <c r="C25" s="46">
        <v>2508705</v>
      </c>
      <c r="D25" s="46">
        <v>6600000</v>
      </c>
      <c r="E25" s="46">
        <v>7865806</v>
      </c>
      <c r="F25" s="46">
        <v>3800000</v>
      </c>
      <c r="G25" s="46">
        <v>5200000</v>
      </c>
      <c r="H25" s="46">
        <v>5516825</v>
      </c>
      <c r="I25" s="46">
        <v>10080101</v>
      </c>
      <c r="J25" s="46">
        <v>6700000</v>
      </c>
      <c r="K25" s="46">
        <v>10895500</v>
      </c>
      <c r="L25" s="46">
        <v>19800000</v>
      </c>
      <c r="M25" s="46">
        <v>2503706</v>
      </c>
      <c r="N25" s="46">
        <v>16932401</v>
      </c>
      <c r="O25" s="46">
        <v>5266647</v>
      </c>
      <c r="P25" s="46">
        <v>6000000</v>
      </c>
      <c r="Q25" s="46">
        <v>1573380</v>
      </c>
      <c r="R25" s="46">
        <v>6051197.1600000001</v>
      </c>
      <c r="S25" s="46">
        <v>4016708</v>
      </c>
      <c r="T25" s="46">
        <v>5000146.91</v>
      </c>
      <c r="U25" s="46">
        <v>2000000</v>
      </c>
      <c r="V25" s="46">
        <v>13000000</v>
      </c>
      <c r="W25" s="46">
        <v>4500000</v>
      </c>
      <c r="X25" s="46">
        <v>9800000</v>
      </c>
      <c r="Y25" s="46">
        <v>5816901.4000000004</v>
      </c>
      <c r="Z25" s="46">
        <v>3000000</v>
      </c>
      <c r="AA25" s="46">
        <v>2794969.73</v>
      </c>
      <c r="AB25" s="46">
        <v>4500000</v>
      </c>
      <c r="AC25" s="46">
        <v>10000000</v>
      </c>
      <c r="AD25" s="46">
        <v>3200000</v>
      </c>
      <c r="AE25" s="46">
        <v>3906909</v>
      </c>
      <c r="AF25" s="46">
        <v>8700000</v>
      </c>
      <c r="AG25" s="46">
        <v>3600000</v>
      </c>
      <c r="AH25" s="46">
        <v>4500000</v>
      </c>
      <c r="AI25" s="46">
        <v>6000000</v>
      </c>
      <c r="AJ25" s="46">
        <v>20298653.690000001</v>
      </c>
      <c r="AK25" s="46">
        <v>4500000</v>
      </c>
      <c r="AL25" s="46">
        <v>3700000</v>
      </c>
      <c r="AM25" s="46">
        <v>5800000</v>
      </c>
      <c r="AN25" s="46">
        <v>13897362.119999999</v>
      </c>
      <c r="AO25" s="46">
        <v>4621988.12</v>
      </c>
      <c r="AP25" s="46">
        <v>1896059</v>
      </c>
      <c r="AQ25" s="46">
        <v>14837644.5</v>
      </c>
      <c r="AR25" s="46">
        <v>6158087.5999999996</v>
      </c>
      <c r="AS25" s="46">
        <v>9500000</v>
      </c>
      <c r="AT25" s="46">
        <v>9500000</v>
      </c>
      <c r="AU25" s="46">
        <v>5750000</v>
      </c>
      <c r="AV25" s="46">
        <v>2736722.09</v>
      </c>
      <c r="AW25" s="46">
        <v>6641000</v>
      </c>
      <c r="AX25" s="46">
        <v>5363787.97</v>
      </c>
      <c r="AY25" s="46">
        <v>3500000</v>
      </c>
      <c r="AZ25" s="46">
        <v>17752979</v>
      </c>
      <c r="BA25" s="46">
        <v>4440000</v>
      </c>
      <c r="BB25" s="46">
        <v>9600000</v>
      </c>
      <c r="BC25" s="46">
        <v>15000000</v>
      </c>
      <c r="BD25" s="46">
        <v>4444652</v>
      </c>
      <c r="BE25" s="46">
        <v>6000000</v>
      </c>
      <c r="BF25" s="46">
        <v>8450000</v>
      </c>
      <c r="BG25" s="46">
        <v>3000000</v>
      </c>
      <c r="BH25" s="46">
        <v>2858222</v>
      </c>
      <c r="BI25" s="46">
        <v>4470470.4000000004</v>
      </c>
      <c r="BJ25" s="46">
        <v>4515504.5</v>
      </c>
      <c r="BK25" s="46">
        <v>14200000</v>
      </c>
      <c r="BL25" s="46">
        <v>6000000</v>
      </c>
      <c r="BM25" s="46">
        <v>6118936</v>
      </c>
      <c r="BN25" s="46">
        <v>11353480</v>
      </c>
      <c r="BO25" s="46">
        <v>2700000</v>
      </c>
      <c r="BP25" s="46">
        <v>7613437</v>
      </c>
      <c r="BQ25" s="46">
        <v>34728000</v>
      </c>
      <c r="BR25" s="46">
        <v>6280788</v>
      </c>
      <c r="BS25" s="46">
        <v>5670150</v>
      </c>
      <c r="BT25" s="46">
        <v>4323727.7</v>
      </c>
      <c r="BU25" s="46">
        <v>88546</v>
      </c>
      <c r="BV25" s="46">
        <v>5189788</v>
      </c>
      <c r="BW25" s="46">
        <v>13588791.6</v>
      </c>
      <c r="BX25" s="46">
        <v>3250000</v>
      </c>
      <c r="BY25" s="46">
        <v>5039219.4000000004</v>
      </c>
      <c r="BZ25" s="46">
        <v>5700000</v>
      </c>
      <c r="CA25" s="46">
        <v>9684970</v>
      </c>
      <c r="CB25" s="46">
        <v>12747969.6</v>
      </c>
      <c r="CC25" s="46">
        <v>6412733.2599999998</v>
      </c>
      <c r="CD25" s="46">
        <v>7675815.0199999996</v>
      </c>
      <c r="CE25" s="46">
        <v>1400000</v>
      </c>
      <c r="CF25" s="46">
        <v>3185340</v>
      </c>
      <c r="CG25" s="46">
        <v>4087406</v>
      </c>
      <c r="CH25" s="46">
        <v>3190093.75</v>
      </c>
      <c r="CI25" s="46">
        <v>16266877.4</v>
      </c>
      <c r="CJ25" s="46">
        <v>3001265.5</v>
      </c>
      <c r="CK25" s="46">
        <v>2665881.63</v>
      </c>
      <c r="CL25" s="46">
        <f t="shared" si="11"/>
        <v>99052182.450000003</v>
      </c>
      <c r="CM25" s="46">
        <f t="shared" si="12"/>
        <v>46840480.069999993</v>
      </c>
      <c r="CN25" s="46">
        <f t="shared" si="13"/>
        <v>83318780.129999995</v>
      </c>
      <c r="CO25" s="46">
        <f t="shared" si="14"/>
        <v>140894284.08999997</v>
      </c>
      <c r="CP25" s="46">
        <f t="shared" si="15"/>
        <v>58338848.899999999</v>
      </c>
      <c r="CQ25" s="46">
        <f t="shared" si="16"/>
        <v>47985853</v>
      </c>
      <c r="CR25" s="46">
        <f t="shared" si="17"/>
        <v>154177362.85999998</v>
      </c>
      <c r="CS25" s="45">
        <f t="shared" si="18"/>
        <v>630607791.49999988</v>
      </c>
    </row>
    <row r="26" spans="1:97" s="47" customFormat="1">
      <c r="A26" s="45" t="s">
        <v>354</v>
      </c>
      <c r="B26" s="46">
        <v>321350000</v>
      </c>
      <c r="C26" s="46">
        <v>37199779.409999996</v>
      </c>
      <c r="D26" s="46">
        <v>41105640</v>
      </c>
      <c r="E26" s="46">
        <v>43919747.380000003</v>
      </c>
      <c r="F26" s="46">
        <v>32671000</v>
      </c>
      <c r="G26" s="46">
        <v>49000000</v>
      </c>
      <c r="H26" s="46">
        <v>66412740.649999999</v>
      </c>
      <c r="I26" s="46">
        <v>67282910</v>
      </c>
      <c r="J26" s="46">
        <v>45103500</v>
      </c>
      <c r="K26" s="46">
        <v>45077000</v>
      </c>
      <c r="L26" s="46">
        <v>89419270.980000004</v>
      </c>
      <c r="M26" s="46">
        <v>17156880.420000002</v>
      </c>
      <c r="N26" s="46">
        <v>160857289.16</v>
      </c>
      <c r="O26" s="46">
        <v>39962264.329999998</v>
      </c>
      <c r="P26" s="46">
        <v>44155427.789999999</v>
      </c>
      <c r="Q26" s="46">
        <v>68026740.829999998</v>
      </c>
      <c r="R26" s="46">
        <v>43026366.939999998</v>
      </c>
      <c r="S26" s="46">
        <v>38988620.350000001</v>
      </c>
      <c r="T26" s="46">
        <v>40577683.520000003</v>
      </c>
      <c r="U26" s="46">
        <v>26888840</v>
      </c>
      <c r="V26" s="46">
        <v>375000000</v>
      </c>
      <c r="W26" s="46">
        <v>30014500</v>
      </c>
      <c r="X26" s="46">
        <v>44094875.439999998</v>
      </c>
      <c r="Y26" s="46">
        <v>39850893.100000001</v>
      </c>
      <c r="Z26" s="46">
        <v>27146970</v>
      </c>
      <c r="AA26" s="46">
        <v>32505393.829999998</v>
      </c>
      <c r="AB26" s="46">
        <v>36600000</v>
      </c>
      <c r="AC26" s="46">
        <v>104153200</v>
      </c>
      <c r="AD26" s="46">
        <v>38695900</v>
      </c>
      <c r="AE26" s="46">
        <v>34206144</v>
      </c>
      <c r="AF26" s="46">
        <v>41793707</v>
      </c>
      <c r="AG26" s="46">
        <v>65796700</v>
      </c>
      <c r="AH26" s="46">
        <v>34897700</v>
      </c>
      <c r="AI26" s="46">
        <v>26345226.879999999</v>
      </c>
      <c r="AJ26" s="46">
        <v>615485483.55999994</v>
      </c>
      <c r="AK26" s="46">
        <v>40756442.329999998</v>
      </c>
      <c r="AL26" s="46">
        <v>35266104.560000002</v>
      </c>
      <c r="AM26" s="46">
        <v>70320168.739999995</v>
      </c>
      <c r="AN26" s="46">
        <v>66705310.380000003</v>
      </c>
      <c r="AO26" s="46">
        <v>41139092.18</v>
      </c>
      <c r="AP26" s="46">
        <v>22549120</v>
      </c>
      <c r="AQ26" s="46">
        <v>120990627.04000001</v>
      </c>
      <c r="AR26" s="46">
        <v>39915886.899999999</v>
      </c>
      <c r="AS26" s="46">
        <v>56717100</v>
      </c>
      <c r="AT26" s="46">
        <v>77948071.569999993</v>
      </c>
      <c r="AU26" s="46">
        <v>41275987.259999998</v>
      </c>
      <c r="AV26" s="46">
        <v>29094754.219999999</v>
      </c>
      <c r="AW26" s="46">
        <v>48000000</v>
      </c>
      <c r="AX26" s="46">
        <v>40193876.020000003</v>
      </c>
      <c r="AY26" s="46">
        <v>31000000</v>
      </c>
      <c r="AZ26" s="46">
        <v>176524279.19</v>
      </c>
      <c r="BA26" s="46">
        <v>33676129</v>
      </c>
      <c r="BB26" s="46">
        <v>325000000</v>
      </c>
      <c r="BC26" s="46">
        <v>93594000</v>
      </c>
      <c r="BD26" s="46">
        <v>36920727.740000002</v>
      </c>
      <c r="BE26" s="46">
        <v>38075840</v>
      </c>
      <c r="BF26" s="46">
        <v>187033280</v>
      </c>
      <c r="BG26" s="46">
        <v>27923647.27</v>
      </c>
      <c r="BH26" s="46">
        <v>18864438.059999999</v>
      </c>
      <c r="BI26" s="46">
        <v>23163882.579999998</v>
      </c>
      <c r="BJ26" s="46">
        <v>25861188.280000001</v>
      </c>
      <c r="BK26" s="46">
        <v>253000000</v>
      </c>
      <c r="BL26" s="46">
        <v>65017673.659999996</v>
      </c>
      <c r="BM26" s="46">
        <v>49549378.969999999</v>
      </c>
      <c r="BN26" s="46">
        <v>67942770.810000002</v>
      </c>
      <c r="BO26" s="46">
        <v>51656350.560000002</v>
      </c>
      <c r="BP26" s="46">
        <v>34294159.579999998</v>
      </c>
      <c r="BQ26" s="46">
        <v>1000581000</v>
      </c>
      <c r="BR26" s="46">
        <v>50738178.280000001</v>
      </c>
      <c r="BS26" s="46">
        <v>50940293.520000003</v>
      </c>
      <c r="BT26" s="46">
        <v>168340864.88</v>
      </c>
      <c r="BU26" s="46">
        <v>14184600</v>
      </c>
      <c r="BV26" s="46">
        <v>45963293.789999999</v>
      </c>
      <c r="BW26" s="46">
        <v>100458000</v>
      </c>
      <c r="BX26" s="46">
        <v>31582308.449999999</v>
      </c>
      <c r="BY26" s="46">
        <v>32961829.039999999</v>
      </c>
      <c r="BZ26" s="46">
        <v>44313341.530000001</v>
      </c>
      <c r="CA26" s="46">
        <v>52401793.119999997</v>
      </c>
      <c r="CB26" s="46">
        <v>91972610.799999997</v>
      </c>
      <c r="CC26" s="46">
        <v>54017589.619999997</v>
      </c>
      <c r="CD26" s="46">
        <v>76601175.269999996</v>
      </c>
      <c r="CE26" s="46">
        <v>26764082.899999999</v>
      </c>
      <c r="CF26" s="46">
        <v>31270709.32</v>
      </c>
      <c r="CG26" s="46">
        <v>25659519.600000001</v>
      </c>
      <c r="CH26" s="46">
        <v>32075783.879999999</v>
      </c>
      <c r="CI26" s="46">
        <v>87295590.659999996</v>
      </c>
      <c r="CJ26" s="46">
        <v>22417944.16</v>
      </c>
      <c r="CK26" s="46">
        <v>18607004.84</v>
      </c>
      <c r="CL26" s="46">
        <f t="shared" si="11"/>
        <v>855698468.83999991</v>
      </c>
      <c r="CM26" s="46">
        <f t="shared" si="12"/>
        <v>462483232.92000002</v>
      </c>
      <c r="CN26" s="46">
        <f t="shared" si="13"/>
        <v>931101210.25</v>
      </c>
      <c r="CO26" s="46">
        <f t="shared" si="14"/>
        <v>1587558432.95</v>
      </c>
      <c r="CP26" s="46">
        <f t="shared" si="15"/>
        <v>776437003.92999995</v>
      </c>
      <c r="CQ26" s="46">
        <f t="shared" si="16"/>
        <v>521460333.57999998</v>
      </c>
      <c r="CR26" s="46">
        <f t="shared" si="17"/>
        <v>2059147513.6599996</v>
      </c>
      <c r="CS26" s="45">
        <f t="shared" si="18"/>
        <v>7193886196.1300001</v>
      </c>
    </row>
    <row r="27" spans="1:97" s="47" customFormat="1">
      <c r="A27" s="51" t="s">
        <v>355</v>
      </c>
      <c r="B27" s="46">
        <v>76862280</v>
      </c>
      <c r="C27" s="46">
        <v>18673204.800000001</v>
      </c>
      <c r="D27" s="46">
        <v>11935300</v>
      </c>
      <c r="E27" s="46">
        <v>13581795</v>
      </c>
      <c r="F27" s="46">
        <v>9936000</v>
      </c>
      <c r="G27" s="46">
        <v>13850000</v>
      </c>
      <c r="H27" s="46">
        <v>11333476.699999999</v>
      </c>
      <c r="I27" s="46">
        <v>22813572.66</v>
      </c>
      <c r="J27" s="46">
        <v>15090000</v>
      </c>
      <c r="K27" s="46">
        <v>17229000</v>
      </c>
      <c r="L27" s="46">
        <v>42392620</v>
      </c>
      <c r="M27" s="46">
        <v>5245196</v>
      </c>
      <c r="N27" s="46">
        <v>87941119.120000005</v>
      </c>
      <c r="O27" s="46">
        <v>13320472</v>
      </c>
      <c r="P27" s="46">
        <v>16881000</v>
      </c>
      <c r="Q27" s="46">
        <v>24004637.699999999</v>
      </c>
      <c r="R27" s="46">
        <v>14029560</v>
      </c>
      <c r="S27" s="46">
        <v>11961514.91</v>
      </c>
      <c r="T27" s="46">
        <v>13162680</v>
      </c>
      <c r="U27" s="46">
        <v>8633240</v>
      </c>
      <c r="V27" s="46">
        <v>91160000</v>
      </c>
      <c r="W27" s="46">
        <v>12364640</v>
      </c>
      <c r="X27" s="46">
        <v>21528900</v>
      </c>
      <c r="Y27" s="46">
        <v>16405190</v>
      </c>
      <c r="Z27" s="46">
        <v>8128410</v>
      </c>
      <c r="AA27" s="46">
        <v>9153121.3900000006</v>
      </c>
      <c r="AB27" s="46">
        <v>11000000</v>
      </c>
      <c r="AC27" s="46">
        <v>32000000</v>
      </c>
      <c r="AD27" s="46">
        <v>7200000</v>
      </c>
      <c r="AE27" s="46">
        <v>14024669</v>
      </c>
      <c r="AF27" s="46">
        <v>11579090.220000001</v>
      </c>
      <c r="AG27" s="46">
        <v>21631700</v>
      </c>
      <c r="AH27" s="46">
        <v>12328000</v>
      </c>
      <c r="AI27" s="46">
        <v>10900000</v>
      </c>
      <c r="AJ27" s="46">
        <v>213834723.11000001</v>
      </c>
      <c r="AK27" s="46">
        <v>13575605.460000001</v>
      </c>
      <c r="AL27" s="46">
        <v>12269786</v>
      </c>
      <c r="AM27" s="46">
        <v>24716064.68</v>
      </c>
      <c r="AN27" s="46">
        <v>30056112.32</v>
      </c>
      <c r="AO27" s="46">
        <v>16478785.859999999</v>
      </c>
      <c r="AP27" s="46">
        <v>8026800</v>
      </c>
      <c r="AQ27" s="46">
        <v>67217578.640000001</v>
      </c>
      <c r="AR27" s="46">
        <v>14843712</v>
      </c>
      <c r="AS27" s="46">
        <v>28234200</v>
      </c>
      <c r="AT27" s="46">
        <v>23495613</v>
      </c>
      <c r="AU27" s="46">
        <v>15620000</v>
      </c>
      <c r="AV27" s="46">
        <v>10307042.52</v>
      </c>
      <c r="AW27" s="46">
        <v>13300000</v>
      </c>
      <c r="AX27" s="46">
        <v>15335331.720000001</v>
      </c>
      <c r="AY27" s="46">
        <v>16294398</v>
      </c>
      <c r="AZ27" s="46">
        <v>55813993.579999998</v>
      </c>
      <c r="BA27" s="46">
        <v>14741950</v>
      </c>
      <c r="BB27" s="46">
        <v>121600000</v>
      </c>
      <c r="BC27" s="46">
        <v>32524000</v>
      </c>
      <c r="BD27" s="46">
        <v>10666272.439999999</v>
      </c>
      <c r="BE27" s="46">
        <v>15500000</v>
      </c>
      <c r="BF27" s="46">
        <v>67560000</v>
      </c>
      <c r="BG27" s="46">
        <v>13341890</v>
      </c>
      <c r="BH27" s="46">
        <v>7609098</v>
      </c>
      <c r="BI27" s="46">
        <v>12846069</v>
      </c>
      <c r="BJ27" s="46">
        <v>12444109.24</v>
      </c>
      <c r="BK27" s="46">
        <v>75000000</v>
      </c>
      <c r="BL27" s="46">
        <v>18000000</v>
      </c>
      <c r="BM27" s="46">
        <v>13039768.560000001</v>
      </c>
      <c r="BN27" s="46">
        <v>19809659.219999999</v>
      </c>
      <c r="BO27" s="46">
        <v>16440800</v>
      </c>
      <c r="BP27" s="46">
        <v>14657778.039999999</v>
      </c>
      <c r="BQ27" s="46">
        <v>293196000</v>
      </c>
      <c r="BR27" s="46">
        <v>18874602</v>
      </c>
      <c r="BS27" s="46">
        <v>18590994.120000001</v>
      </c>
      <c r="BT27" s="46">
        <v>67569027.540000007</v>
      </c>
      <c r="BU27" s="46">
        <v>7352892</v>
      </c>
      <c r="BV27" s="46">
        <v>13966708.800000001</v>
      </c>
      <c r="BW27" s="46">
        <v>37275000</v>
      </c>
      <c r="BX27" s="46">
        <v>11359560</v>
      </c>
      <c r="BY27" s="46">
        <v>13961278</v>
      </c>
      <c r="BZ27" s="46">
        <v>13677903.41</v>
      </c>
      <c r="CA27" s="46">
        <v>17019602</v>
      </c>
      <c r="CB27" s="46">
        <v>32939536.780000001</v>
      </c>
      <c r="CC27" s="46">
        <v>16540036.210000001</v>
      </c>
      <c r="CD27" s="46">
        <v>33785775.280000001</v>
      </c>
      <c r="CE27" s="46">
        <v>13690036</v>
      </c>
      <c r="CF27" s="46">
        <v>10224220</v>
      </c>
      <c r="CG27" s="46">
        <v>12312456</v>
      </c>
      <c r="CH27" s="46">
        <v>9431618</v>
      </c>
      <c r="CI27" s="46">
        <v>42609874.299999997</v>
      </c>
      <c r="CJ27" s="46">
        <v>9580070.25</v>
      </c>
      <c r="CK27" s="46">
        <v>9875464.1500000004</v>
      </c>
      <c r="CL27" s="46">
        <f t="shared" si="11"/>
        <v>258942445.16</v>
      </c>
      <c r="CM27" s="46">
        <f t="shared" si="12"/>
        <v>189934223.72999999</v>
      </c>
      <c r="CN27" s="46">
        <f t="shared" si="13"/>
        <v>279403720.61000001</v>
      </c>
      <c r="CO27" s="46">
        <f t="shared" si="14"/>
        <v>594161696.8900001</v>
      </c>
      <c r="CP27" s="46">
        <f t="shared" si="15"/>
        <v>294091438.68000001</v>
      </c>
      <c r="CQ27" s="46">
        <f t="shared" si="16"/>
        <v>156948005.81999999</v>
      </c>
      <c r="CR27" s="46">
        <f t="shared" si="17"/>
        <v>703832654.84000003</v>
      </c>
      <c r="CS27" s="45">
        <f t="shared" si="18"/>
        <v>2477314185.730001</v>
      </c>
    </row>
    <row r="28" spans="1:97" s="47" customFormat="1">
      <c r="A28" s="45" t="s">
        <v>356</v>
      </c>
      <c r="B28" s="46">
        <v>160330000</v>
      </c>
      <c r="C28" s="46">
        <v>18127576</v>
      </c>
      <c r="D28" s="46">
        <v>21746500</v>
      </c>
      <c r="E28" s="46">
        <v>20431255</v>
      </c>
      <c r="F28" s="46">
        <v>14887790.5</v>
      </c>
      <c r="G28" s="46">
        <v>23785800</v>
      </c>
      <c r="H28" s="46">
        <v>32724500.800000001</v>
      </c>
      <c r="I28" s="46">
        <v>42161396.43</v>
      </c>
      <c r="J28" s="46">
        <v>21469100</v>
      </c>
      <c r="K28" s="46">
        <v>25967000</v>
      </c>
      <c r="L28" s="46">
        <v>61883090</v>
      </c>
      <c r="M28" s="46">
        <v>11396385</v>
      </c>
      <c r="N28" s="46">
        <v>136397161.61000001</v>
      </c>
      <c r="O28" s="46">
        <v>24831225.989999998</v>
      </c>
      <c r="P28" s="46">
        <v>37024327.469999999</v>
      </c>
      <c r="Q28" s="46">
        <v>48074492.770000003</v>
      </c>
      <c r="R28" s="46">
        <v>20798210.940000001</v>
      </c>
      <c r="S28" s="46">
        <v>27022700.199999999</v>
      </c>
      <c r="T28" s="46">
        <v>19322112.030000001</v>
      </c>
      <c r="U28" s="46">
        <v>13567500</v>
      </c>
      <c r="V28" s="46">
        <v>212608000</v>
      </c>
      <c r="W28" s="46">
        <v>19400370</v>
      </c>
      <c r="X28" s="46">
        <v>36338000</v>
      </c>
      <c r="Y28" s="46">
        <v>27044958.600000001</v>
      </c>
      <c r="Z28" s="46">
        <v>14780050</v>
      </c>
      <c r="AA28" s="46">
        <v>15929556.050000001</v>
      </c>
      <c r="AB28" s="46">
        <v>18600000</v>
      </c>
      <c r="AC28" s="46">
        <v>58000000</v>
      </c>
      <c r="AD28" s="46">
        <v>19000000</v>
      </c>
      <c r="AE28" s="46">
        <v>19776571</v>
      </c>
      <c r="AF28" s="46">
        <v>31164700</v>
      </c>
      <c r="AG28" s="46">
        <v>34029200</v>
      </c>
      <c r="AH28" s="46">
        <v>18205000</v>
      </c>
      <c r="AI28" s="46">
        <v>18173000</v>
      </c>
      <c r="AJ28" s="46">
        <v>408357163.69</v>
      </c>
      <c r="AK28" s="46">
        <v>24666576.25</v>
      </c>
      <c r="AL28" s="46">
        <v>17373174</v>
      </c>
      <c r="AM28" s="46">
        <v>40369273.479999997</v>
      </c>
      <c r="AN28" s="46">
        <v>49346166.240000002</v>
      </c>
      <c r="AO28" s="46">
        <v>22456549.43</v>
      </c>
      <c r="AP28" s="46">
        <v>12658617.25</v>
      </c>
      <c r="AQ28" s="46">
        <v>102160686.67</v>
      </c>
      <c r="AR28" s="46">
        <v>20716948.879999999</v>
      </c>
      <c r="AS28" s="46">
        <v>38197948.840000004</v>
      </c>
      <c r="AT28" s="46">
        <v>32474658.18</v>
      </c>
      <c r="AU28" s="46">
        <v>20097935.809999999</v>
      </c>
      <c r="AV28" s="46">
        <v>14402753.02</v>
      </c>
      <c r="AW28" s="46">
        <v>21000000</v>
      </c>
      <c r="AX28" s="46">
        <v>21216952</v>
      </c>
      <c r="AY28" s="46">
        <v>17055000</v>
      </c>
      <c r="AZ28" s="46">
        <v>103961139.45999999</v>
      </c>
      <c r="BA28" s="46">
        <v>19238040</v>
      </c>
      <c r="BB28" s="46">
        <v>230800000</v>
      </c>
      <c r="BC28" s="46">
        <v>60958000</v>
      </c>
      <c r="BD28" s="46">
        <v>17497755</v>
      </c>
      <c r="BE28" s="46">
        <v>25901000</v>
      </c>
      <c r="BF28" s="46">
        <v>152680800</v>
      </c>
      <c r="BG28" s="46">
        <v>15758316</v>
      </c>
      <c r="BH28" s="46">
        <v>12972000</v>
      </c>
      <c r="BI28" s="46">
        <v>16622800</v>
      </c>
      <c r="BJ28" s="46">
        <v>15840842.92</v>
      </c>
      <c r="BK28" s="46">
        <v>155000000</v>
      </c>
      <c r="BL28" s="46">
        <v>37000000</v>
      </c>
      <c r="BM28" s="46">
        <v>25140000</v>
      </c>
      <c r="BN28" s="46">
        <v>45605903.369999997</v>
      </c>
      <c r="BO28" s="46">
        <v>29242413.140000001</v>
      </c>
      <c r="BP28" s="46">
        <v>20819855.899999999</v>
      </c>
      <c r="BQ28" s="46">
        <v>706520000</v>
      </c>
      <c r="BR28" s="46">
        <v>26706324.52</v>
      </c>
      <c r="BS28" s="46">
        <v>23640964.370000001</v>
      </c>
      <c r="BT28" s="46">
        <v>130517395.89</v>
      </c>
      <c r="BU28" s="46">
        <v>7253458</v>
      </c>
      <c r="BV28" s="46">
        <v>22401205.350000001</v>
      </c>
      <c r="BW28" s="46">
        <v>74270000</v>
      </c>
      <c r="BX28" s="46">
        <v>15797645</v>
      </c>
      <c r="BY28" s="46">
        <v>17453716</v>
      </c>
      <c r="BZ28" s="46">
        <v>17923211.449999999</v>
      </c>
      <c r="CA28" s="46">
        <v>26295508</v>
      </c>
      <c r="CB28" s="46">
        <v>58290529.490000002</v>
      </c>
      <c r="CC28" s="46">
        <v>32541360.239999998</v>
      </c>
      <c r="CD28" s="46">
        <v>49261293.75</v>
      </c>
      <c r="CE28" s="46">
        <v>19073090</v>
      </c>
      <c r="CF28" s="46">
        <v>18429431</v>
      </c>
      <c r="CG28" s="46">
        <v>20355164.75</v>
      </c>
      <c r="CH28" s="46">
        <v>15272332.5</v>
      </c>
      <c r="CI28" s="46">
        <v>76089293</v>
      </c>
      <c r="CJ28" s="46">
        <v>19944545.52</v>
      </c>
      <c r="CK28" s="46">
        <v>12666457</v>
      </c>
      <c r="CL28" s="46">
        <f t="shared" si="11"/>
        <v>454910393.73000002</v>
      </c>
      <c r="CM28" s="46">
        <f t="shared" si="12"/>
        <v>327037731.00999999</v>
      </c>
      <c r="CN28" s="46">
        <f t="shared" si="13"/>
        <v>543049405.6500001</v>
      </c>
      <c r="CO28" s="46">
        <f t="shared" si="14"/>
        <v>985749583.19999981</v>
      </c>
      <c r="CP28" s="46">
        <f t="shared" si="15"/>
        <v>549031513.91999996</v>
      </c>
      <c r="CQ28" s="46">
        <f t="shared" si="16"/>
        <v>312808172.40999997</v>
      </c>
      <c r="CR28" s="46">
        <f t="shared" si="17"/>
        <v>1390702925.8299999</v>
      </c>
      <c r="CS28" s="45">
        <f t="shared" si="18"/>
        <v>4563289725.75</v>
      </c>
    </row>
    <row r="29" spans="1:97" s="47" customFormat="1">
      <c r="A29" s="45" t="s">
        <v>357</v>
      </c>
      <c r="B29" s="46">
        <v>20320643</v>
      </c>
      <c r="C29" s="46">
        <v>2690743.62</v>
      </c>
      <c r="D29" s="46">
        <v>3078255.2</v>
      </c>
      <c r="E29" s="46">
        <v>2314552.31</v>
      </c>
      <c r="F29" s="46">
        <v>1937950</v>
      </c>
      <c r="G29" s="46">
        <v>3077000</v>
      </c>
      <c r="H29" s="46">
        <v>5082527.95</v>
      </c>
      <c r="I29" s="46">
        <v>4038068.91</v>
      </c>
      <c r="J29" s="46">
        <v>3234300</v>
      </c>
      <c r="K29" s="46">
        <v>3096000</v>
      </c>
      <c r="L29" s="46">
        <v>6689185.6200000001</v>
      </c>
      <c r="M29" s="46">
        <v>1190257.8400000001</v>
      </c>
      <c r="N29" s="46">
        <v>13939885.300000001</v>
      </c>
      <c r="O29" s="46">
        <v>3149105.03</v>
      </c>
      <c r="P29" s="46">
        <v>3029956.46</v>
      </c>
      <c r="Q29" s="46">
        <v>4294735.1100000003</v>
      </c>
      <c r="R29" s="46">
        <v>2703147.49</v>
      </c>
      <c r="S29" s="46">
        <v>2685951.7</v>
      </c>
      <c r="T29" s="46">
        <v>2655930.63</v>
      </c>
      <c r="U29" s="46">
        <v>1611750</v>
      </c>
      <c r="V29" s="46">
        <v>27355500</v>
      </c>
      <c r="W29" s="46">
        <v>2618570</v>
      </c>
      <c r="X29" s="46">
        <v>3312800</v>
      </c>
      <c r="Y29" s="46">
        <v>2899171.5</v>
      </c>
      <c r="Z29" s="46">
        <v>1573260</v>
      </c>
      <c r="AA29" s="46">
        <v>2238934.5099999998</v>
      </c>
      <c r="AB29" s="46">
        <v>2250000</v>
      </c>
      <c r="AC29" s="46">
        <v>6000000</v>
      </c>
      <c r="AD29" s="46">
        <v>2000000</v>
      </c>
      <c r="AE29" s="46">
        <v>2175131</v>
      </c>
      <c r="AF29" s="46">
        <v>2612289</v>
      </c>
      <c r="AG29" s="46">
        <v>4620900</v>
      </c>
      <c r="AH29" s="46">
        <v>2323000</v>
      </c>
      <c r="AI29" s="46">
        <v>2700000</v>
      </c>
      <c r="AJ29" s="46">
        <v>48727039.710000001</v>
      </c>
      <c r="AK29" s="46">
        <v>3092059.17</v>
      </c>
      <c r="AL29" s="46">
        <v>2621346.52</v>
      </c>
      <c r="AM29" s="46">
        <v>5179177.72</v>
      </c>
      <c r="AN29" s="46">
        <v>5787715.2999999998</v>
      </c>
      <c r="AO29" s="46">
        <v>2861008.08</v>
      </c>
      <c r="AP29" s="46">
        <v>1719945.8</v>
      </c>
      <c r="AQ29" s="46">
        <v>9863219.7100000009</v>
      </c>
      <c r="AR29" s="46">
        <v>2902982.68</v>
      </c>
      <c r="AS29" s="46">
        <v>4819580</v>
      </c>
      <c r="AT29" s="46">
        <v>5355581.18</v>
      </c>
      <c r="AU29" s="46">
        <v>2370318.4700000002</v>
      </c>
      <c r="AV29" s="46">
        <v>1885376.96</v>
      </c>
      <c r="AW29" s="46">
        <v>3500000</v>
      </c>
      <c r="AX29" s="46">
        <v>2560751.02</v>
      </c>
      <c r="AY29" s="46">
        <v>2542000</v>
      </c>
      <c r="AZ29" s="46">
        <v>13955538.939999999</v>
      </c>
      <c r="BA29" s="46">
        <v>2651479</v>
      </c>
      <c r="BB29" s="46">
        <v>26800000</v>
      </c>
      <c r="BC29" s="46">
        <v>6894000</v>
      </c>
      <c r="BD29" s="46">
        <v>2259663</v>
      </c>
      <c r="BE29" s="46">
        <v>3125856.8</v>
      </c>
      <c r="BF29" s="46">
        <v>13700000</v>
      </c>
      <c r="BG29" s="46">
        <v>1749122</v>
      </c>
      <c r="BH29" s="46">
        <v>1290888.44</v>
      </c>
      <c r="BI29" s="46">
        <v>1794657.32</v>
      </c>
      <c r="BJ29" s="46">
        <v>2439445.94</v>
      </c>
      <c r="BK29" s="46">
        <v>18000000</v>
      </c>
      <c r="BL29" s="46">
        <v>4600000</v>
      </c>
      <c r="BM29" s="46">
        <v>3527565</v>
      </c>
      <c r="BN29" s="46">
        <v>5039125.22</v>
      </c>
      <c r="BO29" s="46">
        <v>3400377.6</v>
      </c>
      <c r="BP29" s="46">
        <v>3144853.16</v>
      </c>
      <c r="BQ29" s="46">
        <v>76573645</v>
      </c>
      <c r="BR29" s="46">
        <v>3596831.9</v>
      </c>
      <c r="BS29" s="46">
        <v>3099283.22</v>
      </c>
      <c r="BT29" s="46">
        <v>15881708.9</v>
      </c>
      <c r="BU29" s="46">
        <v>1226906</v>
      </c>
      <c r="BV29" s="46">
        <v>2962608.41</v>
      </c>
      <c r="BW29" s="46">
        <v>8450000</v>
      </c>
      <c r="BX29" s="46">
        <v>2349323.7200000002</v>
      </c>
      <c r="BY29" s="46">
        <v>2521298.16</v>
      </c>
      <c r="BZ29" s="46">
        <v>2962232.82</v>
      </c>
      <c r="CA29" s="46">
        <v>3021137</v>
      </c>
      <c r="CB29" s="46">
        <v>5424720.4800000004</v>
      </c>
      <c r="CC29" s="46">
        <v>4491543.68</v>
      </c>
      <c r="CD29" s="46">
        <v>7598658.2199999997</v>
      </c>
      <c r="CE29" s="46">
        <v>2188063.3199999998</v>
      </c>
      <c r="CF29" s="46">
        <v>2019880.76</v>
      </c>
      <c r="CG29" s="46">
        <v>1933651.2</v>
      </c>
      <c r="CH29" s="46">
        <v>1985454.19</v>
      </c>
      <c r="CI29" s="46">
        <v>7257937.8399999999</v>
      </c>
      <c r="CJ29" s="46">
        <v>1830441.03</v>
      </c>
      <c r="CK29" s="46">
        <v>1615315.34</v>
      </c>
      <c r="CL29" s="46">
        <f t="shared" si="11"/>
        <v>56749484.449999996</v>
      </c>
      <c r="CM29" s="46">
        <f t="shared" si="12"/>
        <v>34070461.719999999</v>
      </c>
      <c r="CN29" s="46">
        <f t="shared" si="13"/>
        <v>64679556.009999998</v>
      </c>
      <c r="CO29" s="46">
        <f t="shared" si="14"/>
        <v>122395120.25999999</v>
      </c>
      <c r="CP29" s="46">
        <f t="shared" si="15"/>
        <v>60053633.499999993</v>
      </c>
      <c r="CQ29" s="46">
        <f t="shared" si="16"/>
        <v>37711920.980000004</v>
      </c>
      <c r="CR29" s="46">
        <f t="shared" si="17"/>
        <v>158990641.18999997</v>
      </c>
      <c r="CS29" s="45">
        <f t="shared" si="18"/>
        <v>534650818.11000019</v>
      </c>
    </row>
    <row r="30" spans="1:97" s="47" customFormat="1">
      <c r="A30" s="45" t="s">
        <v>358</v>
      </c>
      <c r="B30" s="46">
        <v>104188688.70999999</v>
      </c>
      <c r="C30" s="46">
        <v>5663539.0499999998</v>
      </c>
      <c r="D30" s="46">
        <v>9081930</v>
      </c>
      <c r="E30" s="46">
        <v>4672000</v>
      </c>
      <c r="F30" s="46">
        <v>2616659.89</v>
      </c>
      <c r="G30" s="46">
        <v>5850600</v>
      </c>
      <c r="H30" s="46">
        <v>6152836</v>
      </c>
      <c r="I30" s="46">
        <v>41772335.240000002</v>
      </c>
      <c r="J30" s="46">
        <v>8014200</v>
      </c>
      <c r="K30" s="46">
        <v>14414900</v>
      </c>
      <c r="L30" s="46">
        <v>24028294.5</v>
      </c>
      <c r="M30" s="46">
        <v>2704580.56</v>
      </c>
      <c r="N30" s="46">
        <v>106772141.56</v>
      </c>
      <c r="O30" s="46">
        <v>7941365.0899999999</v>
      </c>
      <c r="P30" s="46">
        <v>22206334</v>
      </c>
      <c r="Q30" s="46">
        <v>27224491.850000001</v>
      </c>
      <c r="R30" s="46">
        <v>11059563.369999999</v>
      </c>
      <c r="S30" s="46">
        <v>7736514.3099999996</v>
      </c>
      <c r="T30" s="46">
        <v>5552345.79</v>
      </c>
      <c r="U30" s="46">
        <v>2033100</v>
      </c>
      <c r="V30" s="46">
        <v>160000000</v>
      </c>
      <c r="W30" s="46">
        <v>7073770</v>
      </c>
      <c r="X30" s="46">
        <v>10600100</v>
      </c>
      <c r="Y30" s="46">
        <v>12449245.6</v>
      </c>
      <c r="Z30" s="46">
        <v>1784807.02</v>
      </c>
      <c r="AA30" s="46">
        <v>4653294.04</v>
      </c>
      <c r="AB30" s="46">
        <v>3100000</v>
      </c>
      <c r="AC30" s="46">
        <v>30000000</v>
      </c>
      <c r="AD30" s="46">
        <v>4000000</v>
      </c>
      <c r="AE30" s="46">
        <v>7705026</v>
      </c>
      <c r="AF30" s="46">
        <v>5942100</v>
      </c>
      <c r="AG30" s="46">
        <v>34132400</v>
      </c>
      <c r="AH30" s="46">
        <v>7778000</v>
      </c>
      <c r="AI30" s="46">
        <v>18000000</v>
      </c>
      <c r="AJ30" s="46">
        <v>330543904.89999998</v>
      </c>
      <c r="AK30" s="46">
        <v>9050194.7899999991</v>
      </c>
      <c r="AL30" s="46">
        <v>6479269.7599999998</v>
      </c>
      <c r="AM30" s="46">
        <v>41867699.140000001</v>
      </c>
      <c r="AN30" s="46">
        <v>20500309.850000001</v>
      </c>
      <c r="AO30" s="46">
        <v>3925727.65</v>
      </c>
      <c r="AP30" s="46">
        <v>2051420.37</v>
      </c>
      <c r="AQ30" s="46">
        <v>118837792.41</v>
      </c>
      <c r="AR30" s="46">
        <v>7700944.9400000004</v>
      </c>
      <c r="AS30" s="46">
        <v>23142250</v>
      </c>
      <c r="AT30" s="46">
        <v>27615070.829999998</v>
      </c>
      <c r="AU30" s="46">
        <v>5751627.5899999999</v>
      </c>
      <c r="AV30" s="46">
        <v>1050873.54</v>
      </c>
      <c r="AW30" s="46">
        <v>28450000</v>
      </c>
      <c r="AX30" s="46">
        <v>5690306.6200000001</v>
      </c>
      <c r="AY30" s="46">
        <v>2900693</v>
      </c>
      <c r="AZ30" s="46">
        <v>121826677.88</v>
      </c>
      <c r="BA30" s="46">
        <v>3942567</v>
      </c>
      <c r="BB30" s="46">
        <v>142400000</v>
      </c>
      <c r="BC30" s="46">
        <v>21044000</v>
      </c>
      <c r="BD30" s="46">
        <v>5207079.95</v>
      </c>
      <c r="BE30" s="46">
        <v>3890120</v>
      </c>
      <c r="BF30" s="46">
        <v>77901000</v>
      </c>
      <c r="BG30" s="46">
        <v>3212877.48</v>
      </c>
      <c r="BH30" s="46">
        <v>4321622.24</v>
      </c>
      <c r="BI30" s="46">
        <v>6708551.5599999996</v>
      </c>
      <c r="BJ30" s="46">
        <v>8618025</v>
      </c>
      <c r="BK30" s="46">
        <v>98000000</v>
      </c>
      <c r="BL30" s="46">
        <v>14000000</v>
      </c>
      <c r="BM30" s="46">
        <v>14084321.08</v>
      </c>
      <c r="BN30" s="46">
        <v>18169026.239999998</v>
      </c>
      <c r="BO30" s="46">
        <v>11067996.720000001</v>
      </c>
      <c r="BP30" s="46">
        <v>7446970.4299999997</v>
      </c>
      <c r="BQ30" s="46">
        <v>419920900</v>
      </c>
      <c r="BR30" s="46">
        <v>19733407.260000002</v>
      </c>
      <c r="BS30" s="46">
        <v>4038959.35</v>
      </c>
      <c r="BT30" s="46">
        <v>73297753.019999996</v>
      </c>
      <c r="BU30" s="46">
        <v>4115308</v>
      </c>
      <c r="BV30" s="46">
        <v>8071700</v>
      </c>
      <c r="BW30" s="46">
        <v>39023500</v>
      </c>
      <c r="BX30" s="46">
        <v>3265983.55</v>
      </c>
      <c r="BY30" s="46">
        <v>7546901.7199999997</v>
      </c>
      <c r="BZ30" s="46">
        <v>5723577</v>
      </c>
      <c r="CA30" s="46">
        <v>24860672.399999999</v>
      </c>
      <c r="CB30" s="46">
        <v>35604474.740000002</v>
      </c>
      <c r="CC30" s="46">
        <v>10360050</v>
      </c>
      <c r="CD30" s="46">
        <v>32764282.719999999</v>
      </c>
      <c r="CE30" s="46">
        <v>5608510</v>
      </c>
      <c r="CF30" s="46">
        <v>2524888.0299999998</v>
      </c>
      <c r="CG30" s="46">
        <v>1702945.5</v>
      </c>
      <c r="CH30" s="46">
        <v>2615749.94</v>
      </c>
      <c r="CI30" s="46">
        <v>57421432.579999998</v>
      </c>
      <c r="CJ30" s="46">
        <v>3869384.13</v>
      </c>
      <c r="CK30" s="46">
        <v>3292081.3</v>
      </c>
      <c r="CL30" s="46">
        <f t="shared" si="11"/>
        <v>229160563.94999999</v>
      </c>
      <c r="CM30" s="46">
        <f t="shared" si="12"/>
        <v>190525855.97</v>
      </c>
      <c r="CN30" s="46">
        <f t="shared" si="13"/>
        <v>307218742.65999997</v>
      </c>
      <c r="CO30" s="46">
        <f t="shared" si="14"/>
        <v>761327330.2700001</v>
      </c>
      <c r="CP30" s="46">
        <f t="shared" si="15"/>
        <v>273303276.23000002</v>
      </c>
      <c r="CQ30" s="46">
        <f t="shared" si="16"/>
        <v>162768314.47</v>
      </c>
      <c r="CR30" s="46">
        <f t="shared" si="17"/>
        <v>765362461.24000001</v>
      </c>
      <c r="CS30" s="45">
        <f t="shared" si="18"/>
        <v>2689666544.7900004</v>
      </c>
    </row>
    <row r="31" spans="1:97" s="47" customFormat="1">
      <c r="A31" s="45" t="s">
        <v>359</v>
      </c>
      <c r="B31" s="46">
        <v>26960000</v>
      </c>
      <c r="C31" s="46">
        <v>3295070</v>
      </c>
      <c r="D31" s="46">
        <v>2807450</v>
      </c>
      <c r="E31" s="46">
        <v>2570000</v>
      </c>
      <c r="F31" s="46">
        <v>1541500</v>
      </c>
      <c r="G31" s="46">
        <v>2500000</v>
      </c>
      <c r="H31" s="46">
        <v>2381142.96</v>
      </c>
      <c r="I31" s="46">
        <v>6025489.1799999997</v>
      </c>
      <c r="J31" s="46">
        <v>2000000</v>
      </c>
      <c r="K31" s="46">
        <v>3068900</v>
      </c>
      <c r="L31" s="46">
        <v>5652034.8600000003</v>
      </c>
      <c r="M31" s="46">
        <v>1040000</v>
      </c>
      <c r="N31" s="46">
        <v>17099939.780000001</v>
      </c>
      <c r="O31" s="46">
        <v>2728782.25</v>
      </c>
      <c r="P31" s="46">
        <v>4683000</v>
      </c>
      <c r="Q31" s="46">
        <v>5509173.5599999996</v>
      </c>
      <c r="R31" s="46">
        <v>3051882.47</v>
      </c>
      <c r="S31" s="46">
        <v>1624542.19</v>
      </c>
      <c r="T31" s="46">
        <v>1917452.55</v>
      </c>
      <c r="U31" s="46">
        <v>1295000</v>
      </c>
      <c r="V31" s="46">
        <v>27600000</v>
      </c>
      <c r="W31" s="46">
        <v>2116500</v>
      </c>
      <c r="X31" s="46">
        <v>3252000</v>
      </c>
      <c r="Y31" s="46">
        <v>3579088.66</v>
      </c>
      <c r="Z31" s="46">
        <v>1600000</v>
      </c>
      <c r="AA31" s="46">
        <v>1630248.36</v>
      </c>
      <c r="AB31" s="46">
        <v>3000000</v>
      </c>
      <c r="AC31" s="46">
        <v>7000000</v>
      </c>
      <c r="AD31" s="46">
        <v>2500000</v>
      </c>
      <c r="AE31" s="46">
        <v>2212950</v>
      </c>
      <c r="AF31" s="46">
        <v>3207000</v>
      </c>
      <c r="AG31" s="46">
        <v>3151500</v>
      </c>
      <c r="AH31" s="46">
        <v>2876000</v>
      </c>
      <c r="AI31" s="46">
        <v>2000000</v>
      </c>
      <c r="AJ31" s="46">
        <v>70062208.780000001</v>
      </c>
      <c r="AK31" s="46">
        <v>2692462.14</v>
      </c>
      <c r="AL31" s="46">
        <v>1812685.42</v>
      </c>
      <c r="AM31" s="46">
        <v>4788265</v>
      </c>
      <c r="AN31" s="46">
        <v>4553829.3499999996</v>
      </c>
      <c r="AO31" s="46">
        <v>2344724.29</v>
      </c>
      <c r="AP31" s="46">
        <v>832831.32</v>
      </c>
      <c r="AQ31" s="46">
        <v>10863253.439999999</v>
      </c>
      <c r="AR31" s="46">
        <v>2170521.6000000001</v>
      </c>
      <c r="AS31" s="46">
        <v>4398778</v>
      </c>
      <c r="AT31" s="46">
        <v>4250000</v>
      </c>
      <c r="AU31" s="46">
        <v>1868764.79</v>
      </c>
      <c r="AV31" s="46">
        <v>1218665.6599999999</v>
      </c>
      <c r="AW31" s="46">
        <v>2500000</v>
      </c>
      <c r="AX31" s="46">
        <v>1892638.16</v>
      </c>
      <c r="AY31" s="46">
        <v>1401900</v>
      </c>
      <c r="AZ31" s="46">
        <v>14842394.09</v>
      </c>
      <c r="BA31" s="46">
        <v>1942847.25</v>
      </c>
      <c r="BB31" s="46">
        <v>26020000</v>
      </c>
      <c r="BC31" s="46">
        <v>10282825</v>
      </c>
      <c r="BD31" s="46">
        <v>1638590.78</v>
      </c>
      <c r="BE31" s="46">
        <v>3358260</v>
      </c>
      <c r="BF31" s="46">
        <v>18410000</v>
      </c>
      <c r="BG31" s="46">
        <v>1032000</v>
      </c>
      <c r="BH31" s="46">
        <v>1040000</v>
      </c>
      <c r="BI31" s="46">
        <v>1744556</v>
      </c>
      <c r="BJ31" s="46">
        <v>1590154.59</v>
      </c>
      <c r="BK31" s="46">
        <v>22000000</v>
      </c>
      <c r="BL31" s="46">
        <v>5300000</v>
      </c>
      <c r="BM31" s="46">
        <v>4280897</v>
      </c>
      <c r="BN31" s="46">
        <v>4258908.34</v>
      </c>
      <c r="BO31" s="46">
        <v>2847770.62</v>
      </c>
      <c r="BP31" s="46">
        <v>2504670.9</v>
      </c>
      <c r="BQ31" s="46">
        <v>69160000</v>
      </c>
      <c r="BR31" s="46">
        <v>3604679.82</v>
      </c>
      <c r="BS31" s="46">
        <v>2813066.26</v>
      </c>
      <c r="BT31" s="46">
        <v>18112895.98</v>
      </c>
      <c r="BU31" s="46">
        <v>2248175</v>
      </c>
      <c r="BV31" s="46">
        <v>3165149.46</v>
      </c>
      <c r="BW31" s="46">
        <v>9780000</v>
      </c>
      <c r="BX31" s="46">
        <v>2239079.84</v>
      </c>
      <c r="BY31" s="46">
        <v>1750213.42</v>
      </c>
      <c r="BZ31" s="46">
        <v>2401000</v>
      </c>
      <c r="CA31" s="46">
        <v>4272174.63</v>
      </c>
      <c r="CB31" s="46">
        <v>6878000</v>
      </c>
      <c r="CC31" s="46">
        <v>4640388.09</v>
      </c>
      <c r="CD31" s="46">
        <v>7782580.1100000003</v>
      </c>
      <c r="CE31" s="46">
        <v>2694763.6</v>
      </c>
      <c r="CF31" s="46">
        <v>2024251.06</v>
      </c>
      <c r="CG31" s="46">
        <v>2091569.25</v>
      </c>
      <c r="CH31" s="46">
        <v>1944274.82</v>
      </c>
      <c r="CI31" s="46">
        <v>9788809.9499999993</v>
      </c>
      <c r="CJ31" s="46">
        <v>909108.77</v>
      </c>
      <c r="CK31" s="46">
        <v>1700000</v>
      </c>
      <c r="CL31" s="46">
        <f t="shared" si="11"/>
        <v>59841587</v>
      </c>
      <c r="CM31" s="46">
        <f t="shared" si="12"/>
        <v>37909772.799999997</v>
      </c>
      <c r="CN31" s="46">
        <f t="shared" si="13"/>
        <v>65725287.019999996</v>
      </c>
      <c r="CO31" s="46">
        <f t="shared" si="14"/>
        <v>134436769.28999999</v>
      </c>
      <c r="CP31" s="46">
        <f t="shared" si="15"/>
        <v>65116386.370000005</v>
      </c>
      <c r="CQ31" s="46">
        <f t="shared" si="16"/>
        <v>41192246.859999999</v>
      </c>
      <c r="CR31" s="46">
        <f t="shared" si="17"/>
        <v>160000180.06</v>
      </c>
      <c r="CS31" s="45">
        <f t="shared" si="18"/>
        <v>564222229.39999986</v>
      </c>
    </row>
    <row r="32" spans="1:97" s="47" customFormat="1">
      <c r="A32" s="45" t="s">
        <v>360</v>
      </c>
      <c r="B32" s="46">
        <v>29928933.75</v>
      </c>
      <c r="C32" s="46">
        <v>3123882</v>
      </c>
      <c r="D32" s="46">
        <v>4775700</v>
      </c>
      <c r="E32" s="46">
        <v>4916477</v>
      </c>
      <c r="F32" s="46">
        <v>3843266</v>
      </c>
      <c r="G32" s="46">
        <v>3055000</v>
      </c>
      <c r="H32" s="46">
        <v>4948611.38</v>
      </c>
      <c r="I32" s="46">
        <v>7969520.8600000003</v>
      </c>
      <c r="J32" s="46">
        <v>6114900</v>
      </c>
      <c r="K32" s="46">
        <v>4276000</v>
      </c>
      <c r="L32" s="46">
        <v>15631908.439999999</v>
      </c>
      <c r="M32" s="46">
        <v>1984577.6</v>
      </c>
      <c r="N32" s="46">
        <v>17042347.559999999</v>
      </c>
      <c r="O32" s="46">
        <v>5062223.2</v>
      </c>
      <c r="P32" s="46">
        <v>5925160</v>
      </c>
      <c r="Q32" s="46">
        <v>9273905</v>
      </c>
      <c r="R32" s="46">
        <v>5480248.7699999996</v>
      </c>
      <c r="S32" s="46">
        <v>3426430.36</v>
      </c>
      <c r="T32" s="46">
        <v>5372357.6799999997</v>
      </c>
      <c r="U32" s="46">
        <v>1960000</v>
      </c>
      <c r="V32" s="46">
        <v>43120000</v>
      </c>
      <c r="W32" s="46">
        <v>4630000</v>
      </c>
      <c r="X32" s="46">
        <v>6850000</v>
      </c>
      <c r="Y32" s="46">
        <v>6521500.8899999997</v>
      </c>
      <c r="Z32" s="46">
        <v>2125000</v>
      </c>
      <c r="AA32" s="46">
        <v>4280000</v>
      </c>
      <c r="AB32" s="46">
        <v>4000000</v>
      </c>
      <c r="AC32" s="46">
        <v>18000000</v>
      </c>
      <c r="AD32" s="46">
        <v>5300000</v>
      </c>
      <c r="AE32" s="46">
        <v>3693350</v>
      </c>
      <c r="AF32" s="46">
        <v>7156900</v>
      </c>
      <c r="AG32" s="46">
        <v>6746500</v>
      </c>
      <c r="AH32" s="46">
        <v>4306000</v>
      </c>
      <c r="AI32" s="46">
        <v>5025000</v>
      </c>
      <c r="AJ32" s="46">
        <v>66879607.100000001</v>
      </c>
      <c r="AK32" s="46">
        <v>6807170.2599999998</v>
      </c>
      <c r="AL32" s="46">
        <v>4271240</v>
      </c>
      <c r="AM32" s="46">
        <v>8218768.0599999996</v>
      </c>
      <c r="AN32" s="46">
        <v>9352908.4000000004</v>
      </c>
      <c r="AO32" s="46">
        <v>9149884.0999999996</v>
      </c>
      <c r="AP32" s="46">
        <v>2043875.57</v>
      </c>
      <c r="AQ32" s="46">
        <v>20984440.649999999</v>
      </c>
      <c r="AR32" s="46">
        <v>5156985.4000000004</v>
      </c>
      <c r="AS32" s="46">
        <v>10453040</v>
      </c>
      <c r="AT32" s="46">
        <v>9413120</v>
      </c>
      <c r="AU32" s="46">
        <v>5278507.24</v>
      </c>
      <c r="AV32" s="46">
        <v>3226163.74</v>
      </c>
      <c r="AW32" s="46">
        <v>5900000</v>
      </c>
      <c r="AX32" s="46">
        <v>5522435.8700000001</v>
      </c>
      <c r="AY32" s="46">
        <v>3461500</v>
      </c>
      <c r="AZ32" s="46">
        <v>21996972.5</v>
      </c>
      <c r="BA32" s="46">
        <v>4514000</v>
      </c>
      <c r="BB32" s="46">
        <v>28480000</v>
      </c>
      <c r="BC32" s="46">
        <v>9220000</v>
      </c>
      <c r="BD32" s="46">
        <v>2000387.38</v>
      </c>
      <c r="BE32" s="46">
        <v>4430000</v>
      </c>
      <c r="BF32" s="46">
        <v>18420000</v>
      </c>
      <c r="BG32" s="46">
        <v>2798694.42</v>
      </c>
      <c r="BH32" s="46">
        <v>2414157.5</v>
      </c>
      <c r="BI32" s="46">
        <v>2937902</v>
      </c>
      <c r="BJ32" s="46">
        <v>3956069</v>
      </c>
      <c r="BK32" s="46">
        <v>37000000</v>
      </c>
      <c r="BL32" s="46">
        <v>7000000</v>
      </c>
      <c r="BM32" s="46">
        <v>6546744.4500000002</v>
      </c>
      <c r="BN32" s="46">
        <v>7450635.0800000001</v>
      </c>
      <c r="BO32" s="46">
        <v>8903375.0999999996</v>
      </c>
      <c r="BP32" s="46">
        <v>6903282.54</v>
      </c>
      <c r="BQ32" s="46">
        <v>108479370</v>
      </c>
      <c r="BR32" s="46">
        <v>6268546.3499999996</v>
      </c>
      <c r="BS32" s="46">
        <v>4589030.0599999996</v>
      </c>
      <c r="BT32" s="46">
        <v>16583208.77</v>
      </c>
      <c r="BU32" s="46">
        <v>7143088</v>
      </c>
      <c r="BV32" s="46">
        <v>4253704.0999999996</v>
      </c>
      <c r="BW32" s="46">
        <v>14280000</v>
      </c>
      <c r="BX32" s="46">
        <v>3992171.9</v>
      </c>
      <c r="BY32" s="46">
        <v>2624892.94</v>
      </c>
      <c r="BZ32" s="46">
        <v>4492210</v>
      </c>
      <c r="CA32" s="46">
        <v>14059643.560000001</v>
      </c>
      <c r="CB32" s="46">
        <v>12289629.43</v>
      </c>
      <c r="CC32" s="46">
        <v>7902680.46</v>
      </c>
      <c r="CD32" s="46">
        <v>9031978.6999999993</v>
      </c>
      <c r="CE32" s="46">
        <v>3277438</v>
      </c>
      <c r="CF32" s="46">
        <v>3269497.45</v>
      </c>
      <c r="CG32" s="46">
        <v>4100670.78</v>
      </c>
      <c r="CH32" s="46">
        <v>4037335.51</v>
      </c>
      <c r="CI32" s="46">
        <v>16163748.83</v>
      </c>
      <c r="CJ32" s="46">
        <v>1794678.58</v>
      </c>
      <c r="CK32" s="46">
        <v>1886437.54</v>
      </c>
      <c r="CL32" s="46">
        <f t="shared" si="11"/>
        <v>90568777.030000001</v>
      </c>
      <c r="CM32" s="46">
        <f t="shared" si="12"/>
        <v>53542672.57</v>
      </c>
      <c r="CN32" s="46">
        <f t="shared" si="13"/>
        <v>121754250.89</v>
      </c>
      <c r="CO32" s="46">
        <f t="shared" si="14"/>
        <v>202630618.89000002</v>
      </c>
      <c r="CP32" s="46">
        <f t="shared" si="15"/>
        <v>74657210.300000012</v>
      </c>
      <c r="CQ32" s="46">
        <f t="shared" si="16"/>
        <v>73804037.170000002</v>
      </c>
      <c r="CR32" s="46">
        <f t="shared" si="17"/>
        <v>250519960.96000001</v>
      </c>
      <c r="CS32" s="45">
        <f t="shared" si="18"/>
        <v>867477527.81000018</v>
      </c>
    </row>
    <row r="33" spans="1:97" s="47" customFormat="1">
      <c r="A33" s="45" t="s">
        <v>361</v>
      </c>
      <c r="B33" s="46">
        <v>77221000</v>
      </c>
      <c r="C33" s="46">
        <v>8176545.3499999996</v>
      </c>
      <c r="D33" s="46">
        <v>4565200</v>
      </c>
      <c r="E33" s="46">
        <v>7976448.1399999997</v>
      </c>
      <c r="F33" s="46">
        <v>6211500</v>
      </c>
      <c r="G33" s="46">
        <v>6000000</v>
      </c>
      <c r="H33" s="46">
        <v>6200963.2000000002</v>
      </c>
      <c r="I33" s="46">
        <v>11376159.119999999</v>
      </c>
      <c r="J33" s="46">
        <v>7593390</v>
      </c>
      <c r="K33" s="46">
        <v>12956000</v>
      </c>
      <c r="L33" s="46">
        <v>42065747.880000003</v>
      </c>
      <c r="M33" s="46">
        <v>7781578.4199999999</v>
      </c>
      <c r="N33" s="46">
        <v>96574193.019999996</v>
      </c>
      <c r="O33" s="46">
        <v>7981809.8399999999</v>
      </c>
      <c r="P33" s="46">
        <v>12801592.119999999</v>
      </c>
      <c r="Q33" s="46">
        <v>10559507.050000001</v>
      </c>
      <c r="R33" s="46">
        <v>9072450.4800000004</v>
      </c>
      <c r="S33" s="46">
        <v>11219317.24</v>
      </c>
      <c r="T33" s="46">
        <v>5229827.66</v>
      </c>
      <c r="U33" s="46">
        <v>4850000</v>
      </c>
      <c r="V33" s="46">
        <v>143200000</v>
      </c>
      <c r="W33" s="46">
        <v>12298570</v>
      </c>
      <c r="X33" s="46">
        <v>16099813.65</v>
      </c>
      <c r="Y33" s="46">
        <v>12706977.939999999</v>
      </c>
      <c r="Z33" s="46">
        <v>5251190</v>
      </c>
      <c r="AA33" s="46">
        <v>5204056.16</v>
      </c>
      <c r="AB33" s="46">
        <v>7200000</v>
      </c>
      <c r="AC33" s="46">
        <v>25000000</v>
      </c>
      <c r="AD33" s="46">
        <v>5577468.5300000003</v>
      </c>
      <c r="AE33" s="46">
        <v>8368396</v>
      </c>
      <c r="AF33" s="46">
        <v>7544181</v>
      </c>
      <c r="AG33" s="46">
        <v>15808800</v>
      </c>
      <c r="AH33" s="46">
        <v>8822000</v>
      </c>
      <c r="AI33" s="46">
        <v>9386217.5500000007</v>
      </c>
      <c r="AJ33" s="46">
        <v>190132239</v>
      </c>
      <c r="AK33" s="46">
        <v>9489727.3599999994</v>
      </c>
      <c r="AL33" s="46">
        <v>6102337.2800000003</v>
      </c>
      <c r="AM33" s="46">
        <v>20274584.460000001</v>
      </c>
      <c r="AN33" s="46">
        <v>15462956.720000001</v>
      </c>
      <c r="AO33" s="46">
        <v>7219212.8300000001</v>
      </c>
      <c r="AP33" s="46">
        <v>5158365.3099999996</v>
      </c>
      <c r="AQ33" s="46">
        <v>59520658.18</v>
      </c>
      <c r="AR33" s="46">
        <v>9295368.1799999997</v>
      </c>
      <c r="AS33" s="46">
        <v>15325400</v>
      </c>
      <c r="AT33" s="46">
        <v>14900000</v>
      </c>
      <c r="AU33" s="46">
        <v>8060807.2199999997</v>
      </c>
      <c r="AV33" s="46">
        <v>5187806.26</v>
      </c>
      <c r="AW33" s="46">
        <v>7500000</v>
      </c>
      <c r="AX33" s="46">
        <v>9748379.8200000003</v>
      </c>
      <c r="AY33" s="46">
        <v>11435734</v>
      </c>
      <c r="AZ33" s="46">
        <v>84398910.019999996</v>
      </c>
      <c r="BA33" s="46">
        <v>11767901.199999999</v>
      </c>
      <c r="BB33" s="46">
        <v>145700000</v>
      </c>
      <c r="BC33" s="46">
        <v>29972000</v>
      </c>
      <c r="BD33" s="46">
        <v>5221543.5999999996</v>
      </c>
      <c r="BE33" s="46">
        <v>18279196.199999999</v>
      </c>
      <c r="BF33" s="46">
        <v>92855000</v>
      </c>
      <c r="BG33" s="46">
        <v>6530092.8200000003</v>
      </c>
      <c r="BH33" s="46">
        <v>9187485</v>
      </c>
      <c r="BI33" s="46">
        <v>6877666.6600000001</v>
      </c>
      <c r="BJ33" s="46">
        <v>10121048.609999999</v>
      </c>
      <c r="BK33" s="46">
        <v>52000000</v>
      </c>
      <c r="BL33" s="46">
        <v>15912171.119999999</v>
      </c>
      <c r="BM33" s="46">
        <v>12791937.439999999</v>
      </c>
      <c r="BN33" s="46">
        <v>18692547.699999999</v>
      </c>
      <c r="BO33" s="46">
        <v>14322189.48</v>
      </c>
      <c r="BP33" s="46">
        <v>9392277.1199999992</v>
      </c>
      <c r="BQ33" s="46">
        <v>263599320</v>
      </c>
      <c r="BR33" s="46">
        <v>12937471.68</v>
      </c>
      <c r="BS33" s="46">
        <v>6427197.4199999999</v>
      </c>
      <c r="BT33" s="46">
        <v>69758858.680000007</v>
      </c>
      <c r="BU33" s="46">
        <v>9991028.4700000007</v>
      </c>
      <c r="BV33" s="46">
        <v>12186287.779999999</v>
      </c>
      <c r="BW33" s="46">
        <v>40664000</v>
      </c>
      <c r="BX33" s="46">
        <v>6402184.6900000004</v>
      </c>
      <c r="BY33" s="46">
        <v>6733810.2800000003</v>
      </c>
      <c r="BZ33" s="46">
        <v>11219207</v>
      </c>
      <c r="CA33" s="46">
        <v>11529409.4</v>
      </c>
      <c r="CB33" s="46">
        <v>32528013.73</v>
      </c>
      <c r="CC33" s="46">
        <v>9805558.9100000001</v>
      </c>
      <c r="CD33" s="46">
        <v>27224662.300000001</v>
      </c>
      <c r="CE33" s="46">
        <v>7056133.0499999998</v>
      </c>
      <c r="CF33" s="46">
        <v>4704270.32</v>
      </c>
      <c r="CG33" s="46">
        <v>6804301.04</v>
      </c>
      <c r="CH33" s="46">
        <v>3743035.6</v>
      </c>
      <c r="CI33" s="46">
        <v>38511362.479999997</v>
      </c>
      <c r="CJ33" s="46">
        <v>6965162.9500000002</v>
      </c>
      <c r="CK33" s="46">
        <v>6702397.6799999997</v>
      </c>
      <c r="CL33" s="46">
        <f t="shared" si="11"/>
        <v>198124532.10999998</v>
      </c>
      <c r="CM33" s="46">
        <f t="shared" si="12"/>
        <v>158288697.41</v>
      </c>
      <c r="CN33" s="46">
        <f t="shared" si="13"/>
        <v>282467670.82999998</v>
      </c>
      <c r="CO33" s="46">
        <f t="shared" si="14"/>
        <v>490980387.84000003</v>
      </c>
      <c r="CP33" s="46">
        <f t="shared" si="15"/>
        <v>324744032.88999999</v>
      </c>
      <c r="CQ33" s="46">
        <f t="shared" si="16"/>
        <v>123111122.86000001</v>
      </c>
      <c r="CR33" s="46">
        <f t="shared" si="17"/>
        <v>595493673.46000004</v>
      </c>
      <c r="CS33" s="45">
        <f t="shared" si="18"/>
        <v>2173210117.3999996</v>
      </c>
    </row>
    <row r="34" spans="1:97" s="47" customFormat="1">
      <c r="A34" s="45" t="s">
        <v>362</v>
      </c>
      <c r="B34" s="46">
        <v>4610000</v>
      </c>
      <c r="C34" s="46">
        <v>77503.520000000004</v>
      </c>
      <c r="D34" s="46">
        <v>45500</v>
      </c>
      <c r="E34" s="46">
        <v>102000</v>
      </c>
      <c r="F34" s="46">
        <v>36200</v>
      </c>
      <c r="G34" s="46">
        <v>92000</v>
      </c>
      <c r="H34" s="46">
        <v>32853.5</v>
      </c>
      <c r="I34" s="46">
        <v>230431.39</v>
      </c>
      <c r="J34" s="46">
        <v>48300</v>
      </c>
      <c r="K34" s="46">
        <v>122000</v>
      </c>
      <c r="L34" s="46">
        <v>593675.12</v>
      </c>
      <c r="M34" s="46">
        <v>6262.69</v>
      </c>
      <c r="N34" s="46">
        <v>2218674.92</v>
      </c>
      <c r="O34" s="46">
        <v>16778.919999999998</v>
      </c>
      <c r="P34" s="46">
        <v>81000</v>
      </c>
      <c r="Q34" s="46">
        <v>233597.2</v>
      </c>
      <c r="R34" s="46">
        <v>148896.32000000001</v>
      </c>
      <c r="S34" s="46">
        <v>98285.78</v>
      </c>
      <c r="T34" s="46">
        <v>92021.18</v>
      </c>
      <c r="U34" s="46">
        <v>40000</v>
      </c>
      <c r="V34" s="46">
        <v>3373000</v>
      </c>
      <c r="W34" s="46">
        <v>73000</v>
      </c>
      <c r="X34" s="46">
        <v>255276.54</v>
      </c>
      <c r="Y34" s="46">
        <v>262193.46000000002</v>
      </c>
      <c r="Z34" s="46">
        <v>0</v>
      </c>
      <c r="AA34" s="46">
        <v>120000</v>
      </c>
      <c r="AB34" s="46">
        <v>150000</v>
      </c>
      <c r="AC34" s="46">
        <v>360000</v>
      </c>
      <c r="AD34" s="46">
        <v>136909.37</v>
      </c>
      <c r="AE34" s="46">
        <v>155151</v>
      </c>
      <c r="AF34" s="46">
        <v>177000</v>
      </c>
      <c r="AG34" s="46">
        <v>233800</v>
      </c>
      <c r="AH34" s="46">
        <v>215000</v>
      </c>
      <c r="AI34" s="46">
        <v>478036.7</v>
      </c>
      <c r="AJ34" s="46">
        <v>5336927.55</v>
      </c>
      <c r="AK34" s="46">
        <v>250000</v>
      </c>
      <c r="AL34" s="46">
        <v>145664.44</v>
      </c>
      <c r="AM34" s="46">
        <v>2621319.8199999998</v>
      </c>
      <c r="AN34" s="46">
        <v>413832.8</v>
      </c>
      <c r="AO34" s="46">
        <v>198732.83</v>
      </c>
      <c r="AP34" s="46">
        <v>11618.59</v>
      </c>
      <c r="AQ34" s="46">
        <v>2447033.21</v>
      </c>
      <c r="AR34" s="46">
        <v>85277.92</v>
      </c>
      <c r="AS34" s="46">
        <v>390000</v>
      </c>
      <c r="AT34" s="46">
        <v>102924.4</v>
      </c>
      <c r="AU34" s="46">
        <v>94173.33</v>
      </c>
      <c r="AV34" s="46">
        <v>24752.16</v>
      </c>
      <c r="AW34" s="46">
        <v>200000</v>
      </c>
      <c r="AX34" s="46">
        <v>101120.42</v>
      </c>
      <c r="AY34" s="46">
        <v>11000</v>
      </c>
      <c r="AZ34" s="46">
        <v>1484701.68</v>
      </c>
      <c r="BA34" s="46">
        <v>104630</v>
      </c>
      <c r="BB34" s="46">
        <v>1000000</v>
      </c>
      <c r="BC34" s="46">
        <v>1000000</v>
      </c>
      <c r="BD34" s="46">
        <v>81046.460000000006</v>
      </c>
      <c r="BE34" s="46">
        <v>40729.760000000002</v>
      </c>
      <c r="BF34" s="46">
        <v>1210000</v>
      </c>
      <c r="BG34" s="46">
        <v>46021.21</v>
      </c>
      <c r="BH34" s="46">
        <v>83269.960000000006</v>
      </c>
      <c r="BI34" s="46">
        <v>335856.34</v>
      </c>
      <c r="BJ34" s="46">
        <v>88170.74</v>
      </c>
      <c r="BK34" s="46">
        <v>2000000</v>
      </c>
      <c r="BL34" s="46">
        <v>200000</v>
      </c>
      <c r="BM34" s="46">
        <v>50000</v>
      </c>
      <c r="BN34" s="46">
        <v>97206.64</v>
      </c>
      <c r="BO34" s="46">
        <v>97263.1</v>
      </c>
      <c r="BP34" s="46">
        <v>177599.3</v>
      </c>
      <c r="BQ34" s="46">
        <v>10024000</v>
      </c>
      <c r="BR34" s="46">
        <v>148213.42000000001</v>
      </c>
      <c r="BS34" s="46">
        <v>99715.49</v>
      </c>
      <c r="BT34" s="46">
        <v>744611.28</v>
      </c>
      <c r="BU34" s="46">
        <v>20740</v>
      </c>
      <c r="BV34" s="46">
        <v>45902.12</v>
      </c>
      <c r="BW34" s="46">
        <v>291500</v>
      </c>
      <c r="BX34" s="46">
        <v>43498.73</v>
      </c>
      <c r="BY34" s="46">
        <v>19523.98</v>
      </c>
      <c r="BZ34" s="46">
        <v>137146</v>
      </c>
      <c r="CA34" s="46">
        <v>172876.48</v>
      </c>
      <c r="CB34" s="46">
        <v>358000</v>
      </c>
      <c r="CC34" s="46">
        <v>81384.11</v>
      </c>
      <c r="CD34" s="46">
        <v>196357.34</v>
      </c>
      <c r="CE34" s="46">
        <v>27768.16</v>
      </c>
      <c r="CF34" s="46">
        <v>148130.69</v>
      </c>
      <c r="CG34" s="46">
        <v>20782.759999999998</v>
      </c>
      <c r="CH34" s="46">
        <v>26130.1</v>
      </c>
      <c r="CI34" s="46">
        <v>120221.53</v>
      </c>
      <c r="CJ34" s="46">
        <v>28132.15</v>
      </c>
      <c r="CK34" s="46">
        <v>56955.01</v>
      </c>
      <c r="CL34" s="46">
        <f t="shared" si="11"/>
        <v>5996726.2199999997</v>
      </c>
      <c r="CM34" s="46">
        <f t="shared" si="12"/>
        <v>2929254.32</v>
      </c>
      <c r="CN34" s="46">
        <f t="shared" si="13"/>
        <v>5989367.0700000003</v>
      </c>
      <c r="CO34" s="46">
        <f t="shared" si="14"/>
        <v>14023709.150000002</v>
      </c>
      <c r="CP34" s="46">
        <f t="shared" si="15"/>
        <v>3885094.4699999997</v>
      </c>
      <c r="CQ34" s="46">
        <f t="shared" si="16"/>
        <v>2622069.04</v>
      </c>
      <c r="CR34" s="46">
        <f t="shared" si="17"/>
        <v>12811589.349999998</v>
      </c>
      <c r="CS34" s="45">
        <f t="shared" si="18"/>
        <v>48257809.61999999</v>
      </c>
    </row>
    <row r="35" spans="1:97" s="26" customFormat="1">
      <c r="A35" s="45" t="s">
        <v>363</v>
      </c>
      <c r="B35" s="46">
        <v>21595427.399999999</v>
      </c>
      <c r="C35" s="46">
        <v>10827105</v>
      </c>
      <c r="D35" s="46">
        <v>9145805</v>
      </c>
      <c r="E35" s="46">
        <v>6705550</v>
      </c>
      <c r="F35" s="46">
        <v>4112060.25</v>
      </c>
      <c r="G35" s="46">
        <v>7990000</v>
      </c>
      <c r="H35" s="46">
        <v>14568031.199999999</v>
      </c>
      <c r="I35" s="46">
        <v>9802273.4000000004</v>
      </c>
      <c r="J35" s="46">
        <v>6222700</v>
      </c>
      <c r="K35" s="46">
        <v>7183000</v>
      </c>
      <c r="L35" s="46">
        <v>11330420.16</v>
      </c>
      <c r="M35" s="46">
        <v>5078678.42</v>
      </c>
      <c r="N35" s="46">
        <v>21776509.16</v>
      </c>
      <c r="O35" s="46">
        <v>13624017.42</v>
      </c>
      <c r="P35" s="46">
        <v>25229022.370000001</v>
      </c>
      <c r="Q35" s="46">
        <v>11820234.869999999</v>
      </c>
      <c r="R35" s="46">
        <v>9777273.0899999999</v>
      </c>
      <c r="S35" s="46">
        <v>6605864.4199999999</v>
      </c>
      <c r="T35" s="46">
        <v>9083004.4399999995</v>
      </c>
      <c r="U35" s="46">
        <v>4315000</v>
      </c>
      <c r="V35" s="46">
        <v>59426425</v>
      </c>
      <c r="W35" s="46">
        <v>8906500</v>
      </c>
      <c r="X35" s="46">
        <v>5836989</v>
      </c>
      <c r="Y35" s="46">
        <v>8250359.9199999999</v>
      </c>
      <c r="Z35" s="46">
        <v>2078000</v>
      </c>
      <c r="AA35" s="46">
        <v>8647458</v>
      </c>
      <c r="AB35" s="46">
        <v>1500000</v>
      </c>
      <c r="AC35" s="46">
        <v>13000000</v>
      </c>
      <c r="AD35" s="46">
        <v>3009555</v>
      </c>
      <c r="AE35" s="46">
        <v>2165208</v>
      </c>
      <c r="AF35" s="46">
        <v>2995045</v>
      </c>
      <c r="AG35" s="46">
        <v>8534622</v>
      </c>
      <c r="AH35" s="46">
        <v>3978000</v>
      </c>
      <c r="AI35" s="46">
        <v>2880000</v>
      </c>
      <c r="AJ35" s="46">
        <v>42819993.479999997</v>
      </c>
      <c r="AK35" s="46">
        <v>20244428.25</v>
      </c>
      <c r="AL35" s="46">
        <v>5172830</v>
      </c>
      <c r="AM35" s="46">
        <v>6710900.5099999998</v>
      </c>
      <c r="AN35" s="46">
        <v>4642650.5</v>
      </c>
      <c r="AO35" s="46">
        <v>7012962.71</v>
      </c>
      <c r="AP35" s="46">
        <v>2445468.25</v>
      </c>
      <c r="AQ35" s="46">
        <v>12827599.470000001</v>
      </c>
      <c r="AR35" s="46">
        <v>7188369.7599999998</v>
      </c>
      <c r="AS35" s="46">
        <v>10403900</v>
      </c>
      <c r="AT35" s="46">
        <v>6192283</v>
      </c>
      <c r="AU35" s="46">
        <v>4548903.09</v>
      </c>
      <c r="AV35" s="46">
        <v>2014046.75</v>
      </c>
      <c r="AW35" s="46">
        <v>3971063.9</v>
      </c>
      <c r="AX35" s="46">
        <v>2558543.35</v>
      </c>
      <c r="AY35" s="46">
        <v>5804827</v>
      </c>
      <c r="AZ35" s="46">
        <v>25584968.699999999</v>
      </c>
      <c r="BA35" s="46">
        <v>6454485.5499999998</v>
      </c>
      <c r="BB35" s="46">
        <v>17800000</v>
      </c>
      <c r="BC35" s="46">
        <v>2548273.8199999998</v>
      </c>
      <c r="BD35" s="46">
        <v>6743815.6200000001</v>
      </c>
      <c r="BE35" s="46">
        <v>8250000</v>
      </c>
      <c r="BF35" s="46">
        <v>9100000</v>
      </c>
      <c r="BG35" s="46">
        <v>2801000</v>
      </c>
      <c r="BH35" s="46">
        <v>730000</v>
      </c>
      <c r="BI35" s="46">
        <v>1710679</v>
      </c>
      <c r="BJ35" s="46">
        <v>1649832.5</v>
      </c>
      <c r="BK35" s="46">
        <v>11000000</v>
      </c>
      <c r="BL35" s="46">
        <v>9000000</v>
      </c>
      <c r="BM35" s="46">
        <v>8118000</v>
      </c>
      <c r="BN35" s="46">
        <v>5741828</v>
      </c>
      <c r="BO35" s="46">
        <v>4736102.6100000003</v>
      </c>
      <c r="BP35" s="46">
        <v>6711323.5</v>
      </c>
      <c r="BQ35" s="46">
        <v>113150039</v>
      </c>
      <c r="BR35" s="46">
        <v>11941300.050000001</v>
      </c>
      <c r="BS35" s="46">
        <v>4221670.05</v>
      </c>
      <c r="BT35" s="46">
        <v>18933736.469999999</v>
      </c>
      <c r="BU35" s="46">
        <v>930000</v>
      </c>
      <c r="BV35" s="46">
        <v>6689286</v>
      </c>
      <c r="BW35" s="46">
        <v>11570000</v>
      </c>
      <c r="BX35" s="46">
        <v>13670295.050000001</v>
      </c>
      <c r="BY35" s="46">
        <v>3865506.86</v>
      </c>
      <c r="BZ35" s="46">
        <v>13269195.25</v>
      </c>
      <c r="CA35" s="46">
        <v>9424400.6999999993</v>
      </c>
      <c r="CB35" s="46">
        <v>20815625.199999999</v>
      </c>
      <c r="CC35" s="46">
        <v>7939624.21</v>
      </c>
      <c r="CD35" s="46">
        <v>22266936.620000001</v>
      </c>
      <c r="CE35" s="46">
        <v>3897905.5</v>
      </c>
      <c r="CF35" s="46">
        <v>4685022.08</v>
      </c>
      <c r="CG35" s="46">
        <v>1659755.67</v>
      </c>
      <c r="CH35" s="46">
        <v>7307833.7599999998</v>
      </c>
      <c r="CI35" s="46">
        <v>13849375.949999999</v>
      </c>
      <c r="CJ35" s="46">
        <v>3016680.4</v>
      </c>
      <c r="CK35" s="46">
        <v>6600928</v>
      </c>
      <c r="CL35" s="46">
        <f t="shared" si="11"/>
        <v>114561050.83</v>
      </c>
      <c r="CM35" s="46">
        <f t="shared" si="12"/>
        <v>102230925.77000001</v>
      </c>
      <c r="CN35" s="46">
        <f t="shared" si="13"/>
        <v>131208161.92</v>
      </c>
      <c r="CO35" s="46">
        <f t="shared" si="14"/>
        <v>176598224.26999998</v>
      </c>
      <c r="CP35" s="46">
        <f t="shared" si="15"/>
        <v>51333600.939999998</v>
      </c>
      <c r="CQ35" s="46">
        <f t="shared" si="16"/>
        <v>45307254.109999999</v>
      </c>
      <c r="CR35" s="46">
        <f t="shared" si="17"/>
        <v>299705116.81999999</v>
      </c>
      <c r="CS35" s="45">
        <f t="shared" si="18"/>
        <v>920944334.66000009</v>
      </c>
    </row>
    <row r="36" spans="1:97" s="47" customFormat="1">
      <c r="A36" s="45" t="s">
        <v>364</v>
      </c>
      <c r="B36" s="46">
        <v>555500000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80.25</v>
      </c>
      <c r="L36" s="46">
        <v>0</v>
      </c>
      <c r="M36" s="46">
        <v>0</v>
      </c>
      <c r="N36" s="46">
        <v>212333.16</v>
      </c>
      <c r="O36" s="46">
        <v>0</v>
      </c>
      <c r="P36" s="46">
        <v>0</v>
      </c>
      <c r="Q36" s="46"/>
      <c r="R36" s="46">
        <v>0</v>
      </c>
      <c r="S36" s="46">
        <v>0</v>
      </c>
      <c r="T36" s="46">
        <v>0</v>
      </c>
      <c r="U36" s="46">
        <v>0</v>
      </c>
      <c r="V36" s="46">
        <v>1700000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6">
        <v>0</v>
      </c>
      <c r="AJ36" s="46">
        <v>145540</v>
      </c>
      <c r="AK36" s="46">
        <v>0</v>
      </c>
      <c r="AL36" s="46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3509519.33</v>
      </c>
      <c r="AR36" s="46">
        <v>0</v>
      </c>
      <c r="AS36" s="46">
        <v>0</v>
      </c>
      <c r="AT36" s="46">
        <v>0</v>
      </c>
      <c r="AU36" s="46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6">
        <v>0</v>
      </c>
      <c r="BB36" s="46">
        <v>500000</v>
      </c>
      <c r="BC36" s="46">
        <v>0</v>
      </c>
      <c r="BD36" s="46">
        <v>0</v>
      </c>
      <c r="BE36" s="46">
        <v>0</v>
      </c>
      <c r="BF36" s="46">
        <v>5000</v>
      </c>
      <c r="BG36" s="46">
        <v>0</v>
      </c>
      <c r="BH36" s="46">
        <v>0</v>
      </c>
      <c r="BI36" s="46">
        <v>0</v>
      </c>
      <c r="BJ36" s="46">
        <v>0</v>
      </c>
      <c r="BK36" s="46">
        <v>590000000</v>
      </c>
      <c r="BL36" s="46">
        <v>0</v>
      </c>
      <c r="BM36" s="46">
        <v>0</v>
      </c>
      <c r="BN36" s="46">
        <v>0</v>
      </c>
      <c r="BO36" s="46">
        <v>0</v>
      </c>
      <c r="BP36" s="46">
        <v>0</v>
      </c>
      <c r="BQ36" s="46">
        <v>37080000</v>
      </c>
      <c r="BR36" s="46">
        <v>0</v>
      </c>
      <c r="BS36" s="46">
        <v>0</v>
      </c>
      <c r="BT36" s="46">
        <v>518726.9</v>
      </c>
      <c r="BU36" s="46">
        <v>0</v>
      </c>
      <c r="BV36" s="46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6">
        <v>0</v>
      </c>
      <c r="CC36" s="46">
        <v>0</v>
      </c>
      <c r="CD36" s="46">
        <v>0</v>
      </c>
      <c r="CE36" s="46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6">
        <v>0</v>
      </c>
      <c r="CL36" s="46">
        <f t="shared" si="11"/>
        <v>555500080.25</v>
      </c>
      <c r="CM36" s="46">
        <f t="shared" si="12"/>
        <v>212333.16</v>
      </c>
      <c r="CN36" s="46">
        <f t="shared" si="13"/>
        <v>1700000</v>
      </c>
      <c r="CO36" s="46">
        <f t="shared" si="14"/>
        <v>3655059.33</v>
      </c>
      <c r="CP36" s="46">
        <f t="shared" si="15"/>
        <v>505000</v>
      </c>
      <c r="CQ36" s="46">
        <f t="shared" si="16"/>
        <v>590000000</v>
      </c>
      <c r="CR36" s="46">
        <f t="shared" si="17"/>
        <v>37598726.899999999</v>
      </c>
      <c r="CS36" s="45">
        <f t="shared" si="18"/>
        <v>1189171199.6400001</v>
      </c>
    </row>
    <row r="37" spans="1:97" s="53" customFormat="1">
      <c r="A37" s="52" t="s">
        <v>365</v>
      </c>
      <c r="B37" s="49">
        <f t="shared" ref="B37:C37" si="19">SUM(B22:B36)</f>
        <v>1685095782.7400002</v>
      </c>
      <c r="C37" s="49">
        <f t="shared" si="19"/>
        <v>130811382.84999999</v>
      </c>
      <c r="D37" s="49">
        <f t="shared" ref="D37:BO37" si="20">SUM(D22:D36)</f>
        <v>128737280.2</v>
      </c>
      <c r="E37" s="49">
        <f t="shared" si="20"/>
        <v>127576924.51000001</v>
      </c>
      <c r="F37" s="49">
        <f t="shared" si="20"/>
        <v>90473926.640000001</v>
      </c>
      <c r="G37" s="49">
        <f t="shared" si="20"/>
        <v>144800400</v>
      </c>
      <c r="H37" s="49">
        <f t="shared" si="20"/>
        <v>176371857.33999997</v>
      </c>
      <c r="I37" s="49">
        <f t="shared" si="20"/>
        <v>262893321.29000002</v>
      </c>
      <c r="J37" s="49">
        <f t="shared" si="20"/>
        <v>138955390</v>
      </c>
      <c r="K37" s="49">
        <f t="shared" si="20"/>
        <v>161272080.25</v>
      </c>
      <c r="L37" s="49">
        <f t="shared" si="20"/>
        <v>390129677.25000006</v>
      </c>
      <c r="M37" s="49">
        <f t="shared" si="20"/>
        <v>62542922.850000009</v>
      </c>
      <c r="N37" s="49">
        <f t="shared" si="20"/>
        <v>861281717.67999971</v>
      </c>
      <c r="O37" s="49">
        <f t="shared" si="20"/>
        <v>145205904.49000001</v>
      </c>
      <c r="P37" s="49">
        <f t="shared" si="20"/>
        <v>201658578.86000001</v>
      </c>
      <c r="Q37" s="49">
        <f t="shared" si="20"/>
        <v>263834766.94</v>
      </c>
      <c r="R37" s="49">
        <f t="shared" si="20"/>
        <v>138962212.65999997</v>
      </c>
      <c r="S37" s="49">
        <f t="shared" si="20"/>
        <v>134427412.28</v>
      </c>
      <c r="T37" s="49">
        <f t="shared" si="20"/>
        <v>122447145.05000001</v>
      </c>
      <c r="U37" s="49">
        <f t="shared" si="20"/>
        <v>71914430</v>
      </c>
      <c r="V37" s="49">
        <f t="shared" si="20"/>
        <v>1508942925</v>
      </c>
      <c r="W37" s="49">
        <f t="shared" si="20"/>
        <v>116545760</v>
      </c>
      <c r="X37" s="49">
        <f t="shared" si="20"/>
        <v>187453754.63</v>
      </c>
      <c r="Y37" s="49">
        <f t="shared" si="20"/>
        <v>152805486.82999998</v>
      </c>
      <c r="Z37" s="49">
        <f t="shared" si="20"/>
        <v>72957687.020000011</v>
      </c>
      <c r="AA37" s="49">
        <f t="shared" si="20"/>
        <v>96784715.570000008</v>
      </c>
      <c r="AB37" s="49">
        <f t="shared" si="20"/>
        <v>105025000</v>
      </c>
      <c r="AC37" s="49">
        <f t="shared" si="20"/>
        <v>359513200</v>
      </c>
      <c r="AD37" s="49">
        <f t="shared" si="20"/>
        <v>102079832.90000001</v>
      </c>
      <c r="AE37" s="49">
        <f t="shared" si="20"/>
        <v>109451991</v>
      </c>
      <c r="AF37" s="49">
        <f t="shared" si="20"/>
        <v>138027012.22</v>
      </c>
      <c r="AG37" s="49">
        <f t="shared" si="20"/>
        <v>233366122</v>
      </c>
      <c r="AH37" s="49">
        <f t="shared" si="20"/>
        <v>116328701</v>
      </c>
      <c r="AI37" s="49">
        <f t="shared" si="20"/>
        <v>113337481.13</v>
      </c>
      <c r="AJ37" s="49">
        <f t="shared" si="20"/>
        <v>3090606517.6000009</v>
      </c>
      <c r="AK37" s="49">
        <f t="shared" si="20"/>
        <v>155782390.31999999</v>
      </c>
      <c r="AL37" s="49">
        <f t="shared" si="20"/>
        <v>105114437.98</v>
      </c>
      <c r="AM37" s="49">
        <f t="shared" si="20"/>
        <v>285696643.30999994</v>
      </c>
      <c r="AN37" s="49">
        <f t="shared" si="20"/>
        <v>260205308.71000004</v>
      </c>
      <c r="AO37" s="49">
        <f t="shared" si="20"/>
        <v>134071283.92</v>
      </c>
      <c r="AP37" s="49">
        <f t="shared" si="20"/>
        <v>64956342.259999998</v>
      </c>
      <c r="AQ37" s="49">
        <f t="shared" si="20"/>
        <v>681927261.88000011</v>
      </c>
      <c r="AR37" s="49">
        <f t="shared" si="20"/>
        <v>134140574.04000002</v>
      </c>
      <c r="AS37" s="49">
        <f t="shared" si="20"/>
        <v>239042696.84</v>
      </c>
      <c r="AT37" s="49">
        <f t="shared" si="20"/>
        <v>245247322.16</v>
      </c>
      <c r="AU37" s="49">
        <f t="shared" si="20"/>
        <v>126242580.14</v>
      </c>
      <c r="AV37" s="49">
        <f t="shared" si="20"/>
        <v>79791221.429999992</v>
      </c>
      <c r="AW37" s="49">
        <f t="shared" si="20"/>
        <v>160812063.90000001</v>
      </c>
      <c r="AX37" s="49">
        <f t="shared" si="20"/>
        <v>128113640.36</v>
      </c>
      <c r="AY37" s="49">
        <f t="shared" si="20"/>
        <v>107127052</v>
      </c>
      <c r="AZ37" s="49">
        <f t="shared" si="20"/>
        <v>825185282.96000004</v>
      </c>
      <c r="BA37" s="49">
        <f t="shared" si="20"/>
        <v>115627779</v>
      </c>
      <c r="BB37" s="49">
        <f t="shared" si="20"/>
        <v>1573200000</v>
      </c>
      <c r="BC37" s="49">
        <f t="shared" si="20"/>
        <v>338943098.81999999</v>
      </c>
      <c r="BD37" s="49">
        <f t="shared" si="20"/>
        <v>103214906.53</v>
      </c>
      <c r="BE37" s="49">
        <f t="shared" si="20"/>
        <v>141771002.75999999</v>
      </c>
      <c r="BF37" s="49">
        <f t="shared" si="20"/>
        <v>806905080</v>
      </c>
      <c r="BG37" s="49">
        <f t="shared" si="20"/>
        <v>87217186.200000003</v>
      </c>
      <c r="BH37" s="49">
        <f t="shared" si="20"/>
        <v>68747231.789999992</v>
      </c>
      <c r="BI37" s="49">
        <f t="shared" si="20"/>
        <v>94581785.989999995</v>
      </c>
      <c r="BJ37" s="49">
        <f t="shared" si="20"/>
        <v>105281838.08999999</v>
      </c>
      <c r="BK37" s="49">
        <f t="shared" si="20"/>
        <v>1561500000</v>
      </c>
      <c r="BL37" s="49">
        <f t="shared" si="20"/>
        <v>214409844.78</v>
      </c>
      <c r="BM37" s="49">
        <f t="shared" si="20"/>
        <v>169289275.66999999</v>
      </c>
      <c r="BN37" s="49">
        <f t="shared" si="20"/>
        <v>246096126.62</v>
      </c>
      <c r="BO37" s="49">
        <f t="shared" si="20"/>
        <v>168482096.93000001</v>
      </c>
      <c r="BP37" s="49">
        <f t="shared" ref="BP37:CS37" si="21">SUM(BP22:BP36)</f>
        <v>128414971.25000003</v>
      </c>
      <c r="BQ37" s="49">
        <f t="shared" si="21"/>
        <v>4852672754</v>
      </c>
      <c r="BR37" s="49">
        <f t="shared" si="21"/>
        <v>183870422.04999998</v>
      </c>
      <c r="BS37" s="49">
        <f t="shared" si="21"/>
        <v>143819145.38000003</v>
      </c>
      <c r="BT37" s="49">
        <f t="shared" si="21"/>
        <v>729809927.86000001</v>
      </c>
      <c r="BU37" s="49">
        <f t="shared" si="21"/>
        <v>59418735.32</v>
      </c>
      <c r="BV37" s="49">
        <f t="shared" si="21"/>
        <v>142625989.10999998</v>
      </c>
      <c r="BW37" s="49">
        <f t="shared" si="21"/>
        <v>435194742.51999998</v>
      </c>
      <c r="BX37" s="49">
        <f t="shared" si="21"/>
        <v>104651237.79000001</v>
      </c>
      <c r="BY37" s="49">
        <f t="shared" si="21"/>
        <v>104643164.95999999</v>
      </c>
      <c r="BZ37" s="49">
        <f t="shared" si="21"/>
        <v>138624024.45999998</v>
      </c>
      <c r="CA37" s="49">
        <f t="shared" si="21"/>
        <v>197262356.99999997</v>
      </c>
      <c r="CB37" s="49">
        <f t="shared" si="21"/>
        <v>383023617.69999999</v>
      </c>
      <c r="CC37" s="49">
        <f t="shared" si="21"/>
        <v>175863343.67000002</v>
      </c>
      <c r="CD37" s="49">
        <f t="shared" si="21"/>
        <v>326146676.70999998</v>
      </c>
      <c r="CE37" s="49">
        <f t="shared" si="21"/>
        <v>97117790.529999986</v>
      </c>
      <c r="CF37" s="49">
        <f t="shared" si="21"/>
        <v>90802706.079999998</v>
      </c>
      <c r="CG37" s="49">
        <f t="shared" si="21"/>
        <v>88359241.670000017</v>
      </c>
      <c r="CH37" s="49">
        <f t="shared" si="21"/>
        <v>92084975.569999993</v>
      </c>
      <c r="CI37" s="49">
        <f t="shared" si="21"/>
        <v>454079634.90999991</v>
      </c>
      <c r="CJ37" s="49">
        <f t="shared" si="21"/>
        <v>82545718.960000008</v>
      </c>
      <c r="CK37" s="49">
        <f t="shared" si="21"/>
        <v>72913242.729999989</v>
      </c>
      <c r="CL37" s="49">
        <f t="shared" si="21"/>
        <v>3499660945.9199996</v>
      </c>
      <c r="CM37" s="49">
        <f t="shared" si="21"/>
        <v>1939732167.96</v>
      </c>
      <c r="CN37" s="49">
        <f t="shared" si="21"/>
        <v>3412619669.3000002</v>
      </c>
      <c r="CO37" s="49">
        <f t="shared" si="21"/>
        <v>6939690398.8100014</v>
      </c>
      <c r="CP37" s="49">
        <f t="shared" si="21"/>
        <v>3319862130.1799998</v>
      </c>
      <c r="CQ37" s="49">
        <f t="shared" si="21"/>
        <v>2488192315.25</v>
      </c>
      <c r="CR37" s="49">
        <f t="shared" si="21"/>
        <v>8955529448.9799995</v>
      </c>
      <c r="CS37" s="49">
        <f t="shared" si="21"/>
        <v>30555287076.400002</v>
      </c>
    </row>
    <row r="38" spans="1:97" s="55" customForma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</row>
    <row r="39" spans="1:97" s="53" customFormat="1">
      <c r="A39" s="56" t="s">
        <v>387</v>
      </c>
      <c r="B39" s="56">
        <f>(SUM(B9:B20))-B37</f>
        <v>17813218.849999905</v>
      </c>
      <c r="C39" s="56">
        <f t="shared" ref="C39" si="22">(SUM(C9:C20))-C37</f>
        <v>-5982981.9899999946</v>
      </c>
      <c r="D39" s="56">
        <f t="shared" ref="D39:BO39" si="23">(SUM(D9:D20))-D37</f>
        <v>-1370539.5700000077</v>
      </c>
      <c r="E39" s="56">
        <f t="shared" si="23"/>
        <v>-6732235.6400000006</v>
      </c>
      <c r="F39" s="56">
        <f t="shared" si="23"/>
        <v>-3015276.6800000072</v>
      </c>
      <c r="G39" s="56">
        <f t="shared" si="23"/>
        <v>22522795.26000002</v>
      </c>
      <c r="H39" s="56">
        <f t="shared" si="23"/>
        <v>6309111.7900000215</v>
      </c>
      <c r="I39" s="56">
        <f t="shared" si="23"/>
        <v>91543.419999986887</v>
      </c>
      <c r="J39" s="56">
        <f t="shared" si="23"/>
        <v>1052070.8199999928</v>
      </c>
      <c r="K39" s="56">
        <f t="shared" si="23"/>
        <v>4336955.0200000107</v>
      </c>
      <c r="L39" s="56">
        <f t="shared" si="23"/>
        <v>18175828.649999917</v>
      </c>
      <c r="M39" s="56">
        <f t="shared" si="23"/>
        <v>-3782986.4800000116</v>
      </c>
      <c r="N39" s="56">
        <f t="shared" si="23"/>
        <v>167114116.75000024</v>
      </c>
      <c r="O39" s="56">
        <f t="shared" si="23"/>
        <v>157605.20999997854</v>
      </c>
      <c r="P39" s="56">
        <f t="shared" si="23"/>
        <v>18905540.289999962</v>
      </c>
      <c r="Q39" s="56">
        <f t="shared" si="23"/>
        <v>22162169</v>
      </c>
      <c r="R39" s="56">
        <f t="shared" si="23"/>
        <v>-1671470.9399999678</v>
      </c>
      <c r="S39" s="56">
        <f t="shared" si="23"/>
        <v>30946751.590000004</v>
      </c>
      <c r="T39" s="56">
        <f t="shared" si="23"/>
        <v>4629330.4300000221</v>
      </c>
      <c r="U39" s="56">
        <f t="shared" si="23"/>
        <v>1311583.3199999928</v>
      </c>
      <c r="V39" s="56">
        <f t="shared" si="23"/>
        <v>4275858.6199998856</v>
      </c>
      <c r="W39" s="56">
        <f t="shared" si="23"/>
        <v>36188178.330000013</v>
      </c>
      <c r="X39" s="56">
        <f t="shared" si="23"/>
        <v>34163415.939999998</v>
      </c>
      <c r="Y39" s="56">
        <f t="shared" si="23"/>
        <v>9667948.9099999964</v>
      </c>
      <c r="Z39" s="56">
        <f t="shared" si="23"/>
        <v>3930105.9299999923</v>
      </c>
      <c r="AA39" s="56">
        <f t="shared" si="23"/>
        <v>10642619.829999983</v>
      </c>
      <c r="AB39" s="56">
        <f t="shared" si="23"/>
        <v>4152497.099999994</v>
      </c>
      <c r="AC39" s="56">
        <f t="shared" si="23"/>
        <v>603931.50999999046</v>
      </c>
      <c r="AD39" s="56">
        <f t="shared" si="23"/>
        <v>6581460.5599999875</v>
      </c>
      <c r="AE39" s="56">
        <f t="shared" si="23"/>
        <v>18077966.180000007</v>
      </c>
      <c r="AF39" s="56">
        <f>(SUM(AF9:AF20))-AF37</f>
        <v>16766748.780000001</v>
      </c>
      <c r="AG39" s="56">
        <f t="shared" si="23"/>
        <v>2967445.3400000036</v>
      </c>
      <c r="AH39" s="56">
        <f t="shared" si="23"/>
        <v>901119</v>
      </c>
      <c r="AI39" s="56">
        <f t="shared" si="23"/>
        <v>24045901.060000002</v>
      </c>
      <c r="AJ39" s="56">
        <f t="shared" si="23"/>
        <v>637473778.00999928</v>
      </c>
      <c r="AK39" s="56">
        <f t="shared" si="23"/>
        <v>3394959.719999969</v>
      </c>
      <c r="AL39" s="56">
        <f t="shared" si="23"/>
        <v>26027750.929999992</v>
      </c>
      <c r="AM39" s="56">
        <f t="shared" si="23"/>
        <v>3864621.0700001121</v>
      </c>
      <c r="AN39" s="56">
        <f t="shared" si="23"/>
        <v>-6175526.9600000381</v>
      </c>
      <c r="AO39" s="56">
        <f t="shared" si="23"/>
        <v>1496269.9299999923</v>
      </c>
      <c r="AP39" s="56">
        <f t="shared" si="23"/>
        <v>804317.90999999642</v>
      </c>
      <c r="AQ39" s="56">
        <f t="shared" si="23"/>
        <v>54011810.919999838</v>
      </c>
      <c r="AR39" s="56">
        <f t="shared" si="23"/>
        <v>10932669.00999999</v>
      </c>
      <c r="AS39" s="56">
        <f t="shared" si="23"/>
        <v>16547900.5</v>
      </c>
      <c r="AT39" s="56">
        <f t="shared" si="23"/>
        <v>16814442.300000012</v>
      </c>
      <c r="AU39" s="56">
        <f t="shared" si="23"/>
        <v>6469736.4899999946</v>
      </c>
      <c r="AV39" s="56">
        <f t="shared" si="23"/>
        <v>18553261.049999997</v>
      </c>
      <c r="AW39" s="56">
        <f t="shared" si="23"/>
        <v>6634135.349999994</v>
      </c>
      <c r="AX39" s="56">
        <f t="shared" si="23"/>
        <v>28678072.489999995</v>
      </c>
      <c r="AY39" s="56">
        <f t="shared" si="23"/>
        <v>-6967963.200000003</v>
      </c>
      <c r="AZ39" s="56">
        <f t="shared" si="23"/>
        <v>-40061757.379999995</v>
      </c>
      <c r="BA39" s="56">
        <f t="shared" si="23"/>
        <v>1031826.9399999827</v>
      </c>
      <c r="BB39" s="56">
        <f t="shared" si="23"/>
        <v>177808500</v>
      </c>
      <c r="BC39" s="56">
        <f t="shared" si="23"/>
        <v>56149401.180000007</v>
      </c>
      <c r="BD39" s="56">
        <f t="shared" si="23"/>
        <v>1825771.6499999911</v>
      </c>
      <c r="BE39" s="56">
        <f t="shared" si="23"/>
        <v>8200984.7700000107</v>
      </c>
      <c r="BF39" s="56">
        <f t="shared" si="23"/>
        <v>154638200</v>
      </c>
      <c r="BG39" s="56">
        <f t="shared" si="23"/>
        <v>7167715.3099999875</v>
      </c>
      <c r="BH39" s="56">
        <f t="shared" si="23"/>
        <v>94066.180000007153</v>
      </c>
      <c r="BI39" s="56">
        <f t="shared" si="23"/>
        <v>38280938.039999992</v>
      </c>
      <c r="BJ39" s="56">
        <f t="shared" si="23"/>
        <v>31783299.160000011</v>
      </c>
      <c r="BK39" s="56">
        <f t="shared" si="23"/>
        <v>206378085.21000004</v>
      </c>
      <c r="BL39" s="56">
        <f t="shared" si="23"/>
        <v>1352181.5099999905</v>
      </c>
      <c r="BM39" s="56">
        <f t="shared" si="23"/>
        <v>4424320.1800000072</v>
      </c>
      <c r="BN39" s="56">
        <f t="shared" si="23"/>
        <v>8793156.0300000012</v>
      </c>
      <c r="BO39" s="56">
        <f t="shared" si="23"/>
        <v>14549133.25999999</v>
      </c>
      <c r="BP39" s="56">
        <f t="shared" ref="BP39:CS39" si="24">(SUM(BP9:BP20))-BP37</f>
        <v>-3723982.8100000322</v>
      </c>
      <c r="BQ39" s="56">
        <f t="shared" si="24"/>
        <v>343713185</v>
      </c>
      <c r="BR39" s="56">
        <f t="shared" si="24"/>
        <v>16571610.640000045</v>
      </c>
      <c r="BS39" s="56">
        <f t="shared" si="24"/>
        <v>7617821.5099999905</v>
      </c>
      <c r="BT39" s="56">
        <f t="shared" si="24"/>
        <v>10132932.980000019</v>
      </c>
      <c r="BU39" s="56">
        <f t="shared" si="24"/>
        <v>79634.249999992549</v>
      </c>
      <c r="BV39" s="56">
        <f t="shared" si="24"/>
        <v>1632400.4800000191</v>
      </c>
      <c r="BW39" s="56">
        <f t="shared" si="24"/>
        <v>184242757.18000007</v>
      </c>
      <c r="BX39" s="56">
        <f t="shared" si="24"/>
        <v>5439235.4999999851</v>
      </c>
      <c r="BY39" s="56">
        <f t="shared" si="24"/>
        <v>104869.81000001729</v>
      </c>
      <c r="BZ39" s="56">
        <f t="shared" si="24"/>
        <v>8842493.8600000143</v>
      </c>
      <c r="CA39" s="56">
        <f t="shared" si="24"/>
        <v>17184078.520000041</v>
      </c>
      <c r="CB39" s="56">
        <f t="shared" si="24"/>
        <v>499.4200000166893</v>
      </c>
      <c r="CC39" s="56">
        <f t="shared" si="24"/>
        <v>12277027.019999981</v>
      </c>
      <c r="CD39" s="56">
        <f t="shared" si="24"/>
        <v>669220.83000004292</v>
      </c>
      <c r="CE39" s="56">
        <f t="shared" si="24"/>
        <v>9317.8499999940395</v>
      </c>
      <c r="CF39" s="56">
        <f t="shared" si="24"/>
        <v>2088485.599999994</v>
      </c>
      <c r="CG39" s="56">
        <f t="shared" si="24"/>
        <v>26756.919999986887</v>
      </c>
      <c r="CH39" s="56">
        <f t="shared" si="24"/>
        <v>13574282.710000008</v>
      </c>
      <c r="CI39" s="56">
        <f t="shared" si="24"/>
        <v>13850271.480000198</v>
      </c>
      <c r="CJ39" s="56">
        <f t="shared" si="24"/>
        <v>2841173.1899999976</v>
      </c>
      <c r="CK39" s="56">
        <f t="shared" si="24"/>
        <v>1484204.2300000191</v>
      </c>
      <c r="CL39" s="56">
        <f t="shared" si="24"/>
        <v>49417503.450000286</v>
      </c>
      <c r="CM39" s="56">
        <f t="shared" si="24"/>
        <v>243555625.6500001</v>
      </c>
      <c r="CN39" s="56">
        <f t="shared" si="24"/>
        <v>172965197.08999968</v>
      </c>
      <c r="CO39" s="56">
        <f t="shared" si="24"/>
        <v>779530305.07999802</v>
      </c>
      <c r="CP39" s="56">
        <f t="shared" si="24"/>
        <v>475948876.28999996</v>
      </c>
      <c r="CQ39" s="56">
        <f t="shared" si="24"/>
        <v>231772893.38000011</v>
      </c>
      <c r="CR39" s="56">
        <f t="shared" si="24"/>
        <v>642382258.98000145</v>
      </c>
      <c r="CS39" s="56">
        <f t="shared" si="24"/>
        <v>2595572659.920002</v>
      </c>
    </row>
    <row r="40" spans="1:97" s="109" customFormat="1" ht="43.2" customHeight="1">
      <c r="A40" s="107" t="s">
        <v>277</v>
      </c>
      <c r="B40" s="108">
        <f>((SUM(B9:B18)-((SUM(B22:B32)+B34+B35))))</f>
        <v>77199684.170000076</v>
      </c>
      <c r="C40" s="108">
        <f t="shared" ref="C40:BN40" si="25">((SUM(C9:C18)-((SUM(C22:C32)+C34+C35))))</f>
        <v>42817.829999998212</v>
      </c>
      <c r="D40" s="108">
        <f t="shared" si="25"/>
        <v>2085559.799999997</v>
      </c>
      <c r="E40" s="108">
        <f t="shared" si="25"/>
        <v>161335.04999999702</v>
      </c>
      <c r="F40" s="108">
        <f t="shared" si="25"/>
        <v>998901.42999999225</v>
      </c>
      <c r="G40" s="108">
        <f t="shared" si="25"/>
        <v>25076606.640000015</v>
      </c>
      <c r="H40" s="108">
        <f t="shared" si="25"/>
        <v>7023759.6400000155</v>
      </c>
      <c r="I40" s="108">
        <f t="shared" si="25"/>
        <v>5326473.0300000012</v>
      </c>
      <c r="J40" s="108">
        <f t="shared" si="25"/>
        <v>5771500</v>
      </c>
      <c r="K40" s="108">
        <f t="shared" si="25"/>
        <v>13730200</v>
      </c>
      <c r="L40" s="108">
        <f t="shared" si="25"/>
        <v>52959585.219999909</v>
      </c>
      <c r="M40" s="108">
        <f t="shared" si="25"/>
        <v>2747591.9399999902</v>
      </c>
      <c r="N40" s="108">
        <f t="shared" si="25"/>
        <v>79405321.430000186</v>
      </c>
      <c r="O40" s="108">
        <f t="shared" si="25"/>
        <v>4821258.4799999893</v>
      </c>
      <c r="P40" s="108">
        <f t="shared" si="25"/>
        <v>26772494.899999976</v>
      </c>
      <c r="Q40" s="108">
        <f t="shared" si="25"/>
        <v>25471460.829999983</v>
      </c>
      <c r="R40" s="108">
        <f t="shared" si="25"/>
        <v>5481357.7100000083</v>
      </c>
      <c r="S40" s="108">
        <f>((SUM(S9:S18)-((SUM(S22:S32)+S34+S35))))</f>
        <v>35576646.589999989</v>
      </c>
      <c r="T40" s="108">
        <f t="shared" si="25"/>
        <v>6996677.8600000143</v>
      </c>
      <c r="U40" s="108">
        <f t="shared" si="25"/>
        <v>2527805</v>
      </c>
      <c r="V40" s="108">
        <f t="shared" si="25"/>
        <v>122883075</v>
      </c>
      <c r="W40" s="108">
        <f t="shared" si="25"/>
        <v>45274170</v>
      </c>
      <c r="X40" s="108">
        <f t="shared" si="25"/>
        <v>44394544.460000008</v>
      </c>
      <c r="Y40" s="108">
        <f t="shared" si="25"/>
        <v>17974047.430000037</v>
      </c>
      <c r="Z40" s="108">
        <f t="shared" si="25"/>
        <v>7069613.9799999893</v>
      </c>
      <c r="AA40" s="108">
        <f t="shared" si="25"/>
        <v>13240330.62999998</v>
      </c>
      <c r="AB40" s="108">
        <f t="shared" si="25"/>
        <v>8725000</v>
      </c>
      <c r="AC40" s="108">
        <f t="shared" si="25"/>
        <v>18190000</v>
      </c>
      <c r="AD40" s="108">
        <f t="shared" si="25"/>
        <v>9418535.6299999952</v>
      </c>
      <c r="AE40" s="108">
        <f t="shared" si="25"/>
        <v>23539876</v>
      </c>
      <c r="AF40" s="108">
        <f t="shared" si="25"/>
        <v>19114939.780000001</v>
      </c>
      <c r="AG40" s="108">
        <f t="shared" si="25"/>
        <v>15542040</v>
      </c>
      <c r="AH40" s="108">
        <f t="shared" si="25"/>
        <v>7455999</v>
      </c>
      <c r="AI40" s="108">
        <f t="shared" si="25"/>
        <v>30135963.299999997</v>
      </c>
      <c r="AJ40" s="108">
        <f t="shared" si="25"/>
        <v>526166857.80999947</v>
      </c>
      <c r="AK40" s="108">
        <f t="shared" si="25"/>
        <v>4702349.069999963</v>
      </c>
      <c r="AL40" s="108">
        <f t="shared" si="25"/>
        <v>28809139.319999993</v>
      </c>
      <c r="AM40" s="108">
        <f t="shared" si="25"/>
        <v>19834786.810000062</v>
      </c>
      <c r="AN40" s="108">
        <f t="shared" si="25"/>
        <v>3451488.569999963</v>
      </c>
      <c r="AO40" s="108">
        <f t="shared" si="25"/>
        <v>3309604.0199999958</v>
      </c>
      <c r="AP40" s="108">
        <f t="shared" si="25"/>
        <v>1536989.1799999997</v>
      </c>
      <c r="AQ40" s="108">
        <f t="shared" si="25"/>
        <v>92845800.729999781</v>
      </c>
      <c r="AR40" s="108">
        <f t="shared" si="25"/>
        <v>17359683.030000001</v>
      </c>
      <c r="AS40" s="108">
        <f t="shared" si="25"/>
        <v>26373703.159999996</v>
      </c>
      <c r="AT40" s="108">
        <f t="shared" si="25"/>
        <v>26709424.060000002</v>
      </c>
      <c r="AU40" s="108">
        <f t="shared" si="25"/>
        <v>8062344.3099999875</v>
      </c>
      <c r="AV40" s="108">
        <f t="shared" si="25"/>
        <v>19949248.650000006</v>
      </c>
      <c r="AW40" s="108">
        <f t="shared" si="25"/>
        <v>11331643.729999989</v>
      </c>
      <c r="AX40" s="108">
        <f t="shared" si="25"/>
        <v>34639940.249999985</v>
      </c>
      <c r="AY40" s="108">
        <f t="shared" si="25"/>
        <v>3368682</v>
      </c>
      <c r="AZ40" s="108">
        <f t="shared" si="25"/>
        <v>25120602.639999986</v>
      </c>
      <c r="BA40" s="108">
        <f t="shared" si="25"/>
        <v>8275224.9299999923</v>
      </c>
      <c r="BB40" s="108">
        <f t="shared" si="25"/>
        <v>259100000</v>
      </c>
      <c r="BC40" s="108">
        <f t="shared" si="25"/>
        <v>37308901.180000007</v>
      </c>
      <c r="BD40" s="108">
        <f t="shared" si="25"/>
        <v>34074.479999989271</v>
      </c>
      <c r="BE40" s="108">
        <f t="shared" si="25"/>
        <v>12785334.539999992</v>
      </c>
      <c r="BF40" s="108">
        <f t="shared" si="25"/>
        <v>114848200</v>
      </c>
      <c r="BG40" s="108">
        <f t="shared" si="25"/>
        <v>12376017</v>
      </c>
      <c r="BH40" s="108">
        <f t="shared" si="25"/>
        <v>7395359.6400000006</v>
      </c>
      <c r="BI40" s="108">
        <f t="shared" si="25"/>
        <v>38110275.239999995</v>
      </c>
      <c r="BJ40" s="108">
        <f t="shared" si="25"/>
        <v>21266291.040000007</v>
      </c>
      <c r="BK40" s="108">
        <f t="shared" si="25"/>
        <v>158900000</v>
      </c>
      <c r="BL40" s="108">
        <f t="shared" si="25"/>
        <v>12756006.979999989</v>
      </c>
      <c r="BM40" s="108">
        <f t="shared" si="25"/>
        <v>13911440.560000002</v>
      </c>
      <c r="BN40" s="108">
        <f t="shared" si="25"/>
        <v>21055703.729999989</v>
      </c>
      <c r="BO40" s="108">
        <f t="shared" ref="BO40:CS40" si="26">((SUM(BO9:BO18)-((SUM(BO22:BO32)+BO34+BO35))))</f>
        <v>25702338.209999979</v>
      </c>
      <c r="BP40" s="108">
        <f t="shared" si="26"/>
        <v>4185666.6799999774</v>
      </c>
      <c r="BQ40" s="108">
        <f t="shared" si="26"/>
        <v>523372915</v>
      </c>
      <c r="BR40" s="108">
        <f t="shared" si="26"/>
        <v>16844667.020000041</v>
      </c>
      <c r="BS40" s="108">
        <f t="shared" si="26"/>
        <v>11371325.210000008</v>
      </c>
      <c r="BT40" s="108">
        <f t="shared" si="26"/>
        <v>69488391.24000001</v>
      </c>
      <c r="BU40" s="108">
        <f t="shared" si="26"/>
        <v>9996204.9199999943</v>
      </c>
      <c r="BV40" s="108">
        <f t="shared" si="26"/>
        <v>10287811.260000005</v>
      </c>
      <c r="BW40" s="108">
        <f t="shared" si="26"/>
        <v>36681757.180000007</v>
      </c>
      <c r="BX40" s="108">
        <f t="shared" si="26"/>
        <v>4689444.1899999827</v>
      </c>
      <c r="BY40" s="108">
        <f t="shared" si="26"/>
        <v>4775040.5000000149</v>
      </c>
      <c r="BZ40" s="108">
        <f t="shared" si="26"/>
        <v>8437200.8599999994</v>
      </c>
      <c r="CA40" s="108">
        <f t="shared" si="26"/>
        <v>12014839.170000046</v>
      </c>
      <c r="CB40" s="108">
        <f t="shared" si="26"/>
        <v>27332047.150000036</v>
      </c>
      <c r="CC40" s="108">
        <f t="shared" si="26"/>
        <v>19467930.929999977</v>
      </c>
      <c r="CD40" s="108">
        <f t="shared" si="26"/>
        <v>20210097.330000043</v>
      </c>
      <c r="CE40" s="108">
        <f t="shared" si="26"/>
        <v>4638517.2899999917</v>
      </c>
      <c r="CF40" s="108">
        <f t="shared" si="26"/>
        <v>5049815.9799999893</v>
      </c>
      <c r="CG40" s="108">
        <f t="shared" si="26"/>
        <v>5387057.9599999934</v>
      </c>
      <c r="CH40" s="108">
        <f t="shared" si="26"/>
        <v>3713785.700000003</v>
      </c>
      <c r="CI40" s="108">
        <f t="shared" si="26"/>
        <v>40380288.7900002</v>
      </c>
      <c r="CJ40" s="108">
        <f t="shared" si="26"/>
        <v>8222089.9200000018</v>
      </c>
      <c r="CK40" s="108">
        <f t="shared" si="26"/>
        <v>6596544.8500000089</v>
      </c>
      <c r="CL40" s="108">
        <f t="shared" si="26"/>
        <v>193124014.75000048</v>
      </c>
      <c r="CM40" s="108">
        <f t="shared" si="26"/>
        <v>187053022.80000043</v>
      </c>
      <c r="CN40" s="108">
        <f t="shared" si="26"/>
        <v>382958135.20999956</v>
      </c>
      <c r="CO40" s="108">
        <f t="shared" si="26"/>
        <v>861847512.26999855</v>
      </c>
      <c r="CP40" s="108">
        <f t="shared" si="26"/>
        <v>503224453.11999989</v>
      </c>
      <c r="CQ40" s="108">
        <f t="shared" si="26"/>
        <v>236511156.16000032</v>
      </c>
      <c r="CR40" s="108">
        <f t="shared" si="26"/>
        <v>848957772.45000172</v>
      </c>
      <c r="CS40" s="108">
        <f t="shared" si="26"/>
        <v>3213676066.7599983</v>
      </c>
    </row>
    <row r="41" spans="1:97" s="58" customFormat="1">
      <c r="A41" s="57" t="s">
        <v>366</v>
      </c>
      <c r="B41" s="59" t="str">
        <f t="shared" ref="B41:C41" si="27">IF(B40&gt;0,"เกินดุล",IF(B40=0,"สมดุล","ขาดดุล"))</f>
        <v>เกินดุล</v>
      </c>
      <c r="C41" s="59" t="str">
        <f t="shared" si="27"/>
        <v>เกินดุล</v>
      </c>
      <c r="D41" s="59" t="str">
        <f t="shared" ref="D41:BO41" si="28">IF(D40&gt;0,"เกินดุล",IF(D40=0,"สมดุล","ขาดดุล"))</f>
        <v>เกินดุล</v>
      </c>
      <c r="E41" s="59" t="str">
        <f t="shared" si="28"/>
        <v>เกินดุล</v>
      </c>
      <c r="F41" s="59" t="str">
        <f t="shared" si="28"/>
        <v>เกินดุล</v>
      </c>
      <c r="G41" s="59" t="str">
        <f t="shared" si="28"/>
        <v>เกินดุล</v>
      </c>
      <c r="H41" s="59" t="str">
        <f t="shared" si="28"/>
        <v>เกินดุล</v>
      </c>
      <c r="I41" s="59" t="str">
        <f t="shared" si="28"/>
        <v>เกินดุล</v>
      </c>
      <c r="J41" s="59" t="str">
        <f t="shared" si="28"/>
        <v>เกินดุล</v>
      </c>
      <c r="K41" s="59" t="str">
        <f t="shared" si="28"/>
        <v>เกินดุล</v>
      </c>
      <c r="L41" s="59" t="str">
        <f t="shared" si="28"/>
        <v>เกินดุล</v>
      </c>
      <c r="M41" s="59" t="str">
        <f t="shared" si="28"/>
        <v>เกินดุล</v>
      </c>
      <c r="N41" s="59" t="str">
        <f t="shared" si="28"/>
        <v>เกินดุล</v>
      </c>
      <c r="O41" s="59" t="str">
        <f t="shared" si="28"/>
        <v>เกินดุล</v>
      </c>
      <c r="P41" s="59" t="str">
        <f t="shared" si="28"/>
        <v>เกินดุล</v>
      </c>
      <c r="Q41" s="59" t="str">
        <f t="shared" si="28"/>
        <v>เกินดุล</v>
      </c>
      <c r="R41" s="59" t="str">
        <f t="shared" si="28"/>
        <v>เกินดุล</v>
      </c>
      <c r="S41" s="59" t="str">
        <f t="shared" si="28"/>
        <v>เกินดุล</v>
      </c>
      <c r="T41" s="59" t="str">
        <f t="shared" si="28"/>
        <v>เกินดุล</v>
      </c>
      <c r="U41" s="59" t="str">
        <f t="shared" si="28"/>
        <v>เกินดุล</v>
      </c>
      <c r="V41" s="59" t="str">
        <f t="shared" si="28"/>
        <v>เกินดุล</v>
      </c>
      <c r="W41" s="59" t="str">
        <f t="shared" si="28"/>
        <v>เกินดุล</v>
      </c>
      <c r="X41" s="59" t="str">
        <f t="shared" si="28"/>
        <v>เกินดุล</v>
      </c>
      <c r="Y41" s="59" t="str">
        <f t="shared" si="28"/>
        <v>เกินดุล</v>
      </c>
      <c r="Z41" s="59" t="str">
        <f t="shared" si="28"/>
        <v>เกินดุล</v>
      </c>
      <c r="AA41" s="59" t="str">
        <f t="shared" si="28"/>
        <v>เกินดุล</v>
      </c>
      <c r="AB41" s="59" t="str">
        <f t="shared" si="28"/>
        <v>เกินดุล</v>
      </c>
      <c r="AC41" s="59" t="str">
        <f t="shared" si="28"/>
        <v>เกินดุล</v>
      </c>
      <c r="AD41" s="59" t="str">
        <f t="shared" si="28"/>
        <v>เกินดุล</v>
      </c>
      <c r="AE41" s="59" t="str">
        <f t="shared" si="28"/>
        <v>เกินดุล</v>
      </c>
      <c r="AF41" s="59" t="str">
        <f t="shared" si="28"/>
        <v>เกินดุล</v>
      </c>
      <c r="AG41" s="59" t="str">
        <f t="shared" si="28"/>
        <v>เกินดุล</v>
      </c>
      <c r="AH41" s="59" t="str">
        <f t="shared" si="28"/>
        <v>เกินดุล</v>
      </c>
      <c r="AI41" s="59" t="str">
        <f t="shared" si="28"/>
        <v>เกินดุล</v>
      </c>
      <c r="AJ41" s="59" t="str">
        <f t="shared" si="28"/>
        <v>เกินดุล</v>
      </c>
      <c r="AK41" s="59" t="str">
        <f t="shared" si="28"/>
        <v>เกินดุล</v>
      </c>
      <c r="AL41" s="59" t="str">
        <f t="shared" si="28"/>
        <v>เกินดุล</v>
      </c>
      <c r="AM41" s="59" t="str">
        <f t="shared" si="28"/>
        <v>เกินดุล</v>
      </c>
      <c r="AN41" s="59" t="str">
        <f t="shared" si="28"/>
        <v>เกินดุล</v>
      </c>
      <c r="AO41" s="59" t="str">
        <f t="shared" si="28"/>
        <v>เกินดุล</v>
      </c>
      <c r="AP41" s="59" t="str">
        <f t="shared" si="28"/>
        <v>เกินดุล</v>
      </c>
      <c r="AQ41" s="59" t="str">
        <f t="shared" si="28"/>
        <v>เกินดุล</v>
      </c>
      <c r="AR41" s="59" t="str">
        <f t="shared" si="28"/>
        <v>เกินดุล</v>
      </c>
      <c r="AS41" s="59" t="str">
        <f t="shared" si="28"/>
        <v>เกินดุล</v>
      </c>
      <c r="AT41" s="59" t="str">
        <f t="shared" si="28"/>
        <v>เกินดุล</v>
      </c>
      <c r="AU41" s="59" t="str">
        <f t="shared" si="28"/>
        <v>เกินดุล</v>
      </c>
      <c r="AV41" s="59" t="str">
        <f t="shared" si="28"/>
        <v>เกินดุล</v>
      </c>
      <c r="AW41" s="59" t="str">
        <f t="shared" si="28"/>
        <v>เกินดุล</v>
      </c>
      <c r="AX41" s="59" t="str">
        <f t="shared" si="28"/>
        <v>เกินดุล</v>
      </c>
      <c r="AY41" s="59" t="str">
        <f t="shared" si="28"/>
        <v>เกินดุล</v>
      </c>
      <c r="AZ41" s="59" t="str">
        <f t="shared" si="28"/>
        <v>เกินดุล</v>
      </c>
      <c r="BA41" s="59" t="str">
        <f t="shared" si="28"/>
        <v>เกินดุล</v>
      </c>
      <c r="BB41" s="59" t="str">
        <f t="shared" si="28"/>
        <v>เกินดุล</v>
      </c>
      <c r="BC41" s="59" t="str">
        <f t="shared" si="28"/>
        <v>เกินดุล</v>
      </c>
      <c r="BD41" s="59" t="str">
        <f t="shared" si="28"/>
        <v>เกินดุล</v>
      </c>
      <c r="BE41" s="59" t="str">
        <f t="shared" si="28"/>
        <v>เกินดุล</v>
      </c>
      <c r="BF41" s="59" t="str">
        <f t="shared" si="28"/>
        <v>เกินดุล</v>
      </c>
      <c r="BG41" s="59" t="str">
        <f t="shared" si="28"/>
        <v>เกินดุล</v>
      </c>
      <c r="BH41" s="59" t="str">
        <f t="shared" si="28"/>
        <v>เกินดุล</v>
      </c>
      <c r="BI41" s="59" t="str">
        <f t="shared" si="28"/>
        <v>เกินดุล</v>
      </c>
      <c r="BJ41" s="59" t="str">
        <f t="shared" si="28"/>
        <v>เกินดุล</v>
      </c>
      <c r="BK41" s="59" t="str">
        <f t="shared" si="28"/>
        <v>เกินดุล</v>
      </c>
      <c r="BL41" s="59" t="str">
        <f t="shared" si="28"/>
        <v>เกินดุล</v>
      </c>
      <c r="BM41" s="59" t="str">
        <f t="shared" si="28"/>
        <v>เกินดุล</v>
      </c>
      <c r="BN41" s="59" t="str">
        <f t="shared" si="28"/>
        <v>เกินดุล</v>
      </c>
      <c r="BO41" s="59" t="str">
        <f t="shared" si="28"/>
        <v>เกินดุล</v>
      </c>
      <c r="BP41" s="59" t="str">
        <f t="shared" ref="BP41:CK41" si="29">IF(BP40&gt;0,"เกินดุล",IF(BP40=0,"สมดุล","ขาดดุล"))</f>
        <v>เกินดุล</v>
      </c>
      <c r="BQ41" s="59" t="str">
        <f t="shared" si="29"/>
        <v>เกินดุล</v>
      </c>
      <c r="BR41" s="59" t="str">
        <f t="shared" si="29"/>
        <v>เกินดุล</v>
      </c>
      <c r="BS41" s="59" t="str">
        <f t="shared" si="29"/>
        <v>เกินดุล</v>
      </c>
      <c r="BT41" s="59" t="str">
        <f t="shared" si="29"/>
        <v>เกินดุล</v>
      </c>
      <c r="BU41" s="59" t="str">
        <f t="shared" si="29"/>
        <v>เกินดุล</v>
      </c>
      <c r="BV41" s="59" t="str">
        <f t="shared" si="29"/>
        <v>เกินดุล</v>
      </c>
      <c r="BW41" s="59" t="str">
        <f t="shared" si="29"/>
        <v>เกินดุล</v>
      </c>
      <c r="BX41" s="59" t="str">
        <f t="shared" si="29"/>
        <v>เกินดุล</v>
      </c>
      <c r="BY41" s="59" t="str">
        <f t="shared" si="29"/>
        <v>เกินดุล</v>
      </c>
      <c r="BZ41" s="59" t="str">
        <f t="shared" si="29"/>
        <v>เกินดุล</v>
      </c>
      <c r="CA41" s="59" t="str">
        <f t="shared" si="29"/>
        <v>เกินดุล</v>
      </c>
      <c r="CB41" s="59" t="str">
        <f t="shared" si="29"/>
        <v>เกินดุล</v>
      </c>
      <c r="CC41" s="59" t="str">
        <f t="shared" si="29"/>
        <v>เกินดุล</v>
      </c>
      <c r="CD41" s="59" t="str">
        <f t="shared" si="29"/>
        <v>เกินดุล</v>
      </c>
      <c r="CE41" s="59" t="str">
        <f t="shared" si="29"/>
        <v>เกินดุล</v>
      </c>
      <c r="CF41" s="59" t="str">
        <f t="shared" si="29"/>
        <v>เกินดุล</v>
      </c>
      <c r="CG41" s="59" t="str">
        <f t="shared" si="29"/>
        <v>เกินดุล</v>
      </c>
      <c r="CH41" s="59" t="str">
        <f t="shared" si="29"/>
        <v>เกินดุล</v>
      </c>
      <c r="CI41" s="59" t="str">
        <f t="shared" si="29"/>
        <v>เกินดุล</v>
      </c>
      <c r="CJ41" s="59" t="str">
        <f t="shared" si="29"/>
        <v>เกินดุล</v>
      </c>
      <c r="CK41" s="59" t="str">
        <f t="shared" si="29"/>
        <v>เกินดุล</v>
      </c>
      <c r="CL41" s="59" t="str">
        <f t="shared" ref="CL41:CS41" si="30">IF(CL40&gt;0,"เกินดุล",IF(CL40=0,"สมดุล","ขาดดุล"))</f>
        <v>เกินดุล</v>
      </c>
      <c r="CM41" s="59" t="str">
        <f t="shared" si="30"/>
        <v>เกินดุล</v>
      </c>
      <c r="CN41" s="59" t="str">
        <f t="shared" si="30"/>
        <v>เกินดุล</v>
      </c>
      <c r="CO41" s="59" t="str">
        <f t="shared" si="30"/>
        <v>เกินดุล</v>
      </c>
      <c r="CP41" s="59" t="str">
        <f t="shared" si="30"/>
        <v>เกินดุล</v>
      </c>
      <c r="CQ41" s="59" t="str">
        <f t="shared" si="30"/>
        <v>เกินดุล</v>
      </c>
      <c r="CR41" s="59" t="str">
        <f t="shared" si="30"/>
        <v>เกินดุล</v>
      </c>
      <c r="CS41" s="59" t="str">
        <f t="shared" si="30"/>
        <v>เกินดุล</v>
      </c>
    </row>
    <row r="42" spans="1:97" s="58" customFormat="1">
      <c r="A42" s="57" t="s">
        <v>367</v>
      </c>
      <c r="B42" s="54">
        <f t="shared" ref="B42:C42" si="31">IF(B40&lt;=0,0,ROUNDUP((B40*20%),2))</f>
        <v>15439936.84</v>
      </c>
      <c r="C42" s="54">
        <f t="shared" si="31"/>
        <v>8563.57</v>
      </c>
      <c r="D42" s="54">
        <f t="shared" ref="D42:BO42" si="32">IF(D40&lt;=0,0,ROUNDUP((D40*20%),2))</f>
        <v>417111.96</v>
      </c>
      <c r="E42" s="54">
        <f t="shared" si="32"/>
        <v>32267.01</v>
      </c>
      <c r="F42" s="54">
        <f t="shared" si="32"/>
        <v>199780.29</v>
      </c>
      <c r="G42" s="54">
        <f t="shared" si="32"/>
        <v>5015321.33</v>
      </c>
      <c r="H42" s="54">
        <f t="shared" si="32"/>
        <v>1404751.93</v>
      </c>
      <c r="I42" s="54">
        <f t="shared" si="32"/>
        <v>1065294.6100000001</v>
      </c>
      <c r="J42" s="54">
        <f t="shared" si="32"/>
        <v>1154300</v>
      </c>
      <c r="K42" s="54">
        <f t="shared" si="32"/>
        <v>2746040</v>
      </c>
      <c r="L42" s="54">
        <f t="shared" si="32"/>
        <v>10591917.049999999</v>
      </c>
      <c r="M42" s="54">
        <f t="shared" si="32"/>
        <v>549518.39</v>
      </c>
      <c r="N42" s="54">
        <f t="shared" si="32"/>
        <v>15881064.289999999</v>
      </c>
      <c r="O42" s="54">
        <f t="shared" si="32"/>
        <v>964251.7</v>
      </c>
      <c r="P42" s="54">
        <f t="shared" si="32"/>
        <v>5354498.9800000004</v>
      </c>
      <c r="Q42" s="54">
        <f t="shared" si="32"/>
        <v>5094292.17</v>
      </c>
      <c r="R42" s="54">
        <f t="shared" si="32"/>
        <v>1096271.55</v>
      </c>
      <c r="S42" s="54">
        <f t="shared" si="32"/>
        <v>7115329.3199999994</v>
      </c>
      <c r="T42" s="54">
        <f t="shared" si="32"/>
        <v>1399335.58</v>
      </c>
      <c r="U42" s="54">
        <f t="shared" si="32"/>
        <v>505561</v>
      </c>
      <c r="V42" s="54">
        <f t="shared" si="32"/>
        <v>24576615</v>
      </c>
      <c r="W42" s="54">
        <f t="shared" si="32"/>
        <v>9054834</v>
      </c>
      <c r="X42" s="54">
        <f t="shared" si="32"/>
        <v>8878908.9000000004</v>
      </c>
      <c r="Y42" s="54">
        <f t="shared" si="32"/>
        <v>3594809.4899999998</v>
      </c>
      <c r="Z42" s="54">
        <f t="shared" si="32"/>
        <v>1413922.8</v>
      </c>
      <c r="AA42" s="54">
        <f t="shared" si="32"/>
        <v>2648066.13</v>
      </c>
      <c r="AB42" s="54">
        <f t="shared" si="32"/>
        <v>1745000</v>
      </c>
      <c r="AC42" s="54">
        <f t="shared" si="32"/>
        <v>3638000</v>
      </c>
      <c r="AD42" s="54">
        <f t="shared" si="32"/>
        <v>1883707.1300000001</v>
      </c>
      <c r="AE42" s="54">
        <f t="shared" si="32"/>
        <v>4707975.2</v>
      </c>
      <c r="AF42" s="54">
        <f t="shared" si="32"/>
        <v>3822987.96</v>
      </c>
      <c r="AG42" s="54">
        <f t="shared" si="32"/>
        <v>3108408</v>
      </c>
      <c r="AH42" s="54">
        <f t="shared" si="32"/>
        <v>1491199.8</v>
      </c>
      <c r="AI42" s="54">
        <f t="shared" si="32"/>
        <v>6027192.6600000001</v>
      </c>
      <c r="AJ42" s="54">
        <f t="shared" si="32"/>
        <v>105233371.57000001</v>
      </c>
      <c r="AK42" s="54">
        <f t="shared" si="32"/>
        <v>940469.82000000007</v>
      </c>
      <c r="AL42" s="54">
        <f t="shared" si="32"/>
        <v>5761827.8700000001</v>
      </c>
      <c r="AM42" s="54">
        <f t="shared" si="32"/>
        <v>3966957.3699999996</v>
      </c>
      <c r="AN42" s="54">
        <f t="shared" si="32"/>
        <v>690297.72</v>
      </c>
      <c r="AO42" s="54">
        <f t="shared" si="32"/>
        <v>661920.81000000006</v>
      </c>
      <c r="AP42" s="54">
        <f t="shared" si="32"/>
        <v>307397.84000000003</v>
      </c>
      <c r="AQ42" s="54">
        <f t="shared" si="32"/>
        <v>18569160.150000002</v>
      </c>
      <c r="AR42" s="54">
        <f t="shared" si="32"/>
        <v>3471936.61</v>
      </c>
      <c r="AS42" s="54">
        <f t="shared" si="32"/>
        <v>5274740.6399999997</v>
      </c>
      <c r="AT42" s="54">
        <f t="shared" si="32"/>
        <v>5341884.8199999994</v>
      </c>
      <c r="AU42" s="54">
        <f t="shared" si="32"/>
        <v>1612468.87</v>
      </c>
      <c r="AV42" s="54">
        <f t="shared" si="32"/>
        <v>3989849.73</v>
      </c>
      <c r="AW42" s="54">
        <f t="shared" si="32"/>
        <v>2266328.75</v>
      </c>
      <c r="AX42" s="54">
        <f t="shared" si="32"/>
        <v>6927988.0499999998</v>
      </c>
      <c r="AY42" s="54">
        <f t="shared" si="32"/>
        <v>673736.4</v>
      </c>
      <c r="AZ42" s="54">
        <f t="shared" si="32"/>
        <v>5024120.5299999993</v>
      </c>
      <c r="BA42" s="54">
        <f t="shared" si="32"/>
        <v>1655044.99</v>
      </c>
      <c r="BB42" s="54">
        <f t="shared" si="32"/>
        <v>51820000</v>
      </c>
      <c r="BC42" s="54">
        <f t="shared" si="32"/>
        <v>7461780.2400000002</v>
      </c>
      <c r="BD42" s="54">
        <f t="shared" si="32"/>
        <v>6814.9000000000005</v>
      </c>
      <c r="BE42" s="54">
        <f t="shared" si="32"/>
        <v>2557066.9099999997</v>
      </c>
      <c r="BF42" s="54">
        <f t="shared" si="32"/>
        <v>22969640</v>
      </c>
      <c r="BG42" s="54">
        <f t="shared" si="32"/>
        <v>2475203.4</v>
      </c>
      <c r="BH42" s="54">
        <f t="shared" si="32"/>
        <v>1479071.93</v>
      </c>
      <c r="BI42" s="54">
        <f t="shared" si="32"/>
        <v>7622055.0499999998</v>
      </c>
      <c r="BJ42" s="54">
        <f t="shared" si="32"/>
        <v>4253258.21</v>
      </c>
      <c r="BK42" s="54">
        <f t="shared" si="32"/>
        <v>31780000</v>
      </c>
      <c r="BL42" s="54">
        <f t="shared" si="32"/>
        <v>2551201.4</v>
      </c>
      <c r="BM42" s="54">
        <f t="shared" si="32"/>
        <v>2782288.1199999996</v>
      </c>
      <c r="BN42" s="54">
        <f t="shared" si="32"/>
        <v>4211140.75</v>
      </c>
      <c r="BO42" s="54">
        <f t="shared" si="32"/>
        <v>5140467.6499999994</v>
      </c>
      <c r="BP42" s="54">
        <f t="shared" ref="BP42:CK42" si="33">IF(BP40&lt;=0,0,ROUNDUP((BP40*20%),2))</f>
        <v>837133.34</v>
      </c>
      <c r="BQ42" s="54">
        <f t="shared" si="33"/>
        <v>104674583</v>
      </c>
      <c r="BR42" s="54">
        <f t="shared" si="33"/>
        <v>3368933.4099999997</v>
      </c>
      <c r="BS42" s="54">
        <f t="shared" si="33"/>
        <v>2274265.0499999998</v>
      </c>
      <c r="BT42" s="54">
        <f t="shared" si="33"/>
        <v>13897678.25</v>
      </c>
      <c r="BU42" s="54">
        <f t="shared" si="33"/>
        <v>1999240.99</v>
      </c>
      <c r="BV42" s="54">
        <f t="shared" si="33"/>
        <v>2057562.26</v>
      </c>
      <c r="BW42" s="54">
        <f t="shared" si="33"/>
        <v>7336351.4399999995</v>
      </c>
      <c r="BX42" s="54">
        <f t="shared" si="33"/>
        <v>937888.84</v>
      </c>
      <c r="BY42" s="54">
        <f t="shared" si="33"/>
        <v>955008.11</v>
      </c>
      <c r="BZ42" s="54">
        <f t="shared" si="33"/>
        <v>1687440.18</v>
      </c>
      <c r="CA42" s="54">
        <f t="shared" si="33"/>
        <v>2402967.84</v>
      </c>
      <c r="CB42" s="54">
        <f t="shared" si="33"/>
        <v>5466409.4399999995</v>
      </c>
      <c r="CC42" s="54">
        <f t="shared" si="33"/>
        <v>3893586.19</v>
      </c>
      <c r="CD42" s="54">
        <f t="shared" si="33"/>
        <v>4042019.4699999997</v>
      </c>
      <c r="CE42" s="54">
        <f t="shared" si="33"/>
        <v>927703.46</v>
      </c>
      <c r="CF42" s="54">
        <f t="shared" si="33"/>
        <v>1009963.2</v>
      </c>
      <c r="CG42" s="54">
        <f t="shared" si="33"/>
        <v>1077411.6000000001</v>
      </c>
      <c r="CH42" s="54">
        <f t="shared" si="33"/>
        <v>742757.15</v>
      </c>
      <c r="CI42" s="54">
        <f t="shared" si="33"/>
        <v>8076057.7599999998</v>
      </c>
      <c r="CJ42" s="54">
        <f t="shared" si="33"/>
        <v>1644417.99</v>
      </c>
      <c r="CK42" s="54">
        <f t="shared" si="33"/>
        <v>1319308.97</v>
      </c>
      <c r="CL42" s="54">
        <f t="shared" ref="CL42:CS42" si="34">IF(CL40&lt;=0,0,ROUNDUP((CL40*20%),2))</f>
        <v>38624802.960000001</v>
      </c>
      <c r="CM42" s="54">
        <f t="shared" si="34"/>
        <v>37410604.57</v>
      </c>
      <c r="CN42" s="54">
        <f t="shared" si="34"/>
        <v>76591627.050000012</v>
      </c>
      <c r="CO42" s="54">
        <f t="shared" si="34"/>
        <v>172369502.45999998</v>
      </c>
      <c r="CP42" s="54">
        <f t="shared" si="34"/>
        <v>100644890.63000001</v>
      </c>
      <c r="CQ42" s="54">
        <f t="shared" si="34"/>
        <v>47302231.239999995</v>
      </c>
      <c r="CR42" s="54">
        <f t="shared" si="34"/>
        <v>169791554.49000001</v>
      </c>
      <c r="CS42" s="54">
        <f t="shared" si="34"/>
        <v>642735213.36000001</v>
      </c>
    </row>
    <row r="43" spans="1:97" s="58" customFormat="1">
      <c r="A43" s="57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</row>
    <row r="44" spans="1:97" s="61" customFormat="1">
      <c r="A44" s="60" t="s">
        <v>376</v>
      </c>
      <c r="B44" s="46">
        <v>176905736.49000001</v>
      </c>
      <c r="C44" s="46">
        <v>11382626.57</v>
      </c>
      <c r="D44" s="46">
        <v>7650349.6100000003</v>
      </c>
      <c r="E44" s="46">
        <v>2827814.66</v>
      </c>
      <c r="F44" s="46">
        <v>3572898.73</v>
      </c>
      <c r="G44" s="46">
        <v>-3918323.64</v>
      </c>
      <c r="H44" s="46">
        <v>998735.15</v>
      </c>
      <c r="I44" s="46">
        <v>-2268768.96</v>
      </c>
      <c r="J44" s="46">
        <v>-6041788.7400000002</v>
      </c>
      <c r="K44" s="46">
        <v>-13262385.199999999</v>
      </c>
      <c r="L44" s="46">
        <v>-23282207.859999999</v>
      </c>
      <c r="M44" s="46">
        <v>-5398671.5800000001</v>
      </c>
      <c r="N44" s="46">
        <v>18151518.449999999</v>
      </c>
      <c r="O44" s="46">
        <v>12677798.210000001</v>
      </c>
      <c r="P44" s="46">
        <v>-8898601.1600000001</v>
      </c>
      <c r="Q44" s="46">
        <v>8764891.4900000002</v>
      </c>
      <c r="R44" s="46">
        <v>12742302.689999999</v>
      </c>
      <c r="S44" s="46">
        <v>13063444.98</v>
      </c>
      <c r="T44" s="46">
        <v>3428084.09</v>
      </c>
      <c r="U44" s="46">
        <v>-6082055.9800000004</v>
      </c>
      <c r="V44" s="46">
        <v>185453522.69999999</v>
      </c>
      <c r="W44" s="46">
        <v>24537207.32</v>
      </c>
      <c r="X44" s="46">
        <v>13571988.93</v>
      </c>
      <c r="Y44" s="46">
        <v>5333876.43</v>
      </c>
      <c r="Z44" s="46">
        <v>-5894782.1200000001</v>
      </c>
      <c r="AA44" s="46">
        <v>2165574.7599999998</v>
      </c>
      <c r="AB44" s="46">
        <v>-131623.57999999999</v>
      </c>
      <c r="AC44" s="46">
        <v>-16409824.029999999</v>
      </c>
      <c r="AD44" s="46">
        <v>-61817.74</v>
      </c>
      <c r="AE44" s="46">
        <v>-2354661.81</v>
      </c>
      <c r="AF44" s="46">
        <v>-4284565.3600000003</v>
      </c>
      <c r="AG44" s="46">
        <v>-2623477.7599999998</v>
      </c>
      <c r="AH44" s="46">
        <v>6235795.5700000003</v>
      </c>
      <c r="AI44" s="46">
        <v>-4569766.62</v>
      </c>
      <c r="AJ44" s="46">
        <v>673769649.72000003</v>
      </c>
      <c r="AK44" s="46">
        <v>35042167.380000003</v>
      </c>
      <c r="AL44" s="46">
        <v>12886213.34</v>
      </c>
      <c r="AM44" s="46">
        <v>33850006.200000003</v>
      </c>
      <c r="AN44" s="46">
        <v>-2988379.58</v>
      </c>
      <c r="AO44" s="46">
        <v>3487521.14</v>
      </c>
      <c r="AP44" s="46">
        <v>2205779.58</v>
      </c>
      <c r="AQ44" s="46">
        <v>51939125.539999999</v>
      </c>
      <c r="AR44" s="46">
        <v>7542607.8700000001</v>
      </c>
      <c r="AS44" s="46">
        <v>6922741.8399999999</v>
      </c>
      <c r="AT44" s="46">
        <v>-4957322.0199999996</v>
      </c>
      <c r="AU44" s="46">
        <v>12666985.02</v>
      </c>
      <c r="AV44" s="46">
        <v>4435991.2</v>
      </c>
      <c r="AW44" s="46">
        <v>19230101.960000001</v>
      </c>
      <c r="AX44" s="46">
        <v>10627532.98</v>
      </c>
      <c r="AY44" s="46">
        <v>1475716.15</v>
      </c>
      <c r="AZ44" s="46">
        <v>209092271.68000001</v>
      </c>
      <c r="BA44" s="46">
        <v>22379442.140000001</v>
      </c>
      <c r="BB44" s="46">
        <v>492612757.99000001</v>
      </c>
      <c r="BC44" s="46">
        <v>-44777145.280000001</v>
      </c>
      <c r="BD44" s="46">
        <v>-6762900.8300000001</v>
      </c>
      <c r="BE44" s="46">
        <v>3742204.49</v>
      </c>
      <c r="BF44" s="46">
        <v>39797275.32</v>
      </c>
      <c r="BG44" s="46">
        <v>29384127.59</v>
      </c>
      <c r="BH44" s="46">
        <v>-7866565.1500000004</v>
      </c>
      <c r="BI44" s="46">
        <v>6107520.9299999997</v>
      </c>
      <c r="BJ44" s="46">
        <v>119988.91</v>
      </c>
      <c r="BK44" s="46">
        <v>257528691.93000001</v>
      </c>
      <c r="BL44" s="46">
        <v>-3366852.8000000087</v>
      </c>
      <c r="BM44" s="46">
        <v>-1298721.5099999965</v>
      </c>
      <c r="BN44" s="46">
        <v>-14839384.32</v>
      </c>
      <c r="BO44" s="46">
        <v>-8205351.6299999999</v>
      </c>
      <c r="BP44" s="46">
        <v>-347788.55</v>
      </c>
      <c r="BQ44" s="46">
        <v>1212580904.9000001</v>
      </c>
      <c r="BR44" s="46">
        <v>-5412958.5999999996</v>
      </c>
      <c r="BS44" s="46">
        <v>-10042834.74</v>
      </c>
      <c r="BT44" s="46">
        <v>54093608.450000003</v>
      </c>
      <c r="BU44" s="46">
        <v>19322868.329999998</v>
      </c>
      <c r="BV44" s="46">
        <v>2367624.6</v>
      </c>
      <c r="BW44" s="46">
        <v>-21903214.5</v>
      </c>
      <c r="BX44" s="46">
        <v>-1783719.26</v>
      </c>
      <c r="BY44" s="46">
        <v>-2575602</v>
      </c>
      <c r="BZ44" s="46">
        <v>2591101.7000000002</v>
      </c>
      <c r="CA44" s="46">
        <v>13326395.52</v>
      </c>
      <c r="CB44" s="46">
        <v>1261299.21</v>
      </c>
      <c r="CC44" s="46">
        <v>15734421.619999999</v>
      </c>
      <c r="CD44" s="46">
        <v>5157123.87</v>
      </c>
      <c r="CE44" s="46">
        <v>-2428234.9700000002</v>
      </c>
      <c r="CF44" s="46">
        <v>2087614.79</v>
      </c>
      <c r="CG44" s="46">
        <v>-2591887.86</v>
      </c>
      <c r="CH44" s="46">
        <v>-449584.97</v>
      </c>
      <c r="CI44" s="46">
        <v>-20812316.98</v>
      </c>
      <c r="CJ44" s="46">
        <v>-3289466.53</v>
      </c>
      <c r="CK44" s="46">
        <v>5413487.0999999996</v>
      </c>
      <c r="CL44" s="46">
        <f>SUM(B44:M44)</f>
        <v>149166015.22999999</v>
      </c>
      <c r="CM44" s="46">
        <f>SUM(N44:U44)</f>
        <v>53847382.769999996</v>
      </c>
      <c r="CN44" s="46">
        <f>SUM(V44:AI44)</f>
        <v>200967446.68999994</v>
      </c>
      <c r="CO44" s="46">
        <f>SUM(AJ44:BA44)</f>
        <v>1099608152.1400003</v>
      </c>
      <c r="CP44" s="46">
        <f>SUM(BB44:BJ44)</f>
        <v>512357263.97000009</v>
      </c>
      <c r="CQ44" s="46">
        <f>SUM(BK44:BP44)</f>
        <v>229470593.12</v>
      </c>
      <c r="CR44" s="46">
        <f>SUM(BQ44:CK44)</f>
        <v>1262646629.6799998</v>
      </c>
      <c r="CS44" s="45">
        <f>SUM(B44:CK44)</f>
        <v>3508063483.599999</v>
      </c>
    </row>
    <row r="45" spans="1:97" s="61" customFormat="1">
      <c r="A45" s="60" t="s">
        <v>377</v>
      </c>
      <c r="B45" s="46">
        <v>111369497.91</v>
      </c>
      <c r="C45" s="46">
        <v>9629711.7699999996</v>
      </c>
      <c r="D45" s="46">
        <v>8679009.6500000004</v>
      </c>
      <c r="E45" s="46">
        <v>4213576.55</v>
      </c>
      <c r="F45" s="46">
        <v>5717631.25</v>
      </c>
      <c r="G45" s="46">
        <v>3475976.85</v>
      </c>
      <c r="H45" s="46">
        <v>12318590.02</v>
      </c>
      <c r="I45" s="46">
        <v>11430338.99</v>
      </c>
      <c r="J45" s="46">
        <v>4148960.63</v>
      </c>
      <c r="K45" s="46">
        <v>4884217.78</v>
      </c>
      <c r="L45" s="46">
        <v>21566919.940000001</v>
      </c>
      <c r="M45" s="46">
        <v>4939081.05</v>
      </c>
      <c r="N45" s="46">
        <v>75404575.670000002</v>
      </c>
      <c r="O45" s="46">
        <v>13739108.140000001</v>
      </c>
      <c r="P45" s="46">
        <v>15134704.060000001</v>
      </c>
      <c r="Q45" s="46">
        <v>16654751.99</v>
      </c>
      <c r="R45" s="46">
        <v>6754606.8099999996</v>
      </c>
      <c r="S45" s="46">
        <v>10870645.050000001</v>
      </c>
      <c r="T45" s="46">
        <v>10546955.25</v>
      </c>
      <c r="U45" s="46">
        <v>4001489.73</v>
      </c>
      <c r="V45" s="46">
        <v>139928778.75999999</v>
      </c>
      <c r="W45" s="46">
        <v>21734715.629999999</v>
      </c>
      <c r="X45" s="46">
        <v>74297060.969999999</v>
      </c>
      <c r="Y45" s="46">
        <v>6036586.7400000002</v>
      </c>
      <c r="Z45" s="46">
        <v>4248457.53</v>
      </c>
      <c r="AA45" s="46">
        <v>4242463.3499999996</v>
      </c>
      <c r="AB45" s="46">
        <v>4105091.35</v>
      </c>
      <c r="AC45" s="46">
        <v>30169216.559999999</v>
      </c>
      <c r="AD45" s="46">
        <v>12027096.779999999</v>
      </c>
      <c r="AE45" s="46">
        <v>5794971.6200000001</v>
      </c>
      <c r="AF45" s="46">
        <v>17640310.91</v>
      </c>
      <c r="AG45" s="46">
        <v>17657865.41</v>
      </c>
      <c r="AH45" s="46">
        <v>6746300.3200000003</v>
      </c>
      <c r="AI45" s="46">
        <v>5171452.2</v>
      </c>
      <c r="AJ45" s="46">
        <v>194645547.28999999</v>
      </c>
      <c r="AK45" s="46">
        <v>31414467.879999999</v>
      </c>
      <c r="AL45" s="46">
        <v>12503512.189999999</v>
      </c>
      <c r="AM45" s="46">
        <v>25877859.059999999</v>
      </c>
      <c r="AN45" s="46">
        <v>10169349.58</v>
      </c>
      <c r="AO45" s="46">
        <v>4672730</v>
      </c>
      <c r="AP45" s="46">
        <v>3536188.67</v>
      </c>
      <c r="AQ45" s="46">
        <v>20502194.559999999</v>
      </c>
      <c r="AR45" s="46">
        <v>8600493.8200000003</v>
      </c>
      <c r="AS45" s="46">
        <v>21441353.5</v>
      </c>
      <c r="AT45" s="46">
        <v>10770941.82</v>
      </c>
      <c r="AU45" s="46">
        <v>6854782.4699999997</v>
      </c>
      <c r="AV45" s="46">
        <v>3837418.79</v>
      </c>
      <c r="AW45" s="46">
        <v>16513618.970000001</v>
      </c>
      <c r="AX45" s="46">
        <v>15675417.289999999</v>
      </c>
      <c r="AY45" s="46">
        <v>2717589.08</v>
      </c>
      <c r="AZ45" s="46">
        <v>199558929.34</v>
      </c>
      <c r="BA45" s="46">
        <v>21976976.309999999</v>
      </c>
      <c r="BB45" s="46">
        <v>371386286.60000002</v>
      </c>
      <c r="BC45" s="46">
        <v>29817359.75</v>
      </c>
      <c r="BD45" s="46">
        <v>8543324.2799999993</v>
      </c>
      <c r="BE45" s="46">
        <v>6574287.2400000002</v>
      </c>
      <c r="BF45" s="46">
        <v>115769086.56</v>
      </c>
      <c r="BG45" s="46">
        <v>23623796.170000002</v>
      </c>
      <c r="BH45" s="46">
        <v>5655202.6299999999</v>
      </c>
      <c r="BI45" s="46">
        <v>7539894.5300000003</v>
      </c>
      <c r="BJ45" s="46">
        <v>972601.4</v>
      </c>
      <c r="BK45" s="46">
        <v>154863561.16</v>
      </c>
      <c r="BL45" s="46">
        <v>24444036.300000001</v>
      </c>
      <c r="BM45" s="46">
        <v>6614149.1500000004</v>
      </c>
      <c r="BN45" s="46">
        <v>16636302.960000001</v>
      </c>
      <c r="BO45" s="46">
        <v>10652030.65</v>
      </c>
      <c r="BP45" s="46">
        <v>6434143.04</v>
      </c>
      <c r="BQ45" s="46">
        <v>769974004.80999994</v>
      </c>
      <c r="BR45" s="46">
        <v>9302735.4199999999</v>
      </c>
      <c r="BS45" s="46">
        <v>8785183.6500000004</v>
      </c>
      <c r="BT45" s="46">
        <v>107562329.04000001</v>
      </c>
      <c r="BU45" s="46">
        <v>14787408.859999999</v>
      </c>
      <c r="BV45" s="46">
        <v>19436008.359999999</v>
      </c>
      <c r="BW45" s="46">
        <v>28781082.609999999</v>
      </c>
      <c r="BX45" s="46">
        <v>9647247.7200000007</v>
      </c>
      <c r="BY45" s="46">
        <v>3572239.64</v>
      </c>
      <c r="BZ45" s="46">
        <v>10922088.859999999</v>
      </c>
      <c r="CA45" s="46">
        <v>11970494.460000001</v>
      </c>
      <c r="CB45" s="46">
        <v>60686331.469999999</v>
      </c>
      <c r="CC45" s="46">
        <v>18033925.190000001</v>
      </c>
      <c r="CD45" s="46">
        <v>26649727.039999999</v>
      </c>
      <c r="CE45" s="46">
        <v>7961940.79</v>
      </c>
      <c r="CF45" s="46">
        <v>5431356.5800000001</v>
      </c>
      <c r="CG45" s="46">
        <v>8941100.2300000004</v>
      </c>
      <c r="CH45" s="46">
        <v>7600043.3099999996</v>
      </c>
      <c r="CI45" s="46">
        <v>38248331.659999996</v>
      </c>
      <c r="CJ45" s="46">
        <v>6276099.7800000003</v>
      </c>
      <c r="CK45" s="46">
        <v>11309387.800000001</v>
      </c>
      <c r="CL45" s="46">
        <f>SUM(B45:M45)</f>
        <v>202373512.39000002</v>
      </c>
      <c r="CM45" s="46">
        <f>SUM(N45:U45)</f>
        <v>153106836.69999999</v>
      </c>
      <c r="CN45" s="46">
        <f>SUM(V45:AI45)</f>
        <v>349800368.13</v>
      </c>
      <c r="CO45" s="46">
        <f>SUM(AJ45:BA45)</f>
        <v>611269370.62</v>
      </c>
      <c r="CP45" s="46">
        <f>SUM(BB45:BJ45)</f>
        <v>569881839.15999997</v>
      </c>
      <c r="CQ45" s="46">
        <f>SUM(BK45:BP45)</f>
        <v>219644223.26000002</v>
      </c>
      <c r="CR45" s="46">
        <f>SUM(BQ45:CK45)</f>
        <v>1185879067.28</v>
      </c>
      <c r="CS45" s="45">
        <f>SUM(B45:CK45)</f>
        <v>3291955217.54</v>
      </c>
    </row>
    <row r="46" spans="1:97" s="61" customFormat="1">
      <c r="A46" s="60" t="s">
        <v>378</v>
      </c>
      <c r="B46" s="46">
        <v>211732750.43000001</v>
      </c>
      <c r="C46" s="46">
        <v>17150006.140000001</v>
      </c>
      <c r="D46" s="46">
        <v>15952609.560000001</v>
      </c>
      <c r="E46" s="46">
        <v>15875818.24</v>
      </c>
      <c r="F46" s="46">
        <v>10593898.960000001</v>
      </c>
      <c r="G46" s="46">
        <v>25488775.370000001</v>
      </c>
      <c r="H46" s="46">
        <v>38050477.869999997</v>
      </c>
      <c r="I46" s="46">
        <v>52475767.93</v>
      </c>
      <c r="J46" s="46">
        <v>22854748.84</v>
      </c>
      <c r="K46" s="46">
        <v>31790511.609999999</v>
      </c>
      <c r="L46" s="46">
        <v>99648097.090000004</v>
      </c>
      <c r="M46" s="46">
        <v>14588411.060000001</v>
      </c>
      <c r="N46" s="46">
        <v>166544377.69999999</v>
      </c>
      <c r="O46" s="46">
        <v>14072132.710000001</v>
      </c>
      <c r="P46" s="46">
        <v>48627352.520000003</v>
      </c>
      <c r="Q46" s="46">
        <v>58193350.799999997</v>
      </c>
      <c r="R46" s="46">
        <v>11941502.27</v>
      </c>
      <c r="S46" s="46">
        <v>15172409.48</v>
      </c>
      <c r="T46" s="46">
        <v>19517393.550000001</v>
      </c>
      <c r="U46" s="46">
        <v>14508093.57</v>
      </c>
      <c r="V46" s="46">
        <v>273897377.44999999</v>
      </c>
      <c r="W46" s="46">
        <v>6057216.1600000001</v>
      </c>
      <c r="X46" s="46">
        <v>147751975.96000001</v>
      </c>
      <c r="Y46" s="46">
        <v>25108794.030000001</v>
      </c>
      <c r="Z46" s="46">
        <v>15848507.85</v>
      </c>
      <c r="AA46" s="46">
        <v>9686934.3900000006</v>
      </c>
      <c r="AB46" s="46">
        <v>15710200.07</v>
      </c>
      <c r="AC46" s="46">
        <v>98255744.870000005</v>
      </c>
      <c r="AD46" s="46">
        <v>22827085.879999999</v>
      </c>
      <c r="AE46" s="46">
        <v>19313066.109999999</v>
      </c>
      <c r="AF46" s="46">
        <v>35530976.619999997</v>
      </c>
      <c r="AG46" s="46">
        <v>47308234.469999999</v>
      </c>
      <c r="AH46" s="46">
        <v>11091619.48</v>
      </c>
      <c r="AI46" s="46">
        <v>28194726.219999999</v>
      </c>
      <c r="AJ46" s="46">
        <v>393398163.14999998</v>
      </c>
      <c r="AK46" s="46">
        <v>8851078.8699999992</v>
      </c>
      <c r="AL46" s="46">
        <v>9089399.0299999993</v>
      </c>
      <c r="AM46" s="46">
        <v>63233906.82</v>
      </c>
      <c r="AN46" s="46">
        <v>49541748.829999998</v>
      </c>
      <c r="AO46" s="46">
        <v>13882705.51</v>
      </c>
      <c r="AP46" s="46">
        <v>6427480.96</v>
      </c>
      <c r="AQ46" s="46">
        <v>118388181.93000001</v>
      </c>
      <c r="AR46" s="46">
        <v>18221148.609999999</v>
      </c>
      <c r="AS46" s="46">
        <v>45063106.670000002</v>
      </c>
      <c r="AT46" s="46">
        <v>43492863.710000001</v>
      </c>
      <c r="AU46" s="46">
        <v>3166978.52</v>
      </c>
      <c r="AV46" s="46">
        <v>8028905.9900000002</v>
      </c>
      <c r="AW46" s="46">
        <v>12596717.800000001</v>
      </c>
      <c r="AX46" s="46">
        <v>18131854.32</v>
      </c>
      <c r="AY46" s="46">
        <v>10318081.550000001</v>
      </c>
      <c r="AZ46" s="46">
        <v>118802138.72</v>
      </c>
      <c r="BA46" s="46">
        <v>9549921.2300000004</v>
      </c>
      <c r="BB46" s="46">
        <v>150511330.62</v>
      </c>
      <c r="BC46" s="46">
        <v>122349989.44</v>
      </c>
      <c r="BD46" s="46">
        <v>28380666.850000001</v>
      </c>
      <c r="BE46" s="46">
        <v>20478185.690000001</v>
      </c>
      <c r="BF46" s="46">
        <v>218866550.16999999</v>
      </c>
      <c r="BG46" s="46">
        <v>5934646.0999999996</v>
      </c>
      <c r="BH46" s="46">
        <v>21911670.48</v>
      </c>
      <c r="BI46" s="46">
        <v>22510484.219999999</v>
      </c>
      <c r="BJ46" s="46">
        <v>12215610.710000001</v>
      </c>
      <c r="BK46" s="46">
        <v>150174164.63999999</v>
      </c>
      <c r="BL46" s="46">
        <v>49652650.009999998</v>
      </c>
      <c r="BM46" s="46">
        <v>23212419.169999998</v>
      </c>
      <c r="BN46" s="46">
        <v>69192448.769999996</v>
      </c>
      <c r="BO46" s="46">
        <v>36372812.990000002</v>
      </c>
      <c r="BP46" s="46">
        <v>24742469.469999999</v>
      </c>
      <c r="BQ46" s="46">
        <v>706276923.88999999</v>
      </c>
      <c r="BR46" s="46">
        <v>32203104.960000001</v>
      </c>
      <c r="BS46" s="46">
        <v>34680773.810000002</v>
      </c>
      <c r="BT46" s="46">
        <v>190252076.46000001</v>
      </c>
      <c r="BU46" s="46">
        <v>2516814.92</v>
      </c>
      <c r="BV46" s="46">
        <v>31790337.370000001</v>
      </c>
      <c r="BW46" s="46">
        <v>120091133.61</v>
      </c>
      <c r="BX46" s="46">
        <v>19487305.34</v>
      </c>
      <c r="BY46" s="46">
        <v>19570552.039999999</v>
      </c>
      <c r="BZ46" s="46">
        <v>22732492.030000001</v>
      </c>
      <c r="CA46" s="46">
        <v>44635750.25</v>
      </c>
      <c r="CB46" s="46">
        <v>115994873.17</v>
      </c>
      <c r="CC46" s="46">
        <v>21989299.739999998</v>
      </c>
      <c r="CD46" s="46">
        <v>54049153.75</v>
      </c>
      <c r="CE46" s="46">
        <v>19445872.170000002</v>
      </c>
      <c r="CF46" s="46">
        <v>21230469.170000002</v>
      </c>
      <c r="CG46" s="46">
        <v>21024440.34</v>
      </c>
      <c r="CH46" s="46">
        <v>15256091.02</v>
      </c>
      <c r="CI46" s="46">
        <v>113575145.56</v>
      </c>
      <c r="CJ46" s="46">
        <v>15432320.4</v>
      </c>
      <c r="CK46" s="46">
        <v>14250647.210000001</v>
      </c>
      <c r="CL46" s="46">
        <f>SUM(B46:M46)</f>
        <v>556201873.0999999</v>
      </c>
      <c r="CM46" s="46">
        <f>SUM(N46:U46)</f>
        <v>348576612.60000002</v>
      </c>
      <c r="CN46" s="46">
        <f>SUM(V46:AI46)</f>
        <v>756582459.56000006</v>
      </c>
      <c r="CO46" s="46">
        <f>SUM(AJ46:BA46)</f>
        <v>950184382.21999991</v>
      </c>
      <c r="CP46" s="46">
        <f>SUM(BB46:BJ46)</f>
        <v>603159134.28000009</v>
      </c>
      <c r="CQ46" s="46">
        <f>SUM(BK46:BP46)</f>
        <v>353346965.04999995</v>
      </c>
      <c r="CR46" s="46">
        <f>SUM(BQ46:CK46)</f>
        <v>1636485577.21</v>
      </c>
      <c r="CS46" s="45">
        <f>SUM(B46:CK46)</f>
        <v>5204537004.0199995</v>
      </c>
    </row>
    <row r="47" spans="1:97" s="61" customFormat="1">
      <c r="A47" s="60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</row>
    <row r="48" spans="1:97" s="64" customFormat="1">
      <c r="A48" s="41" t="s">
        <v>267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</row>
    <row r="49" spans="1:97" s="47" customFormat="1">
      <c r="A49" s="45" t="s">
        <v>213</v>
      </c>
      <c r="B49" s="46">
        <v>165000000</v>
      </c>
      <c r="C49" s="46">
        <v>13505482.27</v>
      </c>
      <c r="D49" s="46">
        <v>11291320.98</v>
      </c>
      <c r="E49" s="46">
        <v>10368917.640000001</v>
      </c>
      <c r="F49" s="46">
        <v>6425022.1100000003</v>
      </c>
      <c r="G49" s="46">
        <v>13081654.810000001</v>
      </c>
      <c r="H49" s="46">
        <v>16287307.779999999</v>
      </c>
      <c r="I49" s="46">
        <v>29000000</v>
      </c>
      <c r="J49" s="46">
        <v>12690650</v>
      </c>
      <c r="K49" s="46">
        <v>13041072.1</v>
      </c>
      <c r="L49" s="46">
        <v>46104083.979999997</v>
      </c>
      <c r="M49" s="46">
        <v>5010000</v>
      </c>
      <c r="N49" s="46">
        <v>80673726.469999999</v>
      </c>
      <c r="O49" s="46">
        <v>15289698.52</v>
      </c>
      <c r="P49" s="46">
        <v>15543927.93</v>
      </c>
      <c r="Q49" s="46">
        <v>35307230.159999996</v>
      </c>
      <c r="R49" s="46">
        <v>9518973.9600000009</v>
      </c>
      <c r="S49" s="46">
        <v>14499829.550000001</v>
      </c>
      <c r="T49" s="46">
        <v>9696181.0299999993</v>
      </c>
      <c r="U49" s="46">
        <v>3592957.55</v>
      </c>
      <c r="V49" s="46">
        <v>195000000</v>
      </c>
      <c r="W49" s="46">
        <v>7400000</v>
      </c>
      <c r="X49" s="46">
        <v>19451097.949999999</v>
      </c>
      <c r="Y49" s="46">
        <v>10826440</v>
      </c>
      <c r="Z49" s="46">
        <v>4200000</v>
      </c>
      <c r="AA49" s="46">
        <v>7707320.0499999998</v>
      </c>
      <c r="AB49" s="46">
        <v>10000000</v>
      </c>
      <c r="AC49" s="46">
        <v>40000000</v>
      </c>
      <c r="AD49" s="46">
        <v>7000000</v>
      </c>
      <c r="AE49" s="46">
        <v>7790833</v>
      </c>
      <c r="AF49" s="46">
        <v>9000000</v>
      </c>
      <c r="AG49" s="46">
        <v>27000000</v>
      </c>
      <c r="AH49" s="46">
        <v>10500000</v>
      </c>
      <c r="AI49" s="46">
        <v>8000000</v>
      </c>
      <c r="AJ49" s="46">
        <v>570000000</v>
      </c>
      <c r="AK49" s="46">
        <v>11500000</v>
      </c>
      <c r="AL49" s="46">
        <v>7788582.0499999998</v>
      </c>
      <c r="AM49" s="46">
        <v>33322493.68</v>
      </c>
      <c r="AN49" s="46">
        <v>29194722.32</v>
      </c>
      <c r="AO49" s="46">
        <v>10674680.529999999</v>
      </c>
      <c r="AP49" s="46">
        <v>3697916.77</v>
      </c>
      <c r="AQ49" s="46">
        <v>85831712.920000002</v>
      </c>
      <c r="AR49" s="46">
        <v>12934274.6</v>
      </c>
      <c r="AS49" s="46">
        <v>25019107.710000001</v>
      </c>
      <c r="AT49" s="46">
        <v>19600552</v>
      </c>
      <c r="AU49" s="46">
        <v>11751514.630000001</v>
      </c>
      <c r="AV49" s="46">
        <v>5000000</v>
      </c>
      <c r="AW49" s="46">
        <v>14024012.51</v>
      </c>
      <c r="AX49" s="46">
        <v>11172983.119999999</v>
      </c>
      <c r="AY49" s="46">
        <v>8900000</v>
      </c>
      <c r="AZ49" s="46">
        <v>136000000</v>
      </c>
      <c r="BA49" s="46">
        <v>9347084.2100000009</v>
      </c>
      <c r="BB49" s="46">
        <v>321000000</v>
      </c>
      <c r="BC49" s="46">
        <v>45228000</v>
      </c>
      <c r="BD49" s="46">
        <v>8059383.2800000003</v>
      </c>
      <c r="BE49" s="46">
        <v>11200000</v>
      </c>
      <c r="BF49" s="46">
        <v>88000000</v>
      </c>
      <c r="BG49" s="46">
        <v>5792120</v>
      </c>
      <c r="BH49" s="46">
        <v>4547041.8</v>
      </c>
      <c r="BI49" s="46">
        <v>15843082.109999999</v>
      </c>
      <c r="BJ49" s="46">
        <v>10970133.52</v>
      </c>
      <c r="BK49" s="46">
        <v>136000000</v>
      </c>
      <c r="BL49" s="46">
        <v>23000000</v>
      </c>
      <c r="BM49" s="46">
        <v>18662430.59</v>
      </c>
      <c r="BN49" s="46">
        <v>30000000</v>
      </c>
      <c r="BO49" s="46">
        <v>15821418.109999999</v>
      </c>
      <c r="BP49" s="46">
        <v>10029830.800000001</v>
      </c>
      <c r="BQ49" s="46">
        <v>1000856120</v>
      </c>
      <c r="BR49" s="46">
        <v>18043188.399999999</v>
      </c>
      <c r="BS49" s="46">
        <v>14370000</v>
      </c>
      <c r="BT49" s="46">
        <v>85860980.239999995</v>
      </c>
      <c r="BU49" s="46">
        <v>970653.04</v>
      </c>
      <c r="BV49" s="46">
        <v>13200169.539999999</v>
      </c>
      <c r="BW49" s="46">
        <v>54000000</v>
      </c>
      <c r="BX49" s="46">
        <v>7303222.9699999997</v>
      </c>
      <c r="BY49" s="46">
        <v>7051359.1900000004</v>
      </c>
      <c r="BZ49" s="46">
        <v>12203262.48</v>
      </c>
      <c r="CA49" s="46">
        <v>19383598.600000001</v>
      </c>
      <c r="CB49" s="46">
        <v>46471702.560000002</v>
      </c>
      <c r="CC49" s="46">
        <v>19939584</v>
      </c>
      <c r="CD49" s="46">
        <v>37785465</v>
      </c>
      <c r="CE49" s="46">
        <v>7500086.0300000003</v>
      </c>
      <c r="CF49" s="46">
        <v>5923539.2300000004</v>
      </c>
      <c r="CG49" s="46">
        <v>7000000</v>
      </c>
      <c r="CH49" s="46">
        <v>6828684.5199999996</v>
      </c>
      <c r="CI49" s="46">
        <v>53029933.299999997</v>
      </c>
      <c r="CJ49" s="46">
        <v>6800636.0999999996</v>
      </c>
      <c r="CK49" s="46">
        <v>4995248.26</v>
      </c>
      <c r="CL49" s="46">
        <f t="shared" ref="CL49:CL54" si="35">SUM(B49:M49)</f>
        <v>341805511.67000008</v>
      </c>
      <c r="CM49" s="46">
        <f t="shared" ref="CM49:CM54" si="36">SUM(N49:U49)</f>
        <v>184122525.17000002</v>
      </c>
      <c r="CN49" s="46">
        <f t="shared" ref="CN49:CN54" si="37">SUM(V49:AI49)</f>
        <v>363875691</v>
      </c>
      <c r="CO49" s="46">
        <f t="shared" ref="CO49:CO54" si="38">SUM(AJ49:BA49)</f>
        <v>1005759637.05</v>
      </c>
      <c r="CP49" s="46">
        <f t="shared" ref="CP49:CP54" si="39">SUM(BB49:BJ49)</f>
        <v>510639760.70999998</v>
      </c>
      <c r="CQ49" s="46">
        <f t="shared" ref="CQ49:CQ54" si="40">SUM(BK49:BP49)</f>
        <v>233513679.5</v>
      </c>
      <c r="CR49" s="46">
        <f t="shared" ref="CR49:CR54" si="41">SUM(BQ49:CK49)</f>
        <v>1429517433.4599996</v>
      </c>
      <c r="CS49" s="45">
        <f t="shared" ref="CS49:CS54" si="42">SUM(B49:CK49)</f>
        <v>4069234238.5600014</v>
      </c>
    </row>
    <row r="50" spans="1:97" s="47" customFormat="1">
      <c r="A50" s="45" t="s">
        <v>214</v>
      </c>
      <c r="B50" s="46">
        <v>1494868.7</v>
      </c>
      <c r="C50" s="46">
        <v>1250970</v>
      </c>
      <c r="D50" s="46">
        <v>375415</v>
      </c>
      <c r="E50" s="46">
        <v>330750</v>
      </c>
      <c r="F50" s="46">
        <v>100880</v>
      </c>
      <c r="G50" s="46">
        <v>6085590.4000000004</v>
      </c>
      <c r="H50" s="46">
        <v>395000</v>
      </c>
      <c r="I50" s="46">
        <v>1400000</v>
      </c>
      <c r="J50" s="46">
        <v>227900</v>
      </c>
      <c r="K50" s="46">
        <v>201555.20000000001</v>
      </c>
      <c r="L50" s="46">
        <v>930357.75</v>
      </c>
      <c r="M50" s="46">
        <v>80000</v>
      </c>
      <c r="N50" s="46">
        <v>1086868</v>
      </c>
      <c r="O50" s="46">
        <v>275570</v>
      </c>
      <c r="P50" s="46">
        <v>23491.200000000001</v>
      </c>
      <c r="Q50" s="46">
        <v>25196.44</v>
      </c>
      <c r="R50" s="46">
        <v>17345</v>
      </c>
      <c r="S50" s="46">
        <v>162150</v>
      </c>
      <c r="T50" s="46">
        <v>133500</v>
      </c>
      <c r="U50" s="46">
        <v>51200</v>
      </c>
      <c r="V50" s="46">
        <v>3000000</v>
      </c>
      <c r="W50" s="46">
        <v>229340</v>
      </c>
      <c r="X50" s="46">
        <v>600000</v>
      </c>
      <c r="Y50" s="46">
        <v>217313</v>
      </c>
      <c r="Z50" s="46">
        <v>100000</v>
      </c>
      <c r="AA50" s="46">
        <v>180000</v>
      </c>
      <c r="AB50" s="46">
        <v>300000</v>
      </c>
      <c r="AC50" s="46">
        <v>400000</v>
      </c>
      <c r="AD50" s="46">
        <v>200000</v>
      </c>
      <c r="AE50" s="46">
        <v>243927</v>
      </c>
      <c r="AF50" s="46">
        <v>200000</v>
      </c>
      <c r="AG50" s="46">
        <v>420000</v>
      </c>
      <c r="AH50" s="46">
        <v>300000</v>
      </c>
      <c r="AI50" s="46">
        <v>150000</v>
      </c>
      <c r="AJ50" s="46">
        <v>3400000</v>
      </c>
      <c r="AK50" s="46">
        <v>5200000</v>
      </c>
      <c r="AL50" s="46">
        <v>269645</v>
      </c>
      <c r="AM50" s="46">
        <v>541572.1</v>
      </c>
      <c r="AN50" s="46">
        <v>873603.58</v>
      </c>
      <c r="AO50" s="46">
        <v>265085</v>
      </c>
      <c r="AP50" s="46">
        <v>72725</v>
      </c>
      <c r="AQ50" s="46">
        <v>2097900.0499999998</v>
      </c>
      <c r="AR50" s="46">
        <v>466600</v>
      </c>
      <c r="AS50" s="46">
        <v>594500</v>
      </c>
      <c r="AT50" s="46">
        <v>867104.52</v>
      </c>
      <c r="AU50" s="46">
        <v>597000</v>
      </c>
      <c r="AV50" s="46">
        <v>250000</v>
      </c>
      <c r="AW50" s="46">
        <v>298253.05</v>
      </c>
      <c r="AX50" s="46">
        <v>599755</v>
      </c>
      <c r="AY50" s="46">
        <v>200000</v>
      </c>
      <c r="AZ50" s="46">
        <v>27144362.23</v>
      </c>
      <c r="BA50" s="46">
        <v>400000</v>
      </c>
      <c r="BB50" s="46">
        <v>6500000</v>
      </c>
      <c r="BC50" s="46">
        <v>488000</v>
      </c>
      <c r="BD50" s="46">
        <v>112725</v>
      </c>
      <c r="BE50" s="46">
        <v>200000</v>
      </c>
      <c r="BF50" s="46">
        <v>1000000</v>
      </c>
      <c r="BG50" s="46">
        <v>230000</v>
      </c>
      <c r="BH50" s="46">
        <v>114810</v>
      </c>
      <c r="BI50" s="46">
        <v>662400</v>
      </c>
      <c r="BJ50" s="46">
        <v>9000</v>
      </c>
      <c r="BK50" s="46">
        <v>400000</v>
      </c>
      <c r="BL50" s="46">
        <v>680000</v>
      </c>
      <c r="BM50" s="46">
        <v>346900</v>
      </c>
      <c r="BN50" s="46">
        <v>600000</v>
      </c>
      <c r="BO50" s="46">
        <v>307720</v>
      </c>
      <c r="BP50" s="46">
        <v>336340</v>
      </c>
      <c r="BQ50" s="46">
        <v>2764000</v>
      </c>
      <c r="BR50" s="46">
        <v>262342</v>
      </c>
      <c r="BS50" s="46">
        <v>650000</v>
      </c>
      <c r="BT50" s="46">
        <v>199958.61</v>
      </c>
      <c r="BU50" s="46">
        <v>3216814.5</v>
      </c>
      <c r="BV50" s="46">
        <v>360000</v>
      </c>
      <c r="BW50" s="46">
        <v>1492423.92</v>
      </c>
      <c r="BX50" s="46">
        <v>291400</v>
      </c>
      <c r="BY50" s="46">
        <v>301000</v>
      </c>
      <c r="BZ50" s="46">
        <v>10630</v>
      </c>
      <c r="CA50" s="46">
        <v>465150</v>
      </c>
      <c r="CB50" s="46">
        <v>1458330</v>
      </c>
      <c r="CC50" s="46">
        <v>554813</v>
      </c>
      <c r="CD50" s="46">
        <v>1150130.2</v>
      </c>
      <c r="CE50" s="46">
        <v>505000</v>
      </c>
      <c r="CF50" s="46">
        <v>105700</v>
      </c>
      <c r="CG50" s="46">
        <v>120000</v>
      </c>
      <c r="CH50" s="46">
        <v>231548.5</v>
      </c>
      <c r="CI50" s="46">
        <v>8864652.3000000007</v>
      </c>
      <c r="CJ50" s="46">
        <v>150000</v>
      </c>
      <c r="CK50" s="46">
        <v>257000</v>
      </c>
      <c r="CL50" s="46">
        <f t="shared" si="35"/>
        <v>12873287.050000001</v>
      </c>
      <c r="CM50" s="46">
        <f t="shared" si="36"/>
        <v>1775320.64</v>
      </c>
      <c r="CN50" s="46">
        <f t="shared" si="37"/>
        <v>6540580</v>
      </c>
      <c r="CO50" s="46">
        <f t="shared" si="38"/>
        <v>44138105.530000001</v>
      </c>
      <c r="CP50" s="46">
        <f t="shared" si="39"/>
        <v>9316935</v>
      </c>
      <c r="CQ50" s="46">
        <f t="shared" si="40"/>
        <v>2670960</v>
      </c>
      <c r="CR50" s="46">
        <f t="shared" si="41"/>
        <v>23410893.030000001</v>
      </c>
      <c r="CS50" s="45">
        <f t="shared" si="42"/>
        <v>100726081.25</v>
      </c>
    </row>
    <row r="51" spans="1:97" s="47" customFormat="1">
      <c r="A51" s="45" t="s">
        <v>215</v>
      </c>
      <c r="B51" s="46">
        <v>101902195.29000001</v>
      </c>
      <c r="C51" s="46">
        <v>5063096.83</v>
      </c>
      <c r="D51" s="46">
        <v>3620045.7</v>
      </c>
      <c r="E51" s="46">
        <v>1512237.43</v>
      </c>
      <c r="F51" s="46">
        <v>2012189.67</v>
      </c>
      <c r="G51" s="46">
        <v>4012862.64</v>
      </c>
      <c r="H51" s="46">
        <v>4959379.67</v>
      </c>
      <c r="I51" s="46">
        <v>10000000</v>
      </c>
      <c r="J51" s="46">
        <v>2056600</v>
      </c>
      <c r="K51" s="46">
        <v>2353888.62</v>
      </c>
      <c r="L51" s="46">
        <v>27318214.800000001</v>
      </c>
      <c r="M51" s="46">
        <v>1477593.9</v>
      </c>
      <c r="N51" s="46">
        <v>91866433.969999999</v>
      </c>
      <c r="O51" s="46">
        <v>6402982</v>
      </c>
      <c r="P51" s="46">
        <v>7414000</v>
      </c>
      <c r="Q51" s="46">
        <v>17250434</v>
      </c>
      <c r="R51" s="46">
        <v>2631973.88</v>
      </c>
      <c r="S51" s="46">
        <v>3292997.91</v>
      </c>
      <c r="T51" s="46">
        <v>5912458</v>
      </c>
      <c r="U51" s="46">
        <v>1346390.81</v>
      </c>
      <c r="V51" s="46">
        <v>160000000</v>
      </c>
      <c r="W51" s="46">
        <v>4500000</v>
      </c>
      <c r="X51" s="46">
        <v>7249759.7699999996</v>
      </c>
      <c r="Y51" s="46">
        <v>5800000</v>
      </c>
      <c r="Z51" s="46">
        <v>1120000</v>
      </c>
      <c r="AA51" s="46">
        <v>2020000</v>
      </c>
      <c r="AB51" s="46">
        <v>3700000</v>
      </c>
      <c r="AC51" s="46">
        <v>16600000</v>
      </c>
      <c r="AD51" s="46">
        <v>3860000</v>
      </c>
      <c r="AE51" s="46">
        <v>4585315</v>
      </c>
      <c r="AF51" s="46">
        <v>4500000</v>
      </c>
      <c r="AG51" s="46">
        <v>8000000</v>
      </c>
      <c r="AH51" s="46">
        <v>4500000</v>
      </c>
      <c r="AI51" s="46">
        <v>2800000</v>
      </c>
      <c r="AJ51" s="46">
        <v>354000000</v>
      </c>
      <c r="AK51" s="46">
        <v>4012321.4</v>
      </c>
      <c r="AL51" s="46">
        <v>4569968.12</v>
      </c>
      <c r="AM51" s="46">
        <v>9915353.7899999991</v>
      </c>
      <c r="AN51" s="46">
        <v>9005184.8300000001</v>
      </c>
      <c r="AO51" s="46">
        <v>3547559.2</v>
      </c>
      <c r="AP51" s="46">
        <v>1274719.8799999999</v>
      </c>
      <c r="AQ51" s="46">
        <v>44734544.659999996</v>
      </c>
      <c r="AR51" s="46">
        <v>5860203.0599999996</v>
      </c>
      <c r="AS51" s="46">
        <v>12000000</v>
      </c>
      <c r="AT51" s="46">
        <v>10777230.99</v>
      </c>
      <c r="AU51" s="46">
        <v>5012648</v>
      </c>
      <c r="AV51" s="46">
        <v>2150000</v>
      </c>
      <c r="AW51" s="46">
        <v>6529916.46</v>
      </c>
      <c r="AX51" s="46">
        <v>5158542.97</v>
      </c>
      <c r="AY51" s="46">
        <v>3300000</v>
      </c>
      <c r="AZ51" s="46">
        <v>21894992.690000001</v>
      </c>
      <c r="BA51" s="46">
        <v>4062921.75</v>
      </c>
      <c r="BB51" s="46">
        <v>168000000</v>
      </c>
      <c r="BC51" s="46">
        <v>9090000</v>
      </c>
      <c r="BD51" s="46">
        <v>2557173.06</v>
      </c>
      <c r="BE51" s="46">
        <v>4000000</v>
      </c>
      <c r="BF51" s="46">
        <v>68780000</v>
      </c>
      <c r="BG51" s="46">
        <v>5883323.3200000003</v>
      </c>
      <c r="BH51" s="46">
        <v>2414199</v>
      </c>
      <c r="BI51" s="46">
        <v>5857426</v>
      </c>
      <c r="BJ51" s="46">
        <v>6361100.5</v>
      </c>
      <c r="BK51" s="46">
        <v>96600000</v>
      </c>
      <c r="BL51" s="46">
        <v>7800000</v>
      </c>
      <c r="BM51" s="46">
        <v>6365474.2999999998</v>
      </c>
      <c r="BN51" s="46">
        <v>11000000</v>
      </c>
      <c r="BO51" s="46">
        <v>6635395.3300000001</v>
      </c>
      <c r="BP51" s="46">
        <v>4904925.37</v>
      </c>
      <c r="BQ51" s="46">
        <v>611040840</v>
      </c>
      <c r="BR51" s="46">
        <v>4894283.53</v>
      </c>
      <c r="BS51" s="46">
        <v>3516172.2</v>
      </c>
      <c r="BT51" s="46">
        <v>54979025.590000004</v>
      </c>
      <c r="BU51" s="46">
        <v>1137901.05</v>
      </c>
      <c r="BV51" s="46">
        <v>4267825.4400000004</v>
      </c>
      <c r="BW51" s="46">
        <v>28600000</v>
      </c>
      <c r="BX51" s="46">
        <v>2534044.2999999998</v>
      </c>
      <c r="BY51" s="46">
        <v>3106869.28</v>
      </c>
      <c r="BZ51" s="46">
        <v>5658091.4199999999</v>
      </c>
      <c r="CA51" s="46">
        <v>5901451.5999999996</v>
      </c>
      <c r="CB51" s="46">
        <v>25730315.850000001</v>
      </c>
      <c r="CC51" s="46">
        <v>8029463.2000000002</v>
      </c>
      <c r="CD51" s="46">
        <v>13270409.369999999</v>
      </c>
      <c r="CE51" s="46">
        <v>8022039.2400000002</v>
      </c>
      <c r="CF51" s="46">
        <v>1770121.96</v>
      </c>
      <c r="CG51" s="46">
        <v>1601411.44</v>
      </c>
      <c r="CH51" s="46">
        <v>3052650.5</v>
      </c>
      <c r="CI51" s="46">
        <v>26358519.800000001</v>
      </c>
      <c r="CJ51" s="46">
        <v>3348018.54</v>
      </c>
      <c r="CK51" s="46">
        <v>3859835.8</v>
      </c>
      <c r="CL51" s="46">
        <f t="shared" si="35"/>
        <v>166288304.55000004</v>
      </c>
      <c r="CM51" s="46">
        <f t="shared" si="36"/>
        <v>136117670.56999999</v>
      </c>
      <c r="CN51" s="46">
        <f t="shared" si="37"/>
        <v>229235074.77000001</v>
      </c>
      <c r="CO51" s="46">
        <f t="shared" si="38"/>
        <v>507806107.80000001</v>
      </c>
      <c r="CP51" s="46">
        <f t="shared" si="39"/>
        <v>272943221.88</v>
      </c>
      <c r="CQ51" s="46">
        <f t="shared" si="40"/>
        <v>133305795</v>
      </c>
      <c r="CR51" s="46">
        <f t="shared" si="41"/>
        <v>820679290.11000001</v>
      </c>
      <c r="CS51" s="45">
        <f t="shared" si="42"/>
        <v>2266375464.6799998</v>
      </c>
    </row>
    <row r="52" spans="1:97" s="47" customFormat="1">
      <c r="A52" s="45" t="s">
        <v>216</v>
      </c>
      <c r="B52" s="46">
        <v>16028901.6</v>
      </c>
      <c r="C52" s="46">
        <v>2508705</v>
      </c>
      <c r="D52" s="46">
        <v>7349931</v>
      </c>
      <c r="E52" s="46">
        <v>7865806</v>
      </c>
      <c r="F52" s="46">
        <v>3849361</v>
      </c>
      <c r="G52" s="46">
        <v>5088010</v>
      </c>
      <c r="H52" s="46">
        <v>7308644.0700000003</v>
      </c>
      <c r="I52" s="46">
        <v>10080101</v>
      </c>
      <c r="J52" s="46">
        <v>7048350</v>
      </c>
      <c r="K52" s="46">
        <v>9996760.1999999993</v>
      </c>
      <c r="L52" s="46">
        <v>19777246.800000001</v>
      </c>
      <c r="M52" s="46">
        <v>2578128</v>
      </c>
      <c r="N52" s="46">
        <v>21930185.52</v>
      </c>
      <c r="O52" s="46">
        <v>5466485.8600000003</v>
      </c>
      <c r="P52" s="46">
        <v>6000000</v>
      </c>
      <c r="Q52" s="46">
        <v>1573380</v>
      </c>
      <c r="R52" s="46">
        <v>5986749.5</v>
      </c>
      <c r="S52" s="46">
        <v>4163368</v>
      </c>
      <c r="T52" s="46">
        <v>3919875</v>
      </c>
      <c r="U52" s="46">
        <v>2147891.92</v>
      </c>
      <c r="V52" s="46">
        <v>14000000</v>
      </c>
      <c r="W52" s="46">
        <v>4500000</v>
      </c>
      <c r="X52" s="46">
        <v>10160943</v>
      </c>
      <c r="Y52" s="46">
        <v>6502640</v>
      </c>
      <c r="Z52" s="46">
        <v>3000000</v>
      </c>
      <c r="AA52" s="46">
        <v>2750503</v>
      </c>
      <c r="AB52" s="46">
        <v>5300000</v>
      </c>
      <c r="AC52" s="46">
        <v>10000000</v>
      </c>
      <c r="AD52" s="46">
        <v>3200000</v>
      </c>
      <c r="AE52" s="46">
        <v>3825983</v>
      </c>
      <c r="AF52" s="46">
        <v>8700000</v>
      </c>
      <c r="AG52" s="46">
        <v>4600000</v>
      </c>
      <c r="AH52" s="46">
        <v>4500000</v>
      </c>
      <c r="AI52" s="46">
        <v>6000000</v>
      </c>
      <c r="AJ52" s="46">
        <v>34400000</v>
      </c>
      <c r="AK52" s="46">
        <v>4800000</v>
      </c>
      <c r="AL52" s="46">
        <v>4685894</v>
      </c>
      <c r="AM52" s="46">
        <v>5097390</v>
      </c>
      <c r="AN52" s="46">
        <v>13897362.119999999</v>
      </c>
      <c r="AO52" s="46">
        <v>5237671.5</v>
      </c>
      <c r="AP52" s="46">
        <v>1896059</v>
      </c>
      <c r="AQ52" s="46">
        <v>15037644.5</v>
      </c>
      <c r="AR52" s="46">
        <v>6075701.6699999999</v>
      </c>
      <c r="AS52" s="46">
        <v>10000000</v>
      </c>
      <c r="AT52" s="46">
        <v>9401769.5</v>
      </c>
      <c r="AU52" s="46">
        <v>5731097</v>
      </c>
      <c r="AV52" s="46">
        <v>2800000</v>
      </c>
      <c r="AW52" s="46">
        <v>6880425.6299999999</v>
      </c>
      <c r="AX52" s="46">
        <v>5233787</v>
      </c>
      <c r="AY52" s="46">
        <v>3700000</v>
      </c>
      <c r="AZ52" s="46">
        <v>17752979</v>
      </c>
      <c r="BA52" s="46">
        <v>4441830</v>
      </c>
      <c r="BB52" s="46">
        <v>9600000</v>
      </c>
      <c r="BC52" s="46">
        <v>14060000</v>
      </c>
      <c r="BD52" s="46">
        <v>5048264</v>
      </c>
      <c r="BE52" s="46">
        <v>6000000</v>
      </c>
      <c r="BF52" s="46">
        <v>8450000</v>
      </c>
      <c r="BG52" s="46">
        <v>3193357</v>
      </c>
      <c r="BH52" s="46">
        <v>2858222</v>
      </c>
      <c r="BI52" s="46">
        <v>4878902</v>
      </c>
      <c r="BJ52" s="46">
        <v>4515504.5</v>
      </c>
      <c r="BK52" s="46">
        <v>14200000</v>
      </c>
      <c r="BL52" s="46">
        <v>6000000</v>
      </c>
      <c r="BM52" s="46">
        <v>6118936</v>
      </c>
      <c r="BN52" s="46">
        <v>11000000</v>
      </c>
      <c r="BO52" s="46">
        <v>2747504.5</v>
      </c>
      <c r="BP52" s="46">
        <v>7613437</v>
      </c>
      <c r="BQ52" s="46">
        <v>34728000</v>
      </c>
      <c r="BR52" s="46">
        <v>7730630.5</v>
      </c>
      <c r="BS52" s="46">
        <v>5938031</v>
      </c>
      <c r="BT52" s="46">
        <v>4499965</v>
      </c>
      <c r="BU52" s="46">
        <v>88546</v>
      </c>
      <c r="BV52" s="46">
        <v>5595328.9400000004</v>
      </c>
      <c r="BW52" s="46">
        <v>13588791.6</v>
      </c>
      <c r="BX52" s="46">
        <v>3687494.75</v>
      </c>
      <c r="BY52" s="46">
        <v>5810887.5</v>
      </c>
      <c r="BZ52" s="46">
        <v>5761789.0999999996</v>
      </c>
      <c r="CA52" s="46">
        <v>9451404</v>
      </c>
      <c r="CB52" s="46">
        <v>13031422.1</v>
      </c>
      <c r="CC52" s="46">
        <v>6452717.5</v>
      </c>
      <c r="CD52" s="46">
        <v>7641177.5</v>
      </c>
      <c r="CE52" s="46">
        <v>1360692</v>
      </c>
      <c r="CF52" s="46">
        <v>3260413</v>
      </c>
      <c r="CG52" s="46">
        <v>3780185</v>
      </c>
      <c r="CH52" s="46">
        <v>3190093.75</v>
      </c>
      <c r="CI52" s="46">
        <v>30407500</v>
      </c>
      <c r="CJ52" s="46">
        <v>3702645</v>
      </c>
      <c r="CK52" s="46">
        <v>3146800</v>
      </c>
      <c r="CL52" s="46">
        <f t="shared" si="35"/>
        <v>99479944.670000002</v>
      </c>
      <c r="CM52" s="46">
        <f t="shared" si="36"/>
        <v>51187935.799999997</v>
      </c>
      <c r="CN52" s="46">
        <f t="shared" si="37"/>
        <v>87040069</v>
      </c>
      <c r="CO52" s="46">
        <f t="shared" si="38"/>
        <v>157069610.92000002</v>
      </c>
      <c r="CP52" s="46">
        <f t="shared" si="39"/>
        <v>58604249.5</v>
      </c>
      <c r="CQ52" s="46">
        <f t="shared" si="40"/>
        <v>47679877.5</v>
      </c>
      <c r="CR52" s="46">
        <f t="shared" si="41"/>
        <v>172854514.23999998</v>
      </c>
      <c r="CS52" s="45">
        <f t="shared" si="42"/>
        <v>673916201.63000023</v>
      </c>
    </row>
    <row r="53" spans="1:97" s="47" customFormat="1">
      <c r="A53" s="45" t="s">
        <v>217</v>
      </c>
      <c r="B53" s="65">
        <v>0</v>
      </c>
      <c r="C53" s="65">
        <v>1000</v>
      </c>
      <c r="D53" s="65">
        <v>0</v>
      </c>
      <c r="E53" s="65">
        <v>0</v>
      </c>
      <c r="F53" s="65">
        <v>0</v>
      </c>
      <c r="G53" s="65">
        <v>1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v>0</v>
      </c>
      <c r="Q53" s="65">
        <v>0</v>
      </c>
      <c r="R53" s="65">
        <v>0</v>
      </c>
      <c r="S53" s="65">
        <v>0</v>
      </c>
      <c r="T53" s="65">
        <v>0</v>
      </c>
      <c r="U53" s="65">
        <v>0</v>
      </c>
      <c r="V53" s="65">
        <v>0</v>
      </c>
      <c r="W53" s="65">
        <v>0</v>
      </c>
      <c r="X53" s="65">
        <v>1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  <c r="AE53" s="65">
        <v>1</v>
      </c>
      <c r="AF53" s="65">
        <v>17000</v>
      </c>
      <c r="AG53" s="65">
        <v>0</v>
      </c>
      <c r="AH53" s="65">
        <v>1</v>
      </c>
      <c r="AI53" s="65">
        <v>0</v>
      </c>
      <c r="AJ53" s="65">
        <v>0</v>
      </c>
      <c r="AK53" s="65">
        <v>0</v>
      </c>
      <c r="AL53" s="65">
        <v>0</v>
      </c>
      <c r="AM53" s="65">
        <v>0</v>
      </c>
      <c r="AN53" s="65">
        <v>0</v>
      </c>
      <c r="AO53" s="65">
        <v>0</v>
      </c>
      <c r="AP53" s="65">
        <v>0</v>
      </c>
      <c r="AQ53" s="65">
        <v>0</v>
      </c>
      <c r="AR53" s="65">
        <v>0</v>
      </c>
      <c r="AS53" s="65">
        <v>0</v>
      </c>
      <c r="AT53" s="65">
        <v>0</v>
      </c>
      <c r="AU53" s="65">
        <v>0</v>
      </c>
      <c r="AV53" s="65">
        <v>0</v>
      </c>
      <c r="AW53" s="65">
        <v>0</v>
      </c>
      <c r="AX53" s="65">
        <v>0</v>
      </c>
      <c r="AY53" s="65">
        <v>0</v>
      </c>
      <c r="AZ53" s="65">
        <v>0</v>
      </c>
      <c r="BA53" s="65">
        <v>8500</v>
      </c>
      <c r="BB53" s="65">
        <v>0</v>
      </c>
      <c r="BC53" s="65">
        <v>0</v>
      </c>
      <c r="BD53" s="65">
        <v>0</v>
      </c>
      <c r="BE53" s="65">
        <v>0</v>
      </c>
      <c r="BF53" s="65">
        <v>1</v>
      </c>
      <c r="BG53" s="65">
        <v>1</v>
      </c>
      <c r="BH53" s="65">
        <v>1</v>
      </c>
      <c r="BI53" s="65">
        <v>1</v>
      </c>
      <c r="BJ53" s="65">
        <v>0</v>
      </c>
      <c r="BK53" s="65">
        <v>0</v>
      </c>
      <c r="BL53" s="65">
        <v>0</v>
      </c>
      <c r="BM53" s="65">
        <v>0</v>
      </c>
      <c r="BN53" s="65">
        <v>0</v>
      </c>
      <c r="BO53" s="65">
        <v>0</v>
      </c>
      <c r="BP53" s="65">
        <v>0</v>
      </c>
      <c r="BQ53" s="65">
        <v>0</v>
      </c>
      <c r="BR53" s="65">
        <v>0</v>
      </c>
      <c r="BS53" s="65">
        <v>0</v>
      </c>
      <c r="BT53" s="65">
        <v>12000</v>
      </c>
      <c r="BU53" s="65">
        <v>0</v>
      </c>
      <c r="BV53" s="65">
        <v>0</v>
      </c>
      <c r="BW53" s="65">
        <v>0</v>
      </c>
      <c r="BX53" s="65">
        <v>0</v>
      </c>
      <c r="BY53" s="65">
        <v>0</v>
      </c>
      <c r="BZ53" s="65">
        <v>0</v>
      </c>
      <c r="CA53" s="65">
        <v>0</v>
      </c>
      <c r="CB53" s="65">
        <v>0</v>
      </c>
      <c r="CC53" s="65">
        <v>11400</v>
      </c>
      <c r="CD53" s="65">
        <v>0</v>
      </c>
      <c r="CE53" s="65">
        <v>0</v>
      </c>
      <c r="CF53" s="65">
        <v>0</v>
      </c>
      <c r="CG53" s="65">
        <v>0</v>
      </c>
      <c r="CH53" s="65">
        <v>0</v>
      </c>
      <c r="CI53" s="65">
        <v>0</v>
      </c>
      <c r="CJ53" s="65">
        <v>0</v>
      </c>
      <c r="CK53" s="65">
        <v>0</v>
      </c>
      <c r="CL53" s="46">
        <f t="shared" si="35"/>
        <v>1001</v>
      </c>
      <c r="CM53" s="46">
        <f t="shared" si="36"/>
        <v>0</v>
      </c>
      <c r="CN53" s="46">
        <f t="shared" si="37"/>
        <v>17003</v>
      </c>
      <c r="CO53" s="46">
        <f t="shared" si="38"/>
        <v>8500</v>
      </c>
      <c r="CP53" s="46">
        <f t="shared" si="39"/>
        <v>4</v>
      </c>
      <c r="CQ53" s="46">
        <f t="shared" si="40"/>
        <v>0</v>
      </c>
      <c r="CR53" s="46">
        <f t="shared" si="41"/>
        <v>23400</v>
      </c>
      <c r="CS53" s="45">
        <f t="shared" si="42"/>
        <v>49908</v>
      </c>
    </row>
    <row r="54" spans="1:97" s="47" customFormat="1">
      <c r="A54" s="45" t="s">
        <v>218</v>
      </c>
      <c r="B54" s="46">
        <v>3854657.72</v>
      </c>
      <c r="C54" s="46">
        <v>627180</v>
      </c>
      <c r="D54" s="46">
        <v>654678</v>
      </c>
      <c r="E54" s="46">
        <v>309388.61</v>
      </c>
      <c r="F54" s="46">
        <v>383370.1</v>
      </c>
      <c r="G54" s="46">
        <v>1462200</v>
      </c>
      <c r="H54" s="46">
        <v>1062020.56</v>
      </c>
      <c r="I54" s="46">
        <v>641063.1</v>
      </c>
      <c r="J54" s="46">
        <v>756500</v>
      </c>
      <c r="K54" s="46">
        <v>684393.4</v>
      </c>
      <c r="L54" s="46">
        <v>2505710.6</v>
      </c>
      <c r="M54" s="46">
        <v>511147</v>
      </c>
      <c r="N54" s="46">
        <v>1841597.7</v>
      </c>
      <c r="O54" s="46">
        <v>1275935.8799999999</v>
      </c>
      <c r="P54" s="46">
        <v>660339.52</v>
      </c>
      <c r="Q54" s="46">
        <v>657010.4</v>
      </c>
      <c r="R54" s="46">
        <v>793305</v>
      </c>
      <c r="S54" s="46">
        <v>1229204</v>
      </c>
      <c r="T54" s="46">
        <v>551492</v>
      </c>
      <c r="U54" s="46">
        <v>233425</v>
      </c>
      <c r="V54" s="46">
        <v>2000000</v>
      </c>
      <c r="W54" s="46">
        <v>420000</v>
      </c>
      <c r="X54" s="46">
        <v>1302084.8</v>
      </c>
      <c r="Y54" s="46">
        <v>773533</v>
      </c>
      <c r="Z54" s="46">
        <v>400000</v>
      </c>
      <c r="AA54" s="46">
        <v>400000</v>
      </c>
      <c r="AB54" s="46">
        <v>430000</v>
      </c>
      <c r="AC54" s="46">
        <v>1000000</v>
      </c>
      <c r="AD54" s="46">
        <v>400000</v>
      </c>
      <c r="AE54" s="46">
        <v>438500</v>
      </c>
      <c r="AF54" s="46">
        <v>450000</v>
      </c>
      <c r="AG54" s="46">
        <v>915350</v>
      </c>
      <c r="AH54" s="46">
        <v>800000</v>
      </c>
      <c r="AI54" s="46">
        <v>500000</v>
      </c>
      <c r="AJ54" s="46">
        <v>3500000</v>
      </c>
      <c r="AK54" s="46">
        <v>500000</v>
      </c>
      <c r="AL54" s="46">
        <v>268236</v>
      </c>
      <c r="AM54" s="46">
        <v>731863.06</v>
      </c>
      <c r="AN54" s="46">
        <v>412644</v>
      </c>
      <c r="AO54" s="46">
        <v>567124.56000000006</v>
      </c>
      <c r="AP54" s="46">
        <v>324327</v>
      </c>
      <c r="AQ54" s="46">
        <v>721395.5</v>
      </c>
      <c r="AR54" s="46">
        <v>479026.29</v>
      </c>
      <c r="AS54" s="46">
        <v>1032827</v>
      </c>
      <c r="AT54" s="46">
        <v>1140000</v>
      </c>
      <c r="AU54" s="46">
        <v>870050.5</v>
      </c>
      <c r="AV54" s="46">
        <v>620000</v>
      </c>
      <c r="AW54" s="46">
        <v>277405</v>
      </c>
      <c r="AX54" s="46">
        <v>587557.25</v>
      </c>
      <c r="AY54" s="46">
        <v>350000</v>
      </c>
      <c r="AZ54" s="46">
        <v>2003373</v>
      </c>
      <c r="BA54" s="46">
        <v>785426</v>
      </c>
      <c r="BB54" s="46">
        <v>2000000</v>
      </c>
      <c r="BC54" s="46">
        <v>798000</v>
      </c>
      <c r="BD54" s="46">
        <v>197432.5</v>
      </c>
      <c r="BE54" s="46">
        <v>200000</v>
      </c>
      <c r="BF54" s="46">
        <v>1800000</v>
      </c>
      <c r="BG54" s="46">
        <v>324105</v>
      </c>
      <c r="BH54" s="46">
        <v>491060</v>
      </c>
      <c r="BI54" s="46">
        <v>986960</v>
      </c>
      <c r="BJ54" s="46">
        <v>817212.75</v>
      </c>
      <c r="BK54" s="46">
        <v>1300000</v>
      </c>
      <c r="BL54" s="46">
        <v>900000</v>
      </c>
      <c r="BM54" s="46">
        <v>666922.28</v>
      </c>
      <c r="BN54" s="46">
        <v>1200000</v>
      </c>
      <c r="BO54" s="46">
        <v>720000</v>
      </c>
      <c r="BP54" s="46">
        <v>701288.78</v>
      </c>
      <c r="BQ54" s="46">
        <v>5849673</v>
      </c>
      <c r="BR54" s="46">
        <v>363368.35</v>
      </c>
      <c r="BS54" s="46">
        <v>725922.35</v>
      </c>
      <c r="BT54" s="46">
        <v>1350886.68</v>
      </c>
      <c r="BU54" s="46">
        <v>36092.800000000003</v>
      </c>
      <c r="BV54" s="46">
        <v>388615</v>
      </c>
      <c r="BW54" s="46">
        <v>1451527</v>
      </c>
      <c r="BX54" s="46">
        <v>700738.7</v>
      </c>
      <c r="BY54" s="46">
        <v>779769</v>
      </c>
      <c r="BZ54" s="46">
        <v>468187</v>
      </c>
      <c r="CA54" s="46">
        <v>977447</v>
      </c>
      <c r="CB54" s="46">
        <v>1289643</v>
      </c>
      <c r="CC54" s="46">
        <v>841035</v>
      </c>
      <c r="CD54" s="46">
        <v>1858822.59</v>
      </c>
      <c r="CE54" s="46">
        <v>415737.9</v>
      </c>
      <c r="CF54" s="46">
        <v>401707.94</v>
      </c>
      <c r="CG54" s="46">
        <v>199972.8</v>
      </c>
      <c r="CH54" s="46">
        <v>342450</v>
      </c>
      <c r="CI54" s="46">
        <v>979050.2</v>
      </c>
      <c r="CJ54" s="46">
        <v>348465</v>
      </c>
      <c r="CK54" s="46">
        <v>413363.6</v>
      </c>
      <c r="CL54" s="46">
        <f t="shared" si="35"/>
        <v>13452309.09</v>
      </c>
      <c r="CM54" s="46">
        <f t="shared" si="36"/>
        <v>7242309.5</v>
      </c>
      <c r="CN54" s="46">
        <f t="shared" si="37"/>
        <v>10229467.800000001</v>
      </c>
      <c r="CO54" s="46">
        <f t="shared" si="38"/>
        <v>15171255.16</v>
      </c>
      <c r="CP54" s="46">
        <f t="shared" si="39"/>
        <v>7614770.25</v>
      </c>
      <c r="CQ54" s="46">
        <f t="shared" si="40"/>
        <v>5488211.0600000005</v>
      </c>
      <c r="CR54" s="46">
        <f t="shared" si="41"/>
        <v>20182474.91</v>
      </c>
      <c r="CS54" s="45">
        <f t="shared" si="42"/>
        <v>79380797.770000011</v>
      </c>
    </row>
    <row r="55" spans="1:97" s="68" customFormat="1">
      <c r="A55" s="66" t="s">
        <v>275</v>
      </c>
      <c r="B55" s="67">
        <f t="shared" ref="B55:C55" si="43">SUM(B49:B54)</f>
        <v>288280623.31000006</v>
      </c>
      <c r="C55" s="67">
        <f t="shared" si="43"/>
        <v>22956434.100000001</v>
      </c>
      <c r="D55" s="67">
        <f t="shared" ref="D55:BO55" si="44">SUM(D49:D54)</f>
        <v>23291390.68</v>
      </c>
      <c r="E55" s="67">
        <f t="shared" si="44"/>
        <v>20387099.68</v>
      </c>
      <c r="F55" s="67">
        <f t="shared" si="44"/>
        <v>12770822.880000001</v>
      </c>
      <c r="G55" s="67">
        <f t="shared" si="44"/>
        <v>29730318.850000001</v>
      </c>
      <c r="H55" s="67">
        <f t="shared" si="44"/>
        <v>30012352.079999998</v>
      </c>
      <c r="I55" s="67">
        <f t="shared" si="44"/>
        <v>51121164.100000001</v>
      </c>
      <c r="J55" s="67">
        <f t="shared" si="44"/>
        <v>22780000</v>
      </c>
      <c r="K55" s="67">
        <f t="shared" si="44"/>
        <v>26277669.519999996</v>
      </c>
      <c r="L55" s="67">
        <f t="shared" si="44"/>
        <v>96635613.929999992</v>
      </c>
      <c r="M55" s="67">
        <f t="shared" si="44"/>
        <v>9656868.9000000004</v>
      </c>
      <c r="N55" s="67">
        <f t="shared" si="44"/>
        <v>197398811.66</v>
      </c>
      <c r="O55" s="67">
        <f t="shared" si="44"/>
        <v>28710672.259999998</v>
      </c>
      <c r="P55" s="67">
        <f t="shared" si="44"/>
        <v>29641758.649999999</v>
      </c>
      <c r="Q55" s="67">
        <f t="shared" si="44"/>
        <v>54813250.999999993</v>
      </c>
      <c r="R55" s="67">
        <f t="shared" si="44"/>
        <v>18948347.34</v>
      </c>
      <c r="S55" s="67">
        <f t="shared" si="44"/>
        <v>23347549.460000001</v>
      </c>
      <c r="T55" s="67">
        <f t="shared" si="44"/>
        <v>20213506.030000001</v>
      </c>
      <c r="U55" s="67">
        <f t="shared" si="44"/>
        <v>7371865.2799999993</v>
      </c>
      <c r="V55" s="67">
        <f t="shared" si="44"/>
        <v>374000000</v>
      </c>
      <c r="W55" s="67">
        <f t="shared" si="44"/>
        <v>17049340</v>
      </c>
      <c r="X55" s="67">
        <f t="shared" si="44"/>
        <v>38763886.519999996</v>
      </c>
      <c r="Y55" s="67">
        <f t="shared" si="44"/>
        <v>24119926</v>
      </c>
      <c r="Z55" s="67">
        <f t="shared" si="44"/>
        <v>8820000</v>
      </c>
      <c r="AA55" s="67">
        <f t="shared" si="44"/>
        <v>13057823.050000001</v>
      </c>
      <c r="AB55" s="67">
        <f t="shared" si="44"/>
        <v>19730000</v>
      </c>
      <c r="AC55" s="67">
        <f t="shared" si="44"/>
        <v>68000000</v>
      </c>
      <c r="AD55" s="67">
        <f t="shared" si="44"/>
        <v>14660000</v>
      </c>
      <c r="AE55" s="67">
        <f t="shared" si="44"/>
        <v>16884559</v>
      </c>
      <c r="AF55" s="67">
        <f t="shared" si="44"/>
        <v>22867000</v>
      </c>
      <c r="AG55" s="67">
        <f t="shared" si="44"/>
        <v>40935350</v>
      </c>
      <c r="AH55" s="67">
        <f t="shared" si="44"/>
        <v>20600001</v>
      </c>
      <c r="AI55" s="67">
        <f t="shared" si="44"/>
        <v>17450000</v>
      </c>
      <c r="AJ55" s="67">
        <f t="shared" si="44"/>
        <v>965300000</v>
      </c>
      <c r="AK55" s="67">
        <f t="shared" si="44"/>
        <v>26012321.399999999</v>
      </c>
      <c r="AL55" s="67">
        <f t="shared" si="44"/>
        <v>17582325.170000002</v>
      </c>
      <c r="AM55" s="67">
        <f t="shared" si="44"/>
        <v>49608672.630000003</v>
      </c>
      <c r="AN55" s="67">
        <f t="shared" si="44"/>
        <v>53383516.849999994</v>
      </c>
      <c r="AO55" s="67">
        <f t="shared" si="44"/>
        <v>20292120.789999999</v>
      </c>
      <c r="AP55" s="67">
        <f t="shared" si="44"/>
        <v>7265747.6500000004</v>
      </c>
      <c r="AQ55" s="67">
        <f t="shared" si="44"/>
        <v>148423197.63</v>
      </c>
      <c r="AR55" s="67">
        <f t="shared" si="44"/>
        <v>25815805.619999997</v>
      </c>
      <c r="AS55" s="67">
        <f t="shared" si="44"/>
        <v>48646434.710000001</v>
      </c>
      <c r="AT55" s="67">
        <f t="shared" si="44"/>
        <v>41786657.009999998</v>
      </c>
      <c r="AU55" s="67">
        <f t="shared" si="44"/>
        <v>23962310.130000003</v>
      </c>
      <c r="AV55" s="67">
        <f t="shared" si="44"/>
        <v>10820000</v>
      </c>
      <c r="AW55" s="67">
        <f t="shared" si="44"/>
        <v>28010012.649999999</v>
      </c>
      <c r="AX55" s="67">
        <f t="shared" si="44"/>
        <v>22752625.34</v>
      </c>
      <c r="AY55" s="67">
        <f t="shared" si="44"/>
        <v>16450000</v>
      </c>
      <c r="AZ55" s="67">
        <f t="shared" si="44"/>
        <v>204795706.91999999</v>
      </c>
      <c r="BA55" s="67">
        <f t="shared" si="44"/>
        <v>19045761.960000001</v>
      </c>
      <c r="BB55" s="67">
        <f t="shared" si="44"/>
        <v>507100000</v>
      </c>
      <c r="BC55" s="67">
        <f t="shared" si="44"/>
        <v>69664000</v>
      </c>
      <c r="BD55" s="67">
        <f t="shared" si="44"/>
        <v>15974977.84</v>
      </c>
      <c r="BE55" s="67">
        <f t="shared" si="44"/>
        <v>21600000</v>
      </c>
      <c r="BF55" s="67">
        <f t="shared" si="44"/>
        <v>168030001</v>
      </c>
      <c r="BG55" s="67">
        <f t="shared" si="44"/>
        <v>15422906.32</v>
      </c>
      <c r="BH55" s="67">
        <f t="shared" si="44"/>
        <v>10425333.800000001</v>
      </c>
      <c r="BI55" s="67">
        <f t="shared" si="44"/>
        <v>28228771.109999999</v>
      </c>
      <c r="BJ55" s="67">
        <f t="shared" si="44"/>
        <v>22672951.27</v>
      </c>
      <c r="BK55" s="67">
        <f t="shared" si="44"/>
        <v>248500000</v>
      </c>
      <c r="BL55" s="67">
        <f t="shared" si="44"/>
        <v>38380000</v>
      </c>
      <c r="BM55" s="67">
        <f t="shared" si="44"/>
        <v>32160663.170000002</v>
      </c>
      <c r="BN55" s="67">
        <f t="shared" si="44"/>
        <v>53800000</v>
      </c>
      <c r="BO55" s="67">
        <f t="shared" si="44"/>
        <v>26232037.939999998</v>
      </c>
      <c r="BP55" s="67">
        <f t="shared" ref="BP55:CS55" si="45">SUM(BP49:BP54)</f>
        <v>23585821.950000003</v>
      </c>
      <c r="BQ55" s="67">
        <f t="shared" si="45"/>
        <v>1655238633</v>
      </c>
      <c r="BR55" s="67">
        <f t="shared" si="45"/>
        <v>31293812.780000001</v>
      </c>
      <c r="BS55" s="67">
        <f t="shared" si="45"/>
        <v>25200125.550000001</v>
      </c>
      <c r="BT55" s="67">
        <f t="shared" si="45"/>
        <v>146902816.12</v>
      </c>
      <c r="BU55" s="67">
        <f t="shared" si="45"/>
        <v>5450007.3899999997</v>
      </c>
      <c r="BV55" s="67">
        <f t="shared" si="45"/>
        <v>23811938.920000002</v>
      </c>
      <c r="BW55" s="67">
        <f t="shared" si="45"/>
        <v>99132742.519999996</v>
      </c>
      <c r="BX55" s="67">
        <f t="shared" si="45"/>
        <v>14516900.719999999</v>
      </c>
      <c r="BY55" s="67">
        <f t="shared" si="45"/>
        <v>17049884.969999999</v>
      </c>
      <c r="BZ55" s="67">
        <f t="shared" si="45"/>
        <v>24101960</v>
      </c>
      <c r="CA55" s="67">
        <f t="shared" si="45"/>
        <v>36179051.200000003</v>
      </c>
      <c r="CB55" s="67">
        <f t="shared" si="45"/>
        <v>87981413.50999999</v>
      </c>
      <c r="CC55" s="67">
        <f t="shared" si="45"/>
        <v>35829012.700000003</v>
      </c>
      <c r="CD55" s="67">
        <f t="shared" si="45"/>
        <v>61706004.660000004</v>
      </c>
      <c r="CE55" s="67">
        <f t="shared" si="45"/>
        <v>17803555.169999998</v>
      </c>
      <c r="CF55" s="67">
        <f t="shared" si="45"/>
        <v>11461482.130000001</v>
      </c>
      <c r="CG55" s="67">
        <f t="shared" si="45"/>
        <v>12701569.24</v>
      </c>
      <c r="CH55" s="67">
        <f t="shared" si="45"/>
        <v>13645427.27</v>
      </c>
      <c r="CI55" s="67">
        <f t="shared" si="45"/>
        <v>119639655.59999999</v>
      </c>
      <c r="CJ55" s="67">
        <f t="shared" si="45"/>
        <v>14349764.640000001</v>
      </c>
      <c r="CK55" s="67">
        <f t="shared" si="45"/>
        <v>12672247.659999998</v>
      </c>
      <c r="CL55" s="67">
        <f t="shared" si="45"/>
        <v>633900358.03000009</v>
      </c>
      <c r="CM55" s="67">
        <f t="shared" si="45"/>
        <v>380445761.68000001</v>
      </c>
      <c r="CN55" s="67">
        <f t="shared" si="45"/>
        <v>696937885.56999993</v>
      </c>
      <c r="CO55" s="67">
        <f t="shared" si="45"/>
        <v>1729953216.46</v>
      </c>
      <c r="CP55" s="67">
        <f t="shared" si="45"/>
        <v>859118941.33999991</v>
      </c>
      <c r="CQ55" s="67">
        <f t="shared" si="45"/>
        <v>422658523.06</v>
      </c>
      <c r="CR55" s="67">
        <f t="shared" si="45"/>
        <v>2466668005.749999</v>
      </c>
      <c r="CS55" s="67">
        <f t="shared" si="45"/>
        <v>7189682691.8900023</v>
      </c>
    </row>
    <row r="56" spans="1:97" s="68" customFormat="1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</row>
    <row r="57" spans="1:97" s="68" customFormat="1">
      <c r="A57" s="71" t="s">
        <v>268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</row>
    <row r="58" spans="1:97" s="47" customFormat="1">
      <c r="A58" s="45" t="s">
        <v>219</v>
      </c>
      <c r="B58" s="73">
        <v>2830761</v>
      </c>
      <c r="C58" s="73">
        <v>460394</v>
      </c>
      <c r="D58" s="73">
        <v>510000</v>
      </c>
      <c r="E58" s="73">
        <v>548678</v>
      </c>
      <c r="F58" s="73">
        <v>368925</v>
      </c>
      <c r="G58" s="73">
        <v>370000</v>
      </c>
      <c r="H58" s="73">
        <v>642883.74</v>
      </c>
      <c r="I58" s="73">
        <v>958779</v>
      </c>
      <c r="J58" s="73">
        <v>400000</v>
      </c>
      <c r="K58" s="73">
        <v>978699.31</v>
      </c>
      <c r="L58" s="73">
        <v>1442070</v>
      </c>
      <c r="M58" s="73">
        <v>344013</v>
      </c>
      <c r="N58" s="73">
        <v>1698827.18</v>
      </c>
      <c r="O58" s="73">
        <v>500620</v>
      </c>
      <c r="P58" s="73">
        <v>500000</v>
      </c>
      <c r="Q58" s="73">
        <v>1011973</v>
      </c>
      <c r="R58" s="73">
        <v>439800</v>
      </c>
      <c r="S58" s="73">
        <v>218750</v>
      </c>
      <c r="T58" s="73">
        <v>770176</v>
      </c>
      <c r="U58" s="73">
        <v>110230</v>
      </c>
      <c r="V58" s="73">
        <v>6000000</v>
      </c>
      <c r="W58" s="73">
        <v>350000</v>
      </c>
      <c r="X58" s="73">
        <v>915734.84</v>
      </c>
      <c r="Y58" s="73">
        <v>614880</v>
      </c>
      <c r="Z58" s="73">
        <v>220000</v>
      </c>
      <c r="AA58" s="73">
        <v>658000</v>
      </c>
      <c r="AB58" s="73">
        <v>550000</v>
      </c>
      <c r="AC58" s="73">
        <v>2500000</v>
      </c>
      <c r="AD58" s="73">
        <v>260000</v>
      </c>
      <c r="AE58" s="73">
        <v>280330</v>
      </c>
      <c r="AF58" s="73">
        <v>580000</v>
      </c>
      <c r="AG58" s="73">
        <v>992360</v>
      </c>
      <c r="AH58" s="73">
        <v>1000000</v>
      </c>
      <c r="AI58" s="73">
        <v>500000</v>
      </c>
      <c r="AJ58" s="73">
        <v>9000000</v>
      </c>
      <c r="AK58" s="73">
        <v>1200000</v>
      </c>
      <c r="AL58" s="73">
        <v>700000</v>
      </c>
      <c r="AM58" s="73">
        <v>1000194</v>
      </c>
      <c r="AN58" s="73">
        <v>1024216.85</v>
      </c>
      <c r="AO58" s="73">
        <v>1200000</v>
      </c>
      <c r="AP58" s="73">
        <v>291883</v>
      </c>
      <c r="AQ58" s="73">
        <v>4544933.24</v>
      </c>
      <c r="AR58" s="73">
        <v>1545503</v>
      </c>
      <c r="AS58" s="73">
        <v>959043</v>
      </c>
      <c r="AT58" s="73">
        <v>1200000</v>
      </c>
      <c r="AU58" s="73">
        <v>1073832</v>
      </c>
      <c r="AV58" s="73">
        <v>350000</v>
      </c>
      <c r="AW58" s="73">
        <v>722615.4</v>
      </c>
      <c r="AX58" s="73">
        <v>394044.68</v>
      </c>
      <c r="AY58" s="73">
        <v>380000</v>
      </c>
      <c r="AZ58" s="73">
        <v>2617420</v>
      </c>
      <c r="BA58" s="73">
        <v>400000</v>
      </c>
      <c r="BB58" s="73">
        <v>4300000</v>
      </c>
      <c r="BC58" s="73">
        <v>1300000</v>
      </c>
      <c r="BD58" s="73">
        <v>250000</v>
      </c>
      <c r="BE58" s="73">
        <v>500000</v>
      </c>
      <c r="BF58" s="73">
        <v>1500000</v>
      </c>
      <c r="BG58" s="73">
        <v>266138</v>
      </c>
      <c r="BH58" s="73">
        <v>200000</v>
      </c>
      <c r="BI58" s="73">
        <v>801040</v>
      </c>
      <c r="BJ58" s="73">
        <v>566048</v>
      </c>
      <c r="BK58" s="73">
        <v>7300000</v>
      </c>
      <c r="BL58" s="73">
        <v>900000</v>
      </c>
      <c r="BM58" s="73">
        <v>610776.06999999995</v>
      </c>
      <c r="BN58" s="104">
        <v>1000000</v>
      </c>
      <c r="BO58" s="73">
        <v>663054</v>
      </c>
      <c r="BP58" s="73">
        <v>395289</v>
      </c>
      <c r="BQ58" s="73">
        <v>9000000</v>
      </c>
      <c r="BR58" s="73">
        <v>1248884</v>
      </c>
      <c r="BS58" s="73">
        <v>963658</v>
      </c>
      <c r="BT58" s="73">
        <v>2807099.72</v>
      </c>
      <c r="BU58" s="73">
        <v>262175</v>
      </c>
      <c r="BV58" s="73">
        <v>550000</v>
      </c>
      <c r="BW58" s="73">
        <v>1080000</v>
      </c>
      <c r="BX58" s="73">
        <v>458766</v>
      </c>
      <c r="BY58" s="73">
        <v>551414.66</v>
      </c>
      <c r="BZ58" s="73">
        <v>865000</v>
      </c>
      <c r="CA58" s="73">
        <v>2985780</v>
      </c>
      <c r="CB58" s="73">
        <v>2337834</v>
      </c>
      <c r="CC58" s="73">
        <v>1732544</v>
      </c>
      <c r="CD58" s="73">
        <v>692627</v>
      </c>
      <c r="CE58" s="73">
        <v>339989</v>
      </c>
      <c r="CF58" s="73">
        <v>225068</v>
      </c>
      <c r="CG58" s="73">
        <v>350000</v>
      </c>
      <c r="CH58" s="73">
        <v>498061.16</v>
      </c>
      <c r="CI58" s="73">
        <v>1635290.18</v>
      </c>
      <c r="CJ58" s="73">
        <v>330553.2</v>
      </c>
      <c r="CK58" s="73">
        <v>307879.90000000002</v>
      </c>
      <c r="CL58" s="46">
        <f t="shared" ref="CL58:CL69" si="46">SUM(B58:M58)</f>
        <v>9855203.0500000007</v>
      </c>
      <c r="CM58" s="46">
        <f t="shared" ref="CM58:CM69" si="47">SUM(N58:U58)</f>
        <v>5250376.18</v>
      </c>
      <c r="CN58" s="46">
        <f t="shared" ref="CN58:CN69" si="48">SUM(V58:AI58)</f>
        <v>15421304.84</v>
      </c>
      <c r="CO58" s="46">
        <f t="shared" ref="CO58:CO69" si="49">SUM(AJ58:BA58)</f>
        <v>28603685.169999998</v>
      </c>
      <c r="CP58" s="46">
        <f t="shared" ref="CP58:CP69" si="50">SUM(BB58:BJ58)</f>
        <v>9683226</v>
      </c>
      <c r="CQ58" s="46">
        <f t="shared" ref="CQ58:CQ69" si="51">SUM(BK58:BP58)</f>
        <v>10869119.07</v>
      </c>
      <c r="CR58" s="46">
        <f t="shared" ref="CR58:CR69" si="52">SUM(BQ58:CK58)</f>
        <v>29222623.819999997</v>
      </c>
      <c r="CS58" s="45">
        <f t="shared" ref="CS58:CS69" si="53">SUM(B58:CK58)</f>
        <v>108905538.13000001</v>
      </c>
    </row>
    <row r="59" spans="1:97" s="47" customFormat="1">
      <c r="A59" s="45" t="s">
        <v>220</v>
      </c>
      <c r="B59" s="74">
        <v>0</v>
      </c>
      <c r="C59" s="74">
        <v>0</v>
      </c>
      <c r="D59" s="74">
        <v>6000</v>
      </c>
      <c r="E59" s="74">
        <v>100000</v>
      </c>
      <c r="F59" s="74">
        <v>202220</v>
      </c>
      <c r="G59" s="74">
        <v>1</v>
      </c>
      <c r="H59" s="74">
        <v>1950</v>
      </c>
      <c r="I59" s="74">
        <v>0</v>
      </c>
      <c r="J59" s="74">
        <v>0</v>
      </c>
      <c r="K59" s="74">
        <v>54800</v>
      </c>
      <c r="L59" s="74">
        <v>55860</v>
      </c>
      <c r="M59" s="74">
        <v>0</v>
      </c>
      <c r="N59" s="74">
        <v>174890.36</v>
      </c>
      <c r="O59" s="74">
        <v>0</v>
      </c>
      <c r="P59" s="74">
        <v>80000</v>
      </c>
      <c r="Q59" s="74">
        <v>92060</v>
      </c>
      <c r="R59" s="74">
        <v>47610</v>
      </c>
      <c r="S59" s="74">
        <v>13000</v>
      </c>
      <c r="T59" s="74">
        <v>4000</v>
      </c>
      <c r="U59" s="74">
        <v>0</v>
      </c>
      <c r="V59" s="74">
        <v>700000</v>
      </c>
      <c r="W59" s="74">
        <v>80000</v>
      </c>
      <c r="X59" s="74">
        <v>70000</v>
      </c>
      <c r="Y59" s="74">
        <v>109404</v>
      </c>
      <c r="Z59" s="74">
        <v>30000</v>
      </c>
      <c r="AA59" s="74">
        <v>100000</v>
      </c>
      <c r="AB59" s="74">
        <v>50000</v>
      </c>
      <c r="AC59" s="74">
        <v>50000</v>
      </c>
      <c r="AD59" s="74">
        <v>100000</v>
      </c>
      <c r="AE59" s="74">
        <v>66490</v>
      </c>
      <c r="AF59" s="74">
        <v>1</v>
      </c>
      <c r="AG59" s="74">
        <v>148650</v>
      </c>
      <c r="AH59" s="74">
        <v>200000</v>
      </c>
      <c r="AI59" s="74">
        <v>5000</v>
      </c>
      <c r="AJ59" s="74">
        <v>50000</v>
      </c>
      <c r="AK59" s="74">
        <v>0</v>
      </c>
      <c r="AL59" s="74">
        <v>0</v>
      </c>
      <c r="AM59" s="74">
        <v>0</v>
      </c>
      <c r="AN59" s="74">
        <v>78180</v>
      </c>
      <c r="AO59" s="74">
        <v>180000</v>
      </c>
      <c r="AP59" s="74">
        <v>67860</v>
      </c>
      <c r="AQ59" s="74">
        <v>18562.5</v>
      </c>
      <c r="AR59" s="74">
        <v>36265</v>
      </c>
      <c r="AS59" s="74">
        <v>20000</v>
      </c>
      <c r="AT59" s="74">
        <v>100000</v>
      </c>
      <c r="AU59" s="74">
        <v>243150</v>
      </c>
      <c r="AV59" s="74">
        <v>20000</v>
      </c>
      <c r="AW59" s="74">
        <v>101530</v>
      </c>
      <c r="AX59" s="74">
        <v>88270</v>
      </c>
      <c r="AY59" s="74">
        <v>20000</v>
      </c>
      <c r="AZ59" s="74">
        <v>686800</v>
      </c>
      <c r="BA59" s="74">
        <v>139960</v>
      </c>
      <c r="BB59" s="74">
        <v>100000</v>
      </c>
      <c r="BC59" s="74">
        <v>0</v>
      </c>
      <c r="BD59" s="74">
        <v>87300</v>
      </c>
      <c r="BE59" s="74">
        <v>100000</v>
      </c>
      <c r="BF59" s="74">
        <v>100000</v>
      </c>
      <c r="BG59" s="74">
        <v>13600</v>
      </c>
      <c r="BH59" s="74">
        <v>1</v>
      </c>
      <c r="BI59" s="74">
        <v>1</v>
      </c>
      <c r="BJ59" s="74">
        <v>0</v>
      </c>
      <c r="BK59" s="74">
        <v>40000</v>
      </c>
      <c r="BL59" s="74">
        <v>10000</v>
      </c>
      <c r="BM59" s="74">
        <v>93750</v>
      </c>
      <c r="BN59" s="104">
        <v>0</v>
      </c>
      <c r="BO59" s="74">
        <v>20000</v>
      </c>
      <c r="BP59" s="74">
        <v>0</v>
      </c>
      <c r="BQ59" s="74">
        <v>0</v>
      </c>
      <c r="BR59" s="74">
        <v>11880</v>
      </c>
      <c r="BS59" s="74">
        <v>0</v>
      </c>
      <c r="BT59" s="74">
        <v>42000</v>
      </c>
      <c r="BU59" s="74">
        <v>0</v>
      </c>
      <c r="BV59" s="74">
        <v>0</v>
      </c>
      <c r="BW59" s="74">
        <v>100000</v>
      </c>
      <c r="BX59" s="74">
        <v>14904</v>
      </c>
      <c r="BY59" s="74">
        <v>13688</v>
      </c>
      <c r="BZ59" s="74">
        <v>131100</v>
      </c>
      <c r="CA59" s="74">
        <v>398540</v>
      </c>
      <c r="CB59" s="74">
        <v>281600</v>
      </c>
      <c r="CC59" s="74">
        <v>409320</v>
      </c>
      <c r="CD59" s="74">
        <v>43009</v>
      </c>
      <c r="CE59" s="74">
        <v>0</v>
      </c>
      <c r="CF59" s="74">
        <v>9584</v>
      </c>
      <c r="CG59" s="74">
        <v>80000</v>
      </c>
      <c r="CH59" s="74">
        <v>1500</v>
      </c>
      <c r="CI59" s="74">
        <v>0</v>
      </c>
      <c r="CJ59" s="74">
        <v>0</v>
      </c>
      <c r="CK59" s="74">
        <v>9441</v>
      </c>
      <c r="CL59" s="46">
        <f t="shared" si="46"/>
        <v>420831</v>
      </c>
      <c r="CM59" s="46">
        <f t="shared" si="47"/>
        <v>411560.36</v>
      </c>
      <c r="CN59" s="46">
        <f t="shared" si="48"/>
        <v>1709545</v>
      </c>
      <c r="CO59" s="46">
        <f t="shared" si="49"/>
        <v>1850577.5</v>
      </c>
      <c r="CP59" s="46">
        <f t="shared" si="50"/>
        <v>400902</v>
      </c>
      <c r="CQ59" s="46">
        <f t="shared" si="51"/>
        <v>163750</v>
      </c>
      <c r="CR59" s="46">
        <f t="shared" si="52"/>
        <v>1546566</v>
      </c>
      <c r="CS59" s="45">
        <f t="shared" si="53"/>
        <v>6503731.8599999994</v>
      </c>
    </row>
    <row r="60" spans="1:97" s="47" customFormat="1">
      <c r="A60" s="45" t="s">
        <v>221</v>
      </c>
      <c r="B60" s="73">
        <v>5030874.55</v>
      </c>
      <c r="C60" s="73">
        <v>500000</v>
      </c>
      <c r="D60" s="73">
        <v>530700</v>
      </c>
      <c r="E60" s="73">
        <v>960000</v>
      </c>
      <c r="F60" s="73">
        <v>650000</v>
      </c>
      <c r="G60" s="73">
        <v>740000</v>
      </c>
      <c r="H60" s="73">
        <v>1007033</v>
      </c>
      <c r="I60" s="73">
        <v>1510283.6</v>
      </c>
      <c r="J60" s="73">
        <v>1200000</v>
      </c>
      <c r="K60" s="73">
        <v>865375</v>
      </c>
      <c r="L60" s="73">
        <v>1862800</v>
      </c>
      <c r="M60" s="73">
        <v>338880.8</v>
      </c>
      <c r="N60" s="73">
        <v>2074266.33</v>
      </c>
      <c r="O60" s="73">
        <v>1200000</v>
      </c>
      <c r="P60" s="73">
        <v>1250000</v>
      </c>
      <c r="Q60" s="73">
        <v>1188000</v>
      </c>
      <c r="R60" s="73">
        <v>1184475</v>
      </c>
      <c r="S60" s="73">
        <v>887280</v>
      </c>
      <c r="T60" s="73">
        <v>700615</v>
      </c>
      <c r="U60" s="73">
        <v>450000</v>
      </c>
      <c r="V60" s="73">
        <v>8500000</v>
      </c>
      <c r="W60" s="73">
        <v>530000</v>
      </c>
      <c r="X60" s="73">
        <v>1800000</v>
      </c>
      <c r="Y60" s="73">
        <v>1724823</v>
      </c>
      <c r="Z60" s="73">
        <v>550000</v>
      </c>
      <c r="AA60" s="73">
        <v>815000</v>
      </c>
      <c r="AB60" s="73">
        <v>730000</v>
      </c>
      <c r="AC60" s="73">
        <v>1000000</v>
      </c>
      <c r="AD60" s="73">
        <v>1200000</v>
      </c>
      <c r="AE60" s="73">
        <v>566730</v>
      </c>
      <c r="AF60" s="73">
        <v>1100000</v>
      </c>
      <c r="AG60" s="73">
        <v>950000</v>
      </c>
      <c r="AH60" s="73">
        <v>850000</v>
      </c>
      <c r="AI60" s="73">
        <v>700000</v>
      </c>
      <c r="AJ60" s="73">
        <v>9000000</v>
      </c>
      <c r="AK60" s="73">
        <v>800000</v>
      </c>
      <c r="AL60" s="73">
        <v>570000</v>
      </c>
      <c r="AM60" s="73">
        <v>1721518.06</v>
      </c>
      <c r="AN60" s="73">
        <v>1744147.3</v>
      </c>
      <c r="AO60" s="73">
        <v>1400000</v>
      </c>
      <c r="AP60" s="73">
        <v>350000</v>
      </c>
      <c r="AQ60" s="73">
        <v>2255117.04</v>
      </c>
      <c r="AR60" s="73">
        <v>1482395</v>
      </c>
      <c r="AS60" s="73">
        <v>2935787.1</v>
      </c>
      <c r="AT60" s="73">
        <v>1550000</v>
      </c>
      <c r="AU60" s="73">
        <v>886160</v>
      </c>
      <c r="AV60" s="73">
        <v>310000</v>
      </c>
      <c r="AW60" s="73">
        <v>635790</v>
      </c>
      <c r="AX60" s="73">
        <v>785812</v>
      </c>
      <c r="AY60" s="73">
        <v>940000</v>
      </c>
      <c r="AZ60" s="73">
        <v>1656300</v>
      </c>
      <c r="BA60" s="73">
        <v>693000</v>
      </c>
      <c r="BB60" s="73">
        <v>2300000</v>
      </c>
      <c r="BC60" s="73">
        <v>990000</v>
      </c>
      <c r="BD60" s="73">
        <v>346495.04</v>
      </c>
      <c r="BE60" s="73">
        <v>850000</v>
      </c>
      <c r="BF60" s="73">
        <v>2000000</v>
      </c>
      <c r="BG60" s="73">
        <v>257113</v>
      </c>
      <c r="BH60" s="73">
        <v>450000</v>
      </c>
      <c r="BI60" s="73">
        <v>984560</v>
      </c>
      <c r="BJ60" s="73">
        <v>1074000</v>
      </c>
      <c r="BK60" s="73">
        <v>2660000</v>
      </c>
      <c r="BL60" s="73">
        <v>900000</v>
      </c>
      <c r="BM60" s="73">
        <v>910263.66</v>
      </c>
      <c r="BN60" s="104">
        <v>947825</v>
      </c>
      <c r="BO60" s="73">
        <v>1000015.1</v>
      </c>
      <c r="BP60" s="73">
        <v>529000</v>
      </c>
      <c r="BQ60" s="73">
        <v>10500000</v>
      </c>
      <c r="BR60" s="73">
        <v>506032.7</v>
      </c>
      <c r="BS60" s="73">
        <v>633365.5</v>
      </c>
      <c r="BT60" s="73">
        <v>1038617</v>
      </c>
      <c r="BU60" s="73">
        <v>195300</v>
      </c>
      <c r="BV60" s="73">
        <v>578728.1</v>
      </c>
      <c r="BW60" s="73">
        <v>1600000</v>
      </c>
      <c r="BX60" s="73">
        <v>456921.8</v>
      </c>
      <c r="BY60" s="73">
        <v>486368</v>
      </c>
      <c r="BZ60" s="73">
        <v>710000</v>
      </c>
      <c r="CA60" s="73">
        <v>1351650</v>
      </c>
      <c r="CB60" s="73">
        <v>1638920</v>
      </c>
      <c r="CC60" s="73">
        <v>2550000</v>
      </c>
      <c r="CD60" s="73">
        <v>1362522.8</v>
      </c>
      <c r="CE60" s="73">
        <v>746160</v>
      </c>
      <c r="CF60" s="73">
        <v>514184.01</v>
      </c>
      <c r="CG60" s="73">
        <v>495031.5</v>
      </c>
      <c r="CH60" s="73">
        <v>450300</v>
      </c>
      <c r="CI60" s="73">
        <v>2323885.84</v>
      </c>
      <c r="CJ60" s="73">
        <v>700000</v>
      </c>
      <c r="CK60" s="73">
        <v>328547.44</v>
      </c>
      <c r="CL60" s="46">
        <f t="shared" si="46"/>
        <v>15195946.950000001</v>
      </c>
      <c r="CM60" s="46">
        <f t="shared" si="47"/>
        <v>8934636.3300000001</v>
      </c>
      <c r="CN60" s="46">
        <f t="shared" si="48"/>
        <v>21016553</v>
      </c>
      <c r="CO60" s="46">
        <f t="shared" si="49"/>
        <v>29716026.500000004</v>
      </c>
      <c r="CP60" s="46">
        <f t="shared" si="50"/>
        <v>9252168.0399999991</v>
      </c>
      <c r="CQ60" s="46">
        <f t="shared" si="51"/>
        <v>6947103.7599999998</v>
      </c>
      <c r="CR60" s="46">
        <f t="shared" si="52"/>
        <v>29166534.690000005</v>
      </c>
      <c r="CS60" s="45">
        <f t="shared" si="53"/>
        <v>120228969.27</v>
      </c>
    </row>
    <row r="61" spans="1:97" s="47" customFormat="1">
      <c r="A61" s="45" t="s">
        <v>222</v>
      </c>
      <c r="B61" s="73">
        <v>842257</v>
      </c>
      <c r="C61" s="73">
        <v>50000</v>
      </c>
      <c r="D61" s="73">
        <v>86000</v>
      </c>
      <c r="E61" s="73">
        <v>192297</v>
      </c>
      <c r="F61" s="73">
        <v>242700</v>
      </c>
      <c r="G61" s="73">
        <v>300000</v>
      </c>
      <c r="H61" s="73">
        <v>169409</v>
      </c>
      <c r="I61" s="73">
        <v>235789</v>
      </c>
      <c r="J61" s="73">
        <v>165000</v>
      </c>
      <c r="K61" s="73">
        <v>125057</v>
      </c>
      <c r="L61" s="73">
        <v>546025</v>
      </c>
      <c r="M61" s="73">
        <v>58727</v>
      </c>
      <c r="N61" s="73">
        <v>1234452</v>
      </c>
      <c r="O61" s="73">
        <v>106000</v>
      </c>
      <c r="P61" s="73">
        <v>100000</v>
      </c>
      <c r="Q61" s="73">
        <v>204129</v>
      </c>
      <c r="R61" s="73">
        <v>122559</v>
      </c>
      <c r="S61" s="73">
        <v>374030</v>
      </c>
      <c r="T61" s="73">
        <v>340000</v>
      </c>
      <c r="U61" s="73">
        <v>86450</v>
      </c>
      <c r="V61" s="73">
        <v>3500000</v>
      </c>
      <c r="W61" s="73">
        <v>250000</v>
      </c>
      <c r="X61" s="73">
        <v>150000</v>
      </c>
      <c r="Y61" s="73">
        <v>95811</v>
      </c>
      <c r="Z61" s="73">
        <v>350000</v>
      </c>
      <c r="AA61" s="73">
        <v>142000</v>
      </c>
      <c r="AB61" s="73">
        <v>260000</v>
      </c>
      <c r="AC61" s="73">
        <v>400000</v>
      </c>
      <c r="AD61" s="73">
        <v>90000</v>
      </c>
      <c r="AE61" s="73">
        <v>109296</v>
      </c>
      <c r="AF61" s="73">
        <v>150000</v>
      </c>
      <c r="AG61" s="73">
        <v>463980</v>
      </c>
      <c r="AH61" s="73">
        <v>90000</v>
      </c>
      <c r="AI61" s="73">
        <v>150000</v>
      </c>
      <c r="AJ61" s="73">
        <v>2000000</v>
      </c>
      <c r="AK61" s="73">
        <v>254836</v>
      </c>
      <c r="AL61" s="73">
        <v>200000</v>
      </c>
      <c r="AM61" s="73">
        <v>150250</v>
      </c>
      <c r="AN61" s="73">
        <v>551328</v>
      </c>
      <c r="AO61" s="73">
        <v>500000</v>
      </c>
      <c r="AP61" s="73">
        <v>57366.6</v>
      </c>
      <c r="AQ61" s="73">
        <v>833457.08</v>
      </c>
      <c r="AR61" s="73">
        <v>510681</v>
      </c>
      <c r="AS61" s="73">
        <v>820260</v>
      </c>
      <c r="AT61" s="73">
        <v>250000</v>
      </c>
      <c r="AU61" s="73">
        <v>339937</v>
      </c>
      <c r="AV61" s="73">
        <v>220000</v>
      </c>
      <c r="AW61" s="73">
        <v>767910</v>
      </c>
      <c r="AX61" s="73">
        <v>186884</v>
      </c>
      <c r="AY61" s="73">
        <v>60000</v>
      </c>
      <c r="AZ61" s="73">
        <v>929875</v>
      </c>
      <c r="BA61" s="73">
        <v>190000</v>
      </c>
      <c r="BB61" s="73">
        <v>1200000</v>
      </c>
      <c r="BC61" s="73">
        <v>0</v>
      </c>
      <c r="BD61" s="73">
        <v>75000</v>
      </c>
      <c r="BE61" s="73">
        <v>800000</v>
      </c>
      <c r="BF61" s="73">
        <v>800000</v>
      </c>
      <c r="BG61" s="73">
        <v>80000</v>
      </c>
      <c r="BH61" s="73">
        <v>141745</v>
      </c>
      <c r="BI61" s="73">
        <v>215400</v>
      </c>
      <c r="BJ61" s="73">
        <v>206330</v>
      </c>
      <c r="BK61" s="73">
        <v>600000</v>
      </c>
      <c r="BL61" s="73">
        <v>400000</v>
      </c>
      <c r="BM61" s="73">
        <v>220380</v>
      </c>
      <c r="BN61" s="104">
        <v>229419.5</v>
      </c>
      <c r="BO61" s="73">
        <v>601000</v>
      </c>
      <c r="BP61" s="73">
        <v>130198</v>
      </c>
      <c r="BQ61" s="73">
        <v>2800000</v>
      </c>
      <c r="BR61" s="73">
        <v>130389.23</v>
      </c>
      <c r="BS61" s="73">
        <v>39040</v>
      </c>
      <c r="BT61" s="73">
        <v>368778</v>
      </c>
      <c r="BU61" s="73">
        <v>69341</v>
      </c>
      <c r="BV61" s="73">
        <v>221996</v>
      </c>
      <c r="BW61" s="73">
        <v>250000</v>
      </c>
      <c r="BX61" s="73">
        <v>31200</v>
      </c>
      <c r="BY61" s="73">
        <v>125555</v>
      </c>
      <c r="BZ61" s="73">
        <v>50000</v>
      </c>
      <c r="CA61" s="73">
        <v>250270</v>
      </c>
      <c r="CB61" s="73">
        <v>333035</v>
      </c>
      <c r="CC61" s="73">
        <v>1315210</v>
      </c>
      <c r="CD61" s="73">
        <v>342754.5</v>
      </c>
      <c r="CE61" s="73">
        <v>168604</v>
      </c>
      <c r="CF61" s="73">
        <v>141662</v>
      </c>
      <c r="CG61" s="73">
        <v>20000</v>
      </c>
      <c r="CH61" s="73">
        <v>58414</v>
      </c>
      <c r="CI61" s="73">
        <v>350619.27</v>
      </c>
      <c r="CJ61" s="73">
        <v>99336.5</v>
      </c>
      <c r="CK61" s="73">
        <v>79568.38</v>
      </c>
      <c r="CL61" s="46">
        <f t="shared" si="46"/>
        <v>3013261</v>
      </c>
      <c r="CM61" s="46">
        <f t="shared" si="47"/>
        <v>2567620</v>
      </c>
      <c r="CN61" s="46">
        <f t="shared" si="48"/>
        <v>6201087</v>
      </c>
      <c r="CO61" s="46">
        <f t="shared" si="49"/>
        <v>8822784.6799999997</v>
      </c>
      <c r="CP61" s="46">
        <f t="shared" si="50"/>
        <v>3518475</v>
      </c>
      <c r="CQ61" s="46">
        <f t="shared" si="51"/>
        <v>2180997.5</v>
      </c>
      <c r="CR61" s="46">
        <f t="shared" si="52"/>
        <v>7245772.8799999999</v>
      </c>
      <c r="CS61" s="45">
        <f t="shared" si="53"/>
        <v>33549998.059999999</v>
      </c>
    </row>
    <row r="62" spans="1:97" s="47" customFormat="1">
      <c r="A62" s="45" t="s">
        <v>223</v>
      </c>
      <c r="B62" s="73">
        <v>20000</v>
      </c>
      <c r="C62" s="73">
        <v>10000</v>
      </c>
      <c r="D62" s="73">
        <v>12000</v>
      </c>
      <c r="E62" s="73">
        <v>50000</v>
      </c>
      <c r="F62" s="73">
        <v>30000</v>
      </c>
      <c r="G62" s="73">
        <v>1</v>
      </c>
      <c r="H62" s="73">
        <v>6855</v>
      </c>
      <c r="I62" s="73">
        <v>6600</v>
      </c>
      <c r="J62" s="73">
        <v>30000</v>
      </c>
      <c r="K62" s="73">
        <v>12000</v>
      </c>
      <c r="L62" s="73">
        <v>47551</v>
      </c>
      <c r="M62" s="73">
        <v>2310</v>
      </c>
      <c r="N62" s="73">
        <v>128240.12</v>
      </c>
      <c r="O62" s="73">
        <v>0</v>
      </c>
      <c r="P62" s="73">
        <v>0</v>
      </c>
      <c r="Q62" s="73">
        <v>0</v>
      </c>
      <c r="R62" s="73">
        <v>0</v>
      </c>
      <c r="S62" s="73">
        <v>50000</v>
      </c>
      <c r="T62" s="73">
        <v>0</v>
      </c>
      <c r="U62" s="73">
        <v>0</v>
      </c>
      <c r="V62" s="73">
        <v>30000</v>
      </c>
      <c r="W62" s="73">
        <v>0</v>
      </c>
      <c r="X62" s="73">
        <v>1</v>
      </c>
      <c r="Y62" s="73">
        <v>10070</v>
      </c>
      <c r="Z62" s="73">
        <v>1</v>
      </c>
      <c r="AA62" s="73">
        <v>25000</v>
      </c>
      <c r="AB62" s="73">
        <v>0</v>
      </c>
      <c r="AC62" s="73">
        <v>50000</v>
      </c>
      <c r="AD62" s="73">
        <v>20000</v>
      </c>
      <c r="AE62" s="73">
        <v>10000</v>
      </c>
      <c r="AF62" s="73">
        <v>1</v>
      </c>
      <c r="AG62" s="73">
        <v>0</v>
      </c>
      <c r="AH62" s="73">
        <v>10000</v>
      </c>
      <c r="AI62" s="73">
        <v>5000</v>
      </c>
      <c r="AJ62" s="73">
        <v>300000</v>
      </c>
      <c r="AK62" s="73">
        <v>450000</v>
      </c>
      <c r="AL62" s="73">
        <v>3550</v>
      </c>
      <c r="AM62" s="73">
        <v>20000</v>
      </c>
      <c r="AN62" s="73">
        <v>26560</v>
      </c>
      <c r="AO62" s="73">
        <v>50000</v>
      </c>
      <c r="AP62" s="73">
        <v>20000</v>
      </c>
      <c r="AQ62" s="73">
        <v>28294.2</v>
      </c>
      <c r="AR62" s="73">
        <v>12320</v>
      </c>
      <c r="AS62" s="73">
        <v>50000</v>
      </c>
      <c r="AT62" s="73">
        <v>50000</v>
      </c>
      <c r="AU62" s="73">
        <v>34395</v>
      </c>
      <c r="AV62" s="73">
        <v>20000</v>
      </c>
      <c r="AW62" s="73">
        <v>7000</v>
      </c>
      <c r="AX62" s="73">
        <v>70550</v>
      </c>
      <c r="AY62" s="73">
        <v>0</v>
      </c>
      <c r="AZ62" s="73">
        <v>10000</v>
      </c>
      <c r="BA62" s="73">
        <v>10000</v>
      </c>
      <c r="BB62" s="73">
        <v>50000</v>
      </c>
      <c r="BC62" s="73">
        <v>0</v>
      </c>
      <c r="BD62" s="73">
        <v>0</v>
      </c>
      <c r="BE62" s="73">
        <v>0</v>
      </c>
      <c r="BF62" s="73">
        <v>100000</v>
      </c>
      <c r="BG62" s="73">
        <v>1</v>
      </c>
      <c r="BH62" s="73">
        <v>25000</v>
      </c>
      <c r="BI62" s="73">
        <v>64800</v>
      </c>
      <c r="BJ62" s="73">
        <v>90000</v>
      </c>
      <c r="BK62" s="73">
        <v>100000</v>
      </c>
      <c r="BL62" s="73">
        <v>0</v>
      </c>
      <c r="BM62" s="73">
        <v>53000</v>
      </c>
      <c r="BN62" s="104">
        <v>0</v>
      </c>
      <c r="BO62" s="73">
        <v>60000</v>
      </c>
      <c r="BP62" s="73">
        <v>0</v>
      </c>
      <c r="BQ62" s="73">
        <v>200000</v>
      </c>
      <c r="BR62" s="73">
        <v>45794</v>
      </c>
      <c r="BS62" s="73">
        <v>50940</v>
      </c>
      <c r="BT62" s="73">
        <v>15000</v>
      </c>
      <c r="BU62" s="73">
        <v>0</v>
      </c>
      <c r="BV62" s="73">
        <v>0</v>
      </c>
      <c r="BW62" s="73">
        <v>0</v>
      </c>
      <c r="BX62" s="73">
        <v>78732</v>
      </c>
      <c r="BY62" s="73">
        <v>30760</v>
      </c>
      <c r="BZ62" s="73">
        <v>24000</v>
      </c>
      <c r="CA62" s="73">
        <v>298560</v>
      </c>
      <c r="CB62" s="73">
        <v>35980</v>
      </c>
      <c r="CC62" s="73">
        <v>675440</v>
      </c>
      <c r="CD62" s="73">
        <v>22850</v>
      </c>
      <c r="CE62" s="73">
        <v>0</v>
      </c>
      <c r="CF62" s="73">
        <v>0</v>
      </c>
      <c r="CG62" s="73">
        <v>20000</v>
      </c>
      <c r="CH62" s="73">
        <v>0</v>
      </c>
      <c r="CI62" s="73">
        <v>0</v>
      </c>
      <c r="CJ62" s="73">
        <v>0</v>
      </c>
      <c r="CK62" s="73">
        <v>67450</v>
      </c>
      <c r="CL62" s="46">
        <f t="shared" si="46"/>
        <v>227317</v>
      </c>
      <c r="CM62" s="46">
        <f t="shared" si="47"/>
        <v>178240.12</v>
      </c>
      <c r="CN62" s="46">
        <f t="shared" si="48"/>
        <v>160073</v>
      </c>
      <c r="CO62" s="46">
        <f t="shared" si="49"/>
        <v>1162669.2</v>
      </c>
      <c r="CP62" s="46">
        <f t="shared" si="50"/>
        <v>329801</v>
      </c>
      <c r="CQ62" s="46">
        <f t="shared" si="51"/>
        <v>213000</v>
      </c>
      <c r="CR62" s="46">
        <f t="shared" si="52"/>
        <v>1565506</v>
      </c>
      <c r="CS62" s="45">
        <f t="shared" si="53"/>
        <v>3836606.3200000003</v>
      </c>
    </row>
    <row r="63" spans="1:97" s="47" customFormat="1">
      <c r="A63" s="45" t="s">
        <v>224</v>
      </c>
      <c r="B63" s="73">
        <v>449537</v>
      </c>
      <c r="C63" s="73">
        <v>100000</v>
      </c>
      <c r="D63" s="73">
        <v>1290000</v>
      </c>
      <c r="E63" s="73">
        <v>344970</v>
      </c>
      <c r="F63" s="73">
        <v>292590</v>
      </c>
      <c r="G63" s="73">
        <v>161000</v>
      </c>
      <c r="H63" s="73">
        <v>481908</v>
      </c>
      <c r="I63" s="73">
        <v>952855</v>
      </c>
      <c r="J63" s="73">
        <v>530500</v>
      </c>
      <c r="K63" s="73">
        <v>146288</v>
      </c>
      <c r="L63" s="73">
        <v>680490</v>
      </c>
      <c r="M63" s="73">
        <v>44960</v>
      </c>
      <c r="N63" s="73">
        <v>497560</v>
      </c>
      <c r="O63" s="73">
        <v>440610</v>
      </c>
      <c r="P63" s="73">
        <v>150000</v>
      </c>
      <c r="Q63" s="73">
        <v>435015</v>
      </c>
      <c r="R63" s="73">
        <v>130000</v>
      </c>
      <c r="S63" s="73">
        <v>756374</v>
      </c>
      <c r="T63" s="73">
        <v>335400</v>
      </c>
      <c r="U63" s="73">
        <v>131300</v>
      </c>
      <c r="V63" s="73">
        <v>3000000</v>
      </c>
      <c r="W63" s="73">
        <v>520000</v>
      </c>
      <c r="X63" s="73">
        <v>300000</v>
      </c>
      <c r="Y63" s="73">
        <v>430360</v>
      </c>
      <c r="Z63" s="73">
        <v>300000</v>
      </c>
      <c r="AA63" s="73">
        <v>350000</v>
      </c>
      <c r="AB63" s="73">
        <v>530000</v>
      </c>
      <c r="AC63" s="73">
        <v>1400000</v>
      </c>
      <c r="AD63" s="73">
        <v>200000</v>
      </c>
      <c r="AE63" s="73">
        <v>314075</v>
      </c>
      <c r="AF63" s="73">
        <v>200000</v>
      </c>
      <c r="AG63" s="73">
        <v>480620</v>
      </c>
      <c r="AH63" s="73">
        <v>100000</v>
      </c>
      <c r="AI63" s="73">
        <v>500000</v>
      </c>
      <c r="AJ63" s="73">
        <v>2000000</v>
      </c>
      <c r="AK63" s="73">
        <v>500000</v>
      </c>
      <c r="AL63" s="73">
        <v>400000</v>
      </c>
      <c r="AM63" s="73">
        <v>361785</v>
      </c>
      <c r="AN63" s="73">
        <v>468220</v>
      </c>
      <c r="AO63" s="73">
        <v>1900000</v>
      </c>
      <c r="AP63" s="73">
        <v>106296</v>
      </c>
      <c r="AQ63" s="73">
        <v>742490</v>
      </c>
      <c r="AR63" s="73">
        <v>394841</v>
      </c>
      <c r="AS63" s="73">
        <v>1518350</v>
      </c>
      <c r="AT63" s="73">
        <v>400000</v>
      </c>
      <c r="AU63" s="73">
        <v>473580</v>
      </c>
      <c r="AV63" s="73">
        <v>290000</v>
      </c>
      <c r="AW63" s="73">
        <v>744600</v>
      </c>
      <c r="AX63" s="73">
        <v>882230</v>
      </c>
      <c r="AY63" s="73">
        <v>200000</v>
      </c>
      <c r="AZ63" s="73">
        <v>2227470</v>
      </c>
      <c r="BA63" s="73">
        <v>193000</v>
      </c>
      <c r="BB63" s="73">
        <v>700000</v>
      </c>
      <c r="BC63" s="73">
        <v>514000</v>
      </c>
      <c r="BD63" s="73">
        <v>113880</v>
      </c>
      <c r="BE63" s="73">
        <v>200000</v>
      </c>
      <c r="BF63" s="73">
        <v>350000</v>
      </c>
      <c r="BG63" s="73">
        <v>396350</v>
      </c>
      <c r="BH63" s="73">
        <v>95860</v>
      </c>
      <c r="BI63" s="73">
        <v>322150</v>
      </c>
      <c r="BJ63" s="73">
        <v>153630</v>
      </c>
      <c r="BK63" s="73">
        <v>2000000</v>
      </c>
      <c r="BL63" s="73">
        <v>240000</v>
      </c>
      <c r="BM63" s="73">
        <v>615570</v>
      </c>
      <c r="BN63" s="104">
        <v>590000</v>
      </c>
      <c r="BO63" s="73">
        <v>512145</v>
      </c>
      <c r="BP63" s="73">
        <v>161350</v>
      </c>
      <c r="BQ63" s="73">
        <v>3000000</v>
      </c>
      <c r="BR63" s="73">
        <v>241700</v>
      </c>
      <c r="BS63" s="73">
        <v>181410</v>
      </c>
      <c r="BT63" s="73">
        <v>274670</v>
      </c>
      <c r="BU63" s="73">
        <v>178060</v>
      </c>
      <c r="BV63" s="73">
        <v>490000</v>
      </c>
      <c r="BW63" s="73">
        <v>390000</v>
      </c>
      <c r="BX63" s="73">
        <v>287476</v>
      </c>
      <c r="BY63" s="73">
        <v>117190</v>
      </c>
      <c r="BZ63" s="73">
        <v>329880</v>
      </c>
      <c r="CA63" s="73">
        <v>427256</v>
      </c>
      <c r="CB63" s="73">
        <v>300065</v>
      </c>
      <c r="CC63" s="73">
        <v>1089600</v>
      </c>
      <c r="CD63" s="73">
        <v>827150</v>
      </c>
      <c r="CE63" s="73">
        <v>184339</v>
      </c>
      <c r="CF63" s="73">
        <v>605090</v>
      </c>
      <c r="CG63" s="73">
        <v>110000</v>
      </c>
      <c r="CH63" s="73">
        <v>257355</v>
      </c>
      <c r="CI63" s="73">
        <v>206544</v>
      </c>
      <c r="CJ63" s="73">
        <v>149500</v>
      </c>
      <c r="CK63" s="73">
        <v>96786</v>
      </c>
      <c r="CL63" s="46">
        <f t="shared" si="46"/>
        <v>5475098</v>
      </c>
      <c r="CM63" s="46">
        <f t="shared" si="47"/>
        <v>2876259</v>
      </c>
      <c r="CN63" s="46">
        <f t="shared" si="48"/>
        <v>8625055</v>
      </c>
      <c r="CO63" s="46">
        <f t="shared" si="49"/>
        <v>13802862</v>
      </c>
      <c r="CP63" s="46">
        <f t="shared" si="50"/>
        <v>2845870</v>
      </c>
      <c r="CQ63" s="46">
        <f t="shared" si="51"/>
        <v>4119065</v>
      </c>
      <c r="CR63" s="46">
        <f t="shared" si="52"/>
        <v>9744071</v>
      </c>
      <c r="CS63" s="45">
        <f t="shared" si="53"/>
        <v>47488280</v>
      </c>
    </row>
    <row r="64" spans="1:97" s="47" customFormat="1">
      <c r="A64" s="45" t="s">
        <v>225</v>
      </c>
      <c r="B64" s="73">
        <v>4332673.2</v>
      </c>
      <c r="C64" s="73">
        <v>709466</v>
      </c>
      <c r="D64" s="73">
        <v>900000</v>
      </c>
      <c r="E64" s="73">
        <v>1070532</v>
      </c>
      <c r="F64" s="73">
        <v>787063</v>
      </c>
      <c r="G64" s="73">
        <v>360000</v>
      </c>
      <c r="H64" s="73">
        <v>790402.79</v>
      </c>
      <c r="I64" s="73">
        <v>1681974.5</v>
      </c>
      <c r="J64" s="73">
        <v>1400000</v>
      </c>
      <c r="K64" s="73">
        <v>912276</v>
      </c>
      <c r="L64" s="73">
        <v>2528337</v>
      </c>
      <c r="M64" s="73">
        <v>216178.4</v>
      </c>
      <c r="N64" s="73">
        <v>3761296.65</v>
      </c>
      <c r="O64" s="73">
        <v>710330</v>
      </c>
      <c r="P64" s="73">
        <v>1400000</v>
      </c>
      <c r="Q64" s="73">
        <v>2174671</v>
      </c>
      <c r="R64" s="73">
        <v>853337.36</v>
      </c>
      <c r="S64" s="73">
        <v>1391952</v>
      </c>
      <c r="T64" s="73">
        <v>750000</v>
      </c>
      <c r="U64" s="73">
        <v>308890</v>
      </c>
      <c r="V64" s="73">
        <v>9000000</v>
      </c>
      <c r="W64" s="73">
        <v>600000</v>
      </c>
      <c r="X64" s="73">
        <v>1500000</v>
      </c>
      <c r="Y64" s="73">
        <v>1241409</v>
      </c>
      <c r="Z64" s="73">
        <v>500000</v>
      </c>
      <c r="AA64" s="73">
        <v>690948</v>
      </c>
      <c r="AB64" s="73">
        <v>850000</v>
      </c>
      <c r="AC64" s="73">
        <v>5000000</v>
      </c>
      <c r="AD64" s="73">
        <v>1000000</v>
      </c>
      <c r="AE64" s="73">
        <v>777700</v>
      </c>
      <c r="AF64" s="73">
        <v>1650000</v>
      </c>
      <c r="AG64" s="73">
        <v>2087200</v>
      </c>
      <c r="AH64" s="73">
        <v>820000</v>
      </c>
      <c r="AI64" s="73">
        <v>1000000</v>
      </c>
      <c r="AJ64" s="73">
        <v>9000000</v>
      </c>
      <c r="AK64" s="73">
        <v>1700000</v>
      </c>
      <c r="AL64" s="73">
        <v>1320000</v>
      </c>
      <c r="AM64" s="73">
        <v>1596135.6</v>
      </c>
      <c r="AN64" s="73">
        <v>1762392.11</v>
      </c>
      <c r="AO64" s="73">
        <v>1555000</v>
      </c>
      <c r="AP64" s="73">
        <v>306630.71000000002</v>
      </c>
      <c r="AQ64" s="73">
        <v>5539620</v>
      </c>
      <c r="AR64" s="73">
        <v>1352880</v>
      </c>
      <c r="AS64" s="73">
        <v>1110288</v>
      </c>
      <c r="AT64" s="73">
        <v>1200000</v>
      </c>
      <c r="AU64" s="73">
        <v>990550</v>
      </c>
      <c r="AV64" s="73">
        <v>550000</v>
      </c>
      <c r="AW64" s="73">
        <v>1282372</v>
      </c>
      <c r="AX64" s="73">
        <v>883450</v>
      </c>
      <c r="AY64" s="73">
        <v>750000</v>
      </c>
      <c r="AZ64" s="73">
        <v>3110740</v>
      </c>
      <c r="BA64" s="73">
        <v>500000</v>
      </c>
      <c r="BB64" s="73">
        <v>5300000</v>
      </c>
      <c r="BC64" s="73">
        <v>1204000</v>
      </c>
      <c r="BD64" s="73">
        <v>565622</v>
      </c>
      <c r="BE64" s="73">
        <v>750000</v>
      </c>
      <c r="BF64" s="73">
        <v>5000000</v>
      </c>
      <c r="BG64" s="73">
        <v>543520</v>
      </c>
      <c r="BH64" s="73">
        <v>800000</v>
      </c>
      <c r="BI64" s="73">
        <v>783500</v>
      </c>
      <c r="BJ64" s="73">
        <v>1067761</v>
      </c>
      <c r="BK64" s="73">
        <v>7900000</v>
      </c>
      <c r="BL64" s="73">
        <v>1900000</v>
      </c>
      <c r="BM64" s="73">
        <v>1757042.17</v>
      </c>
      <c r="BN64" s="104">
        <v>1350000</v>
      </c>
      <c r="BO64" s="73">
        <v>1538114</v>
      </c>
      <c r="BP64" s="73">
        <v>659645</v>
      </c>
      <c r="BQ64" s="73">
        <v>20000000</v>
      </c>
      <c r="BR64" s="73">
        <v>2178242.5499999998</v>
      </c>
      <c r="BS64" s="73">
        <v>2438727.6</v>
      </c>
      <c r="BT64" s="73">
        <v>6000171.8200000003</v>
      </c>
      <c r="BU64" s="73">
        <v>721202</v>
      </c>
      <c r="BV64" s="73">
        <v>870000</v>
      </c>
      <c r="BW64" s="73">
        <v>3150000</v>
      </c>
      <c r="BX64" s="73">
        <v>1996190</v>
      </c>
      <c r="BY64" s="73">
        <v>724330.48</v>
      </c>
      <c r="BZ64" s="73">
        <v>1811515</v>
      </c>
      <c r="CA64" s="73">
        <v>5850505</v>
      </c>
      <c r="CB64" s="73">
        <v>3488714</v>
      </c>
      <c r="CC64" s="73">
        <v>2932560</v>
      </c>
      <c r="CD64" s="73">
        <v>1667160.62</v>
      </c>
      <c r="CE64" s="73">
        <v>599970</v>
      </c>
      <c r="CF64" s="73">
        <v>378796</v>
      </c>
      <c r="CG64" s="73">
        <v>750000</v>
      </c>
      <c r="CH64" s="73">
        <v>697272.15</v>
      </c>
      <c r="CI64" s="73">
        <v>2622102.25</v>
      </c>
      <c r="CJ64" s="73">
        <v>538063.81000000006</v>
      </c>
      <c r="CK64" s="73">
        <v>546029.34</v>
      </c>
      <c r="CL64" s="46">
        <f t="shared" si="46"/>
        <v>15688902.890000001</v>
      </c>
      <c r="CM64" s="46">
        <f t="shared" si="47"/>
        <v>11350477.01</v>
      </c>
      <c r="CN64" s="46">
        <f t="shared" si="48"/>
        <v>26717257</v>
      </c>
      <c r="CO64" s="46">
        <f t="shared" si="49"/>
        <v>34510058.420000002</v>
      </c>
      <c r="CP64" s="46">
        <f t="shared" si="50"/>
        <v>16014403</v>
      </c>
      <c r="CQ64" s="46">
        <f t="shared" si="51"/>
        <v>15104801.17</v>
      </c>
      <c r="CR64" s="46">
        <f t="shared" si="52"/>
        <v>59961552.619999997</v>
      </c>
      <c r="CS64" s="45">
        <f t="shared" si="53"/>
        <v>179347452.11000001</v>
      </c>
    </row>
    <row r="65" spans="1:97" s="47" customFormat="1">
      <c r="A65" s="45" t="s">
        <v>226</v>
      </c>
      <c r="B65" s="73">
        <v>13483260</v>
      </c>
      <c r="C65" s="73">
        <v>800000</v>
      </c>
      <c r="D65" s="73">
        <v>910000</v>
      </c>
      <c r="E65" s="73">
        <v>850000</v>
      </c>
      <c r="F65" s="73">
        <v>338000</v>
      </c>
      <c r="G65" s="73">
        <v>865000</v>
      </c>
      <c r="H65" s="73">
        <v>1419985</v>
      </c>
      <c r="I65" s="73">
        <v>1318850.76</v>
      </c>
      <c r="J65" s="73">
        <v>1239000</v>
      </c>
      <c r="K65" s="73">
        <v>1365523</v>
      </c>
      <c r="L65" s="73">
        <v>5166294</v>
      </c>
      <c r="M65" s="73">
        <v>331646.59999999998</v>
      </c>
      <c r="N65" s="73">
        <v>5429911.2000000002</v>
      </c>
      <c r="O65" s="73">
        <v>1234000</v>
      </c>
      <c r="P65" s="73">
        <v>1750000</v>
      </c>
      <c r="Q65" s="73">
        <v>2997500</v>
      </c>
      <c r="R65" s="73">
        <v>1766849</v>
      </c>
      <c r="S65" s="73">
        <v>51400</v>
      </c>
      <c r="T65" s="73">
        <v>1058133.2</v>
      </c>
      <c r="U65" s="73">
        <v>548600</v>
      </c>
      <c r="V65" s="73">
        <v>15000000</v>
      </c>
      <c r="W65" s="73">
        <v>1100000</v>
      </c>
      <c r="X65" s="73">
        <v>1650000</v>
      </c>
      <c r="Y65" s="73">
        <v>1173250</v>
      </c>
      <c r="Z65" s="73">
        <v>200000</v>
      </c>
      <c r="AA65" s="73">
        <v>898000</v>
      </c>
      <c r="AB65" s="73">
        <v>970000</v>
      </c>
      <c r="AC65" s="73">
        <v>4500000</v>
      </c>
      <c r="AD65" s="73">
        <v>1400000</v>
      </c>
      <c r="AE65" s="73">
        <v>1227000</v>
      </c>
      <c r="AF65" s="73">
        <v>2450000</v>
      </c>
      <c r="AG65" s="73">
        <v>1300000</v>
      </c>
      <c r="AH65" s="73">
        <v>720000</v>
      </c>
      <c r="AI65" s="73">
        <v>1100000</v>
      </c>
      <c r="AJ65" s="73">
        <v>22000000</v>
      </c>
      <c r="AK65" s="73">
        <v>642040</v>
      </c>
      <c r="AL65" s="73">
        <v>700000</v>
      </c>
      <c r="AM65" s="73">
        <v>1599552</v>
      </c>
      <c r="AN65" s="73">
        <v>2290424.14</v>
      </c>
      <c r="AO65" s="73">
        <v>1500000</v>
      </c>
      <c r="AP65" s="73">
        <v>327429</v>
      </c>
      <c r="AQ65" s="73">
        <v>2946308.31</v>
      </c>
      <c r="AR65" s="73">
        <v>1824180</v>
      </c>
      <c r="AS65" s="73">
        <v>1932795</v>
      </c>
      <c r="AT65" s="73">
        <v>2500000</v>
      </c>
      <c r="AU65" s="73">
        <v>960454</v>
      </c>
      <c r="AV65" s="73">
        <v>800000</v>
      </c>
      <c r="AW65" s="73">
        <v>895915.09</v>
      </c>
      <c r="AX65" s="73">
        <v>798840</v>
      </c>
      <c r="AY65" s="73">
        <v>980000</v>
      </c>
      <c r="AZ65" s="73">
        <v>4423640</v>
      </c>
      <c r="BA65" s="73">
        <v>846000</v>
      </c>
      <c r="BB65" s="73">
        <v>12000000</v>
      </c>
      <c r="BC65" s="73">
        <v>1734000</v>
      </c>
      <c r="BD65" s="73">
        <v>42949.45</v>
      </c>
      <c r="BE65" s="73">
        <v>1200000</v>
      </c>
      <c r="BF65" s="73">
        <v>5400000</v>
      </c>
      <c r="BG65" s="73">
        <v>429480</v>
      </c>
      <c r="BH65" s="73">
        <v>1</v>
      </c>
      <c r="BI65" s="73">
        <v>40000</v>
      </c>
      <c r="BJ65" s="73">
        <v>60000</v>
      </c>
      <c r="BK65" s="73">
        <v>7100000</v>
      </c>
      <c r="BL65" s="73">
        <v>2109200</v>
      </c>
      <c r="BM65" s="73">
        <v>859332.55</v>
      </c>
      <c r="BN65" s="104">
        <v>3000000</v>
      </c>
      <c r="BO65" s="73">
        <v>2000000</v>
      </c>
      <c r="BP65" s="73">
        <v>909890</v>
      </c>
      <c r="BQ65" s="73">
        <v>47485430</v>
      </c>
      <c r="BR65" s="73">
        <v>1713738</v>
      </c>
      <c r="BS65" s="73">
        <v>1209474</v>
      </c>
      <c r="BT65" s="73">
        <v>4148594.74</v>
      </c>
      <c r="BU65" s="73">
        <v>0</v>
      </c>
      <c r="BV65" s="73">
        <v>892992</v>
      </c>
      <c r="BW65" s="73">
        <v>4800000</v>
      </c>
      <c r="BX65" s="73">
        <v>705850.6</v>
      </c>
      <c r="BY65" s="73">
        <v>477084</v>
      </c>
      <c r="BZ65" s="73">
        <v>700000</v>
      </c>
      <c r="CA65" s="73">
        <v>1600542.4</v>
      </c>
      <c r="CB65" s="73">
        <v>1318062</v>
      </c>
      <c r="CC65" s="73">
        <v>2700000</v>
      </c>
      <c r="CD65" s="73">
        <v>2827819.13</v>
      </c>
      <c r="CE65" s="73">
        <v>458770</v>
      </c>
      <c r="CF65" s="73">
        <v>433020</v>
      </c>
      <c r="CG65" s="73">
        <v>1179302.3999999999</v>
      </c>
      <c r="CH65" s="73">
        <v>923970</v>
      </c>
      <c r="CI65" s="73">
        <v>4588209.1500000004</v>
      </c>
      <c r="CJ65" s="73">
        <v>78000</v>
      </c>
      <c r="CK65" s="73">
        <v>502408.05</v>
      </c>
      <c r="CL65" s="46">
        <f t="shared" si="46"/>
        <v>28087559.360000003</v>
      </c>
      <c r="CM65" s="46">
        <f t="shared" si="47"/>
        <v>14836393.399999999</v>
      </c>
      <c r="CN65" s="46">
        <f t="shared" si="48"/>
        <v>33688250</v>
      </c>
      <c r="CO65" s="46">
        <f t="shared" si="49"/>
        <v>47967577.540000007</v>
      </c>
      <c r="CP65" s="46">
        <f t="shared" si="50"/>
        <v>20906430.449999999</v>
      </c>
      <c r="CQ65" s="46">
        <f t="shared" si="51"/>
        <v>15978422.550000001</v>
      </c>
      <c r="CR65" s="46">
        <f t="shared" si="52"/>
        <v>78743266.470000014</v>
      </c>
      <c r="CS65" s="45">
        <f t="shared" si="53"/>
        <v>240207899.77000004</v>
      </c>
    </row>
    <row r="66" spans="1:97" s="47" customFormat="1">
      <c r="A66" s="45" t="s">
        <v>227</v>
      </c>
      <c r="B66" s="73">
        <v>2265955</v>
      </c>
      <c r="C66" s="73">
        <v>100000</v>
      </c>
      <c r="D66" s="73">
        <v>80000</v>
      </c>
      <c r="E66" s="73">
        <v>100000</v>
      </c>
      <c r="F66" s="73">
        <v>0</v>
      </c>
      <c r="G66" s="73">
        <v>1</v>
      </c>
      <c r="H66" s="73">
        <v>52200</v>
      </c>
      <c r="I66" s="73">
        <v>469000</v>
      </c>
      <c r="J66" s="73">
        <v>111000</v>
      </c>
      <c r="K66" s="73">
        <v>240150</v>
      </c>
      <c r="L66" s="73">
        <v>897650</v>
      </c>
      <c r="M66" s="73">
        <v>135210</v>
      </c>
      <c r="N66" s="73">
        <v>418113</v>
      </c>
      <c r="O66" s="73">
        <v>233950</v>
      </c>
      <c r="P66" s="73">
        <v>150000</v>
      </c>
      <c r="Q66" s="73">
        <v>667000</v>
      </c>
      <c r="R66" s="73">
        <v>550000</v>
      </c>
      <c r="S66" s="73">
        <v>50000</v>
      </c>
      <c r="T66" s="73">
        <v>800000</v>
      </c>
      <c r="U66" s="73">
        <v>110000</v>
      </c>
      <c r="V66" s="73">
        <v>4000000</v>
      </c>
      <c r="W66" s="73">
        <v>200000</v>
      </c>
      <c r="X66" s="73">
        <v>1</v>
      </c>
      <c r="Y66" s="73">
        <v>0</v>
      </c>
      <c r="Z66" s="73">
        <v>40000</v>
      </c>
      <c r="AA66" s="73">
        <v>186800</v>
      </c>
      <c r="AB66" s="73">
        <v>30000</v>
      </c>
      <c r="AC66" s="73">
        <v>500000</v>
      </c>
      <c r="AD66" s="73">
        <v>350000</v>
      </c>
      <c r="AE66" s="73">
        <v>414000</v>
      </c>
      <c r="AF66" s="73">
        <v>250000</v>
      </c>
      <c r="AG66" s="73">
        <v>203000</v>
      </c>
      <c r="AH66" s="73">
        <v>86000</v>
      </c>
      <c r="AI66" s="73">
        <v>200000</v>
      </c>
      <c r="AJ66" s="73">
        <v>5000000</v>
      </c>
      <c r="AK66" s="73">
        <v>300000</v>
      </c>
      <c r="AL66" s="73">
        <v>150000</v>
      </c>
      <c r="AM66" s="73">
        <v>499250</v>
      </c>
      <c r="AN66" s="73">
        <v>481530</v>
      </c>
      <c r="AO66" s="73">
        <v>370000</v>
      </c>
      <c r="AP66" s="73">
        <v>82978.5</v>
      </c>
      <c r="AQ66" s="73">
        <v>1009858</v>
      </c>
      <c r="AR66" s="73">
        <v>1073838</v>
      </c>
      <c r="AS66" s="73">
        <v>138350</v>
      </c>
      <c r="AT66" s="73">
        <v>1363120</v>
      </c>
      <c r="AU66" s="73">
        <v>855250</v>
      </c>
      <c r="AV66" s="73">
        <v>150000</v>
      </c>
      <c r="AW66" s="73">
        <v>373950</v>
      </c>
      <c r="AX66" s="73">
        <v>790194</v>
      </c>
      <c r="AY66" s="73">
        <v>0</v>
      </c>
      <c r="AZ66" s="73">
        <v>2909950</v>
      </c>
      <c r="BA66" s="73">
        <v>350000</v>
      </c>
      <c r="BB66" s="73">
        <v>1700000</v>
      </c>
      <c r="BC66" s="73">
        <v>0</v>
      </c>
      <c r="BD66" s="73">
        <v>203850</v>
      </c>
      <c r="BE66" s="73">
        <v>55000</v>
      </c>
      <c r="BF66" s="73">
        <v>1500000</v>
      </c>
      <c r="BG66" s="73">
        <v>82250</v>
      </c>
      <c r="BH66" s="73">
        <v>245000</v>
      </c>
      <c r="BI66" s="73">
        <v>409950</v>
      </c>
      <c r="BJ66" s="73">
        <v>0</v>
      </c>
      <c r="BK66" s="73">
        <v>6000000</v>
      </c>
      <c r="BL66" s="73">
        <v>90000</v>
      </c>
      <c r="BM66" s="73">
        <v>390100</v>
      </c>
      <c r="BN66" s="104">
        <v>250400</v>
      </c>
      <c r="BO66" s="73">
        <v>704500</v>
      </c>
      <c r="BP66" s="73">
        <v>400000</v>
      </c>
      <c r="BQ66" s="73">
        <v>6000000</v>
      </c>
      <c r="BR66" s="73">
        <v>0</v>
      </c>
      <c r="BS66" s="73">
        <v>207260</v>
      </c>
      <c r="BT66" s="73">
        <v>181200</v>
      </c>
      <c r="BU66" s="73">
        <v>15730</v>
      </c>
      <c r="BV66" s="73">
        <v>240000</v>
      </c>
      <c r="BW66" s="73">
        <v>430000</v>
      </c>
      <c r="BX66" s="73">
        <v>186180</v>
      </c>
      <c r="BY66" s="73">
        <v>232500</v>
      </c>
      <c r="BZ66" s="73">
        <v>0</v>
      </c>
      <c r="CA66" s="73">
        <v>986420</v>
      </c>
      <c r="CB66" s="73">
        <v>1527400</v>
      </c>
      <c r="CC66" s="73">
        <v>981480</v>
      </c>
      <c r="CD66" s="73">
        <v>546250</v>
      </c>
      <c r="CE66" s="73">
        <v>200000</v>
      </c>
      <c r="CF66" s="73">
        <v>12000</v>
      </c>
      <c r="CG66" s="73">
        <v>100000</v>
      </c>
      <c r="CH66" s="73">
        <v>32500</v>
      </c>
      <c r="CI66" s="73">
        <v>463764.47999999998</v>
      </c>
      <c r="CJ66" s="73">
        <v>100000</v>
      </c>
      <c r="CK66" s="73">
        <v>71700</v>
      </c>
      <c r="CL66" s="46">
        <f t="shared" si="46"/>
        <v>4451166</v>
      </c>
      <c r="CM66" s="46">
        <f t="shared" si="47"/>
        <v>2979063</v>
      </c>
      <c r="CN66" s="46">
        <f t="shared" si="48"/>
        <v>6459801</v>
      </c>
      <c r="CO66" s="46">
        <f t="shared" si="49"/>
        <v>15898268.5</v>
      </c>
      <c r="CP66" s="46">
        <f t="shared" si="50"/>
        <v>4196050</v>
      </c>
      <c r="CQ66" s="46">
        <f t="shared" si="51"/>
        <v>7835000</v>
      </c>
      <c r="CR66" s="46">
        <f t="shared" si="52"/>
        <v>12514384.48</v>
      </c>
      <c r="CS66" s="45">
        <f t="shared" si="53"/>
        <v>54333732.979999997</v>
      </c>
    </row>
    <row r="67" spans="1:97" s="47" customFormat="1">
      <c r="A67" s="45" t="s">
        <v>228</v>
      </c>
      <c r="B67" s="73">
        <v>551333</v>
      </c>
      <c r="C67" s="73">
        <v>50000</v>
      </c>
      <c r="D67" s="73">
        <v>68000</v>
      </c>
      <c r="E67" s="73">
        <v>200000</v>
      </c>
      <c r="F67" s="73">
        <v>169346</v>
      </c>
      <c r="G67" s="73">
        <v>150000</v>
      </c>
      <c r="H67" s="73">
        <v>329899</v>
      </c>
      <c r="I67" s="73">
        <v>281750</v>
      </c>
      <c r="J67" s="73">
        <v>100000</v>
      </c>
      <c r="K67" s="73">
        <v>169814</v>
      </c>
      <c r="L67" s="73">
        <v>238095</v>
      </c>
      <c r="M67" s="73">
        <v>246671.8</v>
      </c>
      <c r="N67" s="73">
        <v>499058</v>
      </c>
      <c r="O67" s="73">
        <v>206000</v>
      </c>
      <c r="P67" s="73">
        <v>200000</v>
      </c>
      <c r="Q67" s="73">
        <v>514847</v>
      </c>
      <c r="R67" s="73">
        <v>224051.12</v>
      </c>
      <c r="S67" s="73">
        <v>309205</v>
      </c>
      <c r="T67" s="73">
        <v>150000</v>
      </c>
      <c r="U67" s="73">
        <v>180000</v>
      </c>
      <c r="V67" s="73">
        <v>3000000</v>
      </c>
      <c r="W67" s="73">
        <v>250000</v>
      </c>
      <c r="X67" s="73">
        <v>200000</v>
      </c>
      <c r="Y67" s="73">
        <v>125808</v>
      </c>
      <c r="Z67" s="73">
        <v>70000</v>
      </c>
      <c r="AA67" s="73">
        <v>300000</v>
      </c>
      <c r="AB67" s="73">
        <v>150000</v>
      </c>
      <c r="AC67" s="73">
        <v>1500000</v>
      </c>
      <c r="AD67" s="73">
        <v>100000</v>
      </c>
      <c r="AE67" s="73">
        <v>209315</v>
      </c>
      <c r="AF67" s="73">
        <v>10000</v>
      </c>
      <c r="AG67" s="73">
        <v>304700</v>
      </c>
      <c r="AH67" s="73">
        <v>200000</v>
      </c>
      <c r="AI67" s="73">
        <v>150000</v>
      </c>
      <c r="AJ67" s="73">
        <v>5000000</v>
      </c>
      <c r="AK67" s="73">
        <v>300000</v>
      </c>
      <c r="AL67" s="73">
        <v>86000</v>
      </c>
      <c r="AM67" s="73">
        <v>100000</v>
      </c>
      <c r="AN67" s="73">
        <v>333682</v>
      </c>
      <c r="AO67" s="73">
        <v>650000</v>
      </c>
      <c r="AP67" s="73">
        <v>44431.76</v>
      </c>
      <c r="AQ67" s="73">
        <v>1687070.67</v>
      </c>
      <c r="AR67" s="73">
        <v>542449</v>
      </c>
      <c r="AS67" s="73">
        <v>762675</v>
      </c>
      <c r="AT67" s="73">
        <v>250000</v>
      </c>
      <c r="AU67" s="73">
        <v>752036</v>
      </c>
      <c r="AV67" s="73">
        <v>350000</v>
      </c>
      <c r="AW67" s="73">
        <v>500000</v>
      </c>
      <c r="AX67" s="73">
        <v>202230</v>
      </c>
      <c r="AY67" s="73">
        <v>110000</v>
      </c>
      <c r="AZ67" s="73">
        <v>1601670</v>
      </c>
      <c r="BA67" s="73">
        <v>640000</v>
      </c>
      <c r="BB67" s="73">
        <v>600000</v>
      </c>
      <c r="BC67" s="73">
        <v>520000</v>
      </c>
      <c r="BD67" s="73">
        <v>118006</v>
      </c>
      <c r="BE67" s="73">
        <v>300000</v>
      </c>
      <c r="BF67" s="73">
        <v>500000</v>
      </c>
      <c r="BG67" s="73">
        <v>60000</v>
      </c>
      <c r="BH67" s="73">
        <v>180475</v>
      </c>
      <c r="BI67" s="73">
        <v>205290</v>
      </c>
      <c r="BJ67" s="73">
        <v>263400</v>
      </c>
      <c r="BK67" s="73">
        <v>800000</v>
      </c>
      <c r="BL67" s="73">
        <v>250000</v>
      </c>
      <c r="BM67" s="73">
        <v>160230</v>
      </c>
      <c r="BN67" s="104">
        <v>148224</v>
      </c>
      <c r="BO67" s="73">
        <v>594710</v>
      </c>
      <c r="BP67" s="73">
        <v>118730</v>
      </c>
      <c r="BQ67" s="73">
        <v>5000000</v>
      </c>
      <c r="BR67" s="73">
        <v>144017</v>
      </c>
      <c r="BS67" s="73">
        <v>412592</v>
      </c>
      <c r="BT67" s="73">
        <v>286157</v>
      </c>
      <c r="BU67" s="73">
        <v>70422</v>
      </c>
      <c r="BV67" s="73">
        <v>296230</v>
      </c>
      <c r="BW67" s="73">
        <v>0</v>
      </c>
      <c r="BX67" s="73">
        <v>157520</v>
      </c>
      <c r="BY67" s="73">
        <v>208900</v>
      </c>
      <c r="BZ67" s="73">
        <v>120000</v>
      </c>
      <c r="CA67" s="73">
        <v>267000</v>
      </c>
      <c r="CB67" s="73">
        <v>297545</v>
      </c>
      <c r="CC67" s="73">
        <v>522090</v>
      </c>
      <c r="CD67" s="73">
        <v>270313.76</v>
      </c>
      <c r="CE67" s="73">
        <v>87689</v>
      </c>
      <c r="CF67" s="73">
        <v>135830</v>
      </c>
      <c r="CG67" s="73">
        <v>100000</v>
      </c>
      <c r="CH67" s="73">
        <v>204500</v>
      </c>
      <c r="CI67" s="73">
        <v>1116240</v>
      </c>
      <c r="CJ67" s="73">
        <v>156860</v>
      </c>
      <c r="CK67" s="73">
        <v>38474.050000000003</v>
      </c>
      <c r="CL67" s="46">
        <f t="shared" si="46"/>
        <v>2554908.7999999998</v>
      </c>
      <c r="CM67" s="46">
        <f t="shared" si="47"/>
        <v>2283161.12</v>
      </c>
      <c r="CN67" s="46">
        <f t="shared" si="48"/>
        <v>6569823</v>
      </c>
      <c r="CO67" s="46">
        <f t="shared" si="49"/>
        <v>13912244.43</v>
      </c>
      <c r="CP67" s="46">
        <f t="shared" si="50"/>
        <v>2747171</v>
      </c>
      <c r="CQ67" s="46">
        <f t="shared" si="51"/>
        <v>2071894</v>
      </c>
      <c r="CR67" s="46">
        <f t="shared" si="52"/>
        <v>9892379.8100000005</v>
      </c>
      <c r="CS67" s="45">
        <f t="shared" si="53"/>
        <v>40031582.159999996</v>
      </c>
    </row>
    <row r="68" spans="1:97" s="47" customFormat="1">
      <c r="A68" s="45" t="s">
        <v>229</v>
      </c>
      <c r="B68" s="74">
        <v>22000</v>
      </c>
      <c r="C68" s="74">
        <v>80000</v>
      </c>
      <c r="D68" s="74">
        <v>175000</v>
      </c>
      <c r="E68" s="74">
        <v>200000</v>
      </c>
      <c r="F68" s="74">
        <v>239700</v>
      </c>
      <c r="G68" s="74">
        <v>80000</v>
      </c>
      <c r="H68" s="74">
        <v>255590.5</v>
      </c>
      <c r="I68" s="74">
        <v>305684</v>
      </c>
      <c r="J68" s="74">
        <v>402540</v>
      </c>
      <c r="K68" s="74">
        <v>1604770</v>
      </c>
      <c r="L68" s="74">
        <v>53847</v>
      </c>
      <c r="M68" s="74">
        <v>0</v>
      </c>
      <c r="N68" s="74">
        <v>174403.02</v>
      </c>
      <c r="O68" s="74">
        <v>15100</v>
      </c>
      <c r="P68" s="74">
        <v>50000</v>
      </c>
      <c r="Q68" s="74">
        <v>0</v>
      </c>
      <c r="R68" s="74">
        <v>0</v>
      </c>
      <c r="S68" s="74">
        <v>52900</v>
      </c>
      <c r="T68" s="74">
        <v>0</v>
      </c>
      <c r="U68" s="74">
        <v>10000</v>
      </c>
      <c r="V68" s="74">
        <v>100000</v>
      </c>
      <c r="W68" s="74">
        <v>150000</v>
      </c>
      <c r="X68" s="74">
        <v>80000</v>
      </c>
      <c r="Y68" s="74">
        <v>10000</v>
      </c>
      <c r="Z68" s="74">
        <v>14000</v>
      </c>
      <c r="AA68" s="74">
        <v>15000</v>
      </c>
      <c r="AB68" s="74">
        <v>50000</v>
      </c>
      <c r="AC68" s="74">
        <v>100000</v>
      </c>
      <c r="AD68" s="74">
        <v>280000</v>
      </c>
      <c r="AE68" s="74">
        <v>46100</v>
      </c>
      <c r="AF68" s="74">
        <v>200000</v>
      </c>
      <c r="AG68" s="74">
        <v>351700</v>
      </c>
      <c r="AH68" s="74">
        <v>30000</v>
      </c>
      <c r="AI68" s="74">
        <v>5000</v>
      </c>
      <c r="AJ68" s="74">
        <v>100000</v>
      </c>
      <c r="AK68" s="74">
        <v>380</v>
      </c>
      <c r="AL68" s="74">
        <v>60000</v>
      </c>
      <c r="AM68" s="74">
        <v>50000</v>
      </c>
      <c r="AN68" s="74">
        <v>14520</v>
      </c>
      <c r="AO68" s="74">
        <v>150000</v>
      </c>
      <c r="AP68" s="74">
        <v>5000</v>
      </c>
      <c r="AQ68" s="74">
        <v>11005.5</v>
      </c>
      <c r="AR68" s="74">
        <v>148613</v>
      </c>
      <c r="AS68" s="74">
        <v>2030190</v>
      </c>
      <c r="AT68" s="74">
        <v>50000</v>
      </c>
      <c r="AU68" s="74">
        <v>33400</v>
      </c>
      <c r="AV68" s="74">
        <v>20000</v>
      </c>
      <c r="AW68" s="74">
        <v>200000</v>
      </c>
      <c r="AX68" s="74">
        <v>50765</v>
      </c>
      <c r="AY68" s="74">
        <v>22948</v>
      </c>
      <c r="AZ68" s="74">
        <v>11300</v>
      </c>
      <c r="BA68" s="74">
        <v>124000</v>
      </c>
      <c r="BB68" s="74">
        <v>100000</v>
      </c>
      <c r="BC68" s="74">
        <v>1004000</v>
      </c>
      <c r="BD68" s="74">
        <v>0</v>
      </c>
      <c r="BE68" s="74">
        <v>100000</v>
      </c>
      <c r="BF68" s="74">
        <v>170000</v>
      </c>
      <c r="BG68" s="74">
        <v>44400</v>
      </c>
      <c r="BH68" s="74">
        <v>1</v>
      </c>
      <c r="BI68" s="74">
        <v>9110</v>
      </c>
      <c r="BJ68" s="74">
        <v>136250</v>
      </c>
      <c r="BK68" s="74">
        <v>50000</v>
      </c>
      <c r="BL68" s="74">
        <v>0</v>
      </c>
      <c r="BM68" s="74">
        <v>113950</v>
      </c>
      <c r="BN68" s="104">
        <v>13426</v>
      </c>
      <c r="BO68" s="74">
        <v>500000</v>
      </c>
      <c r="BP68" s="74">
        <v>1920</v>
      </c>
      <c r="BQ68" s="74">
        <v>442390</v>
      </c>
      <c r="BR68" s="74">
        <v>72892</v>
      </c>
      <c r="BS68" s="74">
        <v>151870</v>
      </c>
      <c r="BT68" s="74">
        <v>14605</v>
      </c>
      <c r="BU68" s="74">
        <v>36588</v>
      </c>
      <c r="BV68" s="74">
        <v>10675</v>
      </c>
      <c r="BW68" s="74">
        <v>980000</v>
      </c>
      <c r="BX68" s="74">
        <v>178865.29</v>
      </c>
      <c r="BY68" s="74">
        <v>204120</v>
      </c>
      <c r="BZ68" s="74">
        <v>30000</v>
      </c>
      <c r="CA68" s="74">
        <v>141225</v>
      </c>
      <c r="CB68" s="74">
        <v>173135</v>
      </c>
      <c r="CC68" s="74">
        <v>1238770</v>
      </c>
      <c r="CD68" s="74">
        <v>736601.14</v>
      </c>
      <c r="CE68" s="74">
        <v>97611</v>
      </c>
      <c r="CF68" s="74">
        <v>125463</v>
      </c>
      <c r="CG68" s="74">
        <v>50000</v>
      </c>
      <c r="CH68" s="74">
        <v>342000</v>
      </c>
      <c r="CI68" s="74">
        <v>929735</v>
      </c>
      <c r="CJ68" s="74">
        <v>156000</v>
      </c>
      <c r="CK68" s="74">
        <v>8515</v>
      </c>
      <c r="CL68" s="46">
        <f t="shared" si="46"/>
        <v>3419131.5</v>
      </c>
      <c r="CM68" s="46">
        <f t="shared" si="47"/>
        <v>302403.02</v>
      </c>
      <c r="CN68" s="46">
        <f t="shared" si="48"/>
        <v>1431800</v>
      </c>
      <c r="CO68" s="46">
        <f t="shared" si="49"/>
        <v>3082121.5</v>
      </c>
      <c r="CP68" s="46">
        <f t="shared" si="50"/>
        <v>1563761</v>
      </c>
      <c r="CQ68" s="46">
        <f t="shared" si="51"/>
        <v>679296</v>
      </c>
      <c r="CR68" s="46">
        <f t="shared" si="52"/>
        <v>6121060.4299999997</v>
      </c>
      <c r="CS68" s="45">
        <f t="shared" si="53"/>
        <v>16599573.449999999</v>
      </c>
    </row>
    <row r="69" spans="1:97" s="47" customFormat="1">
      <c r="A69" s="45" t="s">
        <v>230</v>
      </c>
      <c r="B69" s="73">
        <v>100283</v>
      </c>
      <c r="C69" s="73">
        <v>264022</v>
      </c>
      <c r="D69" s="73">
        <v>190000</v>
      </c>
      <c r="E69" s="73">
        <v>300000</v>
      </c>
      <c r="F69" s="73">
        <v>400000</v>
      </c>
      <c r="G69" s="73">
        <v>250000</v>
      </c>
      <c r="H69" s="73">
        <v>400280</v>
      </c>
      <c r="I69" s="73">
        <v>247955</v>
      </c>
      <c r="J69" s="73">
        <v>500000</v>
      </c>
      <c r="K69" s="73">
        <v>937300</v>
      </c>
      <c r="L69" s="73">
        <v>2336198</v>
      </c>
      <c r="M69" s="73">
        <v>268290</v>
      </c>
      <c r="N69" s="73">
        <v>881939.21</v>
      </c>
      <c r="O69" s="73">
        <v>436630</v>
      </c>
      <c r="P69" s="73">
        <v>295160</v>
      </c>
      <c r="Q69" s="73">
        <v>240410</v>
      </c>
      <c r="R69" s="73">
        <v>86700</v>
      </c>
      <c r="S69" s="73">
        <v>499440</v>
      </c>
      <c r="T69" s="73">
        <v>527790</v>
      </c>
      <c r="U69" s="73">
        <v>180000</v>
      </c>
      <c r="V69" s="73">
        <v>2000000</v>
      </c>
      <c r="W69" s="73">
        <v>600000</v>
      </c>
      <c r="X69" s="73">
        <v>350000</v>
      </c>
      <c r="Y69" s="73">
        <v>971201</v>
      </c>
      <c r="Z69" s="73">
        <v>125000</v>
      </c>
      <c r="AA69" s="73">
        <v>300000</v>
      </c>
      <c r="AB69" s="73">
        <v>330000</v>
      </c>
      <c r="AC69" s="73">
        <v>1000000</v>
      </c>
      <c r="AD69" s="73">
        <v>300000</v>
      </c>
      <c r="AE69" s="73">
        <v>608500</v>
      </c>
      <c r="AF69" s="73">
        <v>300000</v>
      </c>
      <c r="AG69" s="73">
        <v>321500</v>
      </c>
      <c r="AH69" s="73">
        <v>200000</v>
      </c>
      <c r="AI69" s="73">
        <v>710000</v>
      </c>
      <c r="AJ69" s="73">
        <v>3000000</v>
      </c>
      <c r="AK69" s="73">
        <v>500000</v>
      </c>
      <c r="AL69" s="73">
        <v>741240</v>
      </c>
      <c r="AM69" s="73">
        <v>500000</v>
      </c>
      <c r="AN69" s="73">
        <v>577708</v>
      </c>
      <c r="AO69" s="73">
        <v>500000</v>
      </c>
      <c r="AP69" s="73">
        <v>400000</v>
      </c>
      <c r="AQ69" s="73">
        <v>1425146</v>
      </c>
      <c r="AR69" s="73">
        <v>381143</v>
      </c>
      <c r="AS69" s="73">
        <v>1499690</v>
      </c>
      <c r="AT69" s="73">
        <v>500000</v>
      </c>
      <c r="AU69" s="73">
        <v>487500</v>
      </c>
      <c r="AV69" s="73">
        <v>380000</v>
      </c>
      <c r="AW69" s="73">
        <v>300000</v>
      </c>
      <c r="AX69" s="73">
        <v>657030</v>
      </c>
      <c r="AY69" s="73">
        <v>74420</v>
      </c>
      <c r="AZ69" s="73">
        <v>1092382</v>
      </c>
      <c r="BA69" s="73">
        <v>550000</v>
      </c>
      <c r="BB69" s="73">
        <v>130000</v>
      </c>
      <c r="BC69" s="73">
        <v>896000</v>
      </c>
      <c r="BD69" s="73">
        <v>1488583</v>
      </c>
      <c r="BE69" s="73">
        <v>550000</v>
      </c>
      <c r="BF69" s="73">
        <v>1000000</v>
      </c>
      <c r="BG69" s="73">
        <v>414624</v>
      </c>
      <c r="BH69" s="73">
        <v>500000</v>
      </c>
      <c r="BI69" s="73">
        <v>559900</v>
      </c>
      <c r="BJ69" s="73">
        <v>335230</v>
      </c>
      <c r="BK69" s="73">
        <v>2450000</v>
      </c>
      <c r="BL69" s="73">
        <v>200800</v>
      </c>
      <c r="BM69" s="73">
        <v>762350</v>
      </c>
      <c r="BN69" s="104">
        <v>418781</v>
      </c>
      <c r="BO69" s="73">
        <v>613150</v>
      </c>
      <c r="BP69" s="73">
        <v>536600</v>
      </c>
      <c r="BQ69" s="73">
        <v>4064050</v>
      </c>
      <c r="BR69" s="73">
        <v>372970</v>
      </c>
      <c r="BS69" s="73">
        <v>157006.91</v>
      </c>
      <c r="BT69" s="73">
        <v>1097364</v>
      </c>
      <c r="BU69" s="73">
        <v>187560</v>
      </c>
      <c r="BV69" s="73">
        <v>119529</v>
      </c>
      <c r="BW69" s="73">
        <v>1500000</v>
      </c>
      <c r="BX69" s="73">
        <v>249916.36</v>
      </c>
      <c r="BY69" s="73">
        <v>77100</v>
      </c>
      <c r="BZ69" s="73">
        <v>427110</v>
      </c>
      <c r="CA69" s="73">
        <v>940770</v>
      </c>
      <c r="CB69" s="73">
        <v>483930</v>
      </c>
      <c r="CC69" s="73">
        <v>1214000</v>
      </c>
      <c r="CD69" s="73">
        <v>274894</v>
      </c>
      <c r="CE69" s="73">
        <v>668604</v>
      </c>
      <c r="CF69" s="73">
        <v>387178</v>
      </c>
      <c r="CG69" s="73">
        <v>0</v>
      </c>
      <c r="CH69" s="73">
        <v>310055.94</v>
      </c>
      <c r="CI69" s="73">
        <v>2710796.25</v>
      </c>
      <c r="CJ69" s="73">
        <v>77500</v>
      </c>
      <c r="CK69" s="73">
        <v>420890</v>
      </c>
      <c r="CL69" s="46">
        <f t="shared" si="46"/>
        <v>6194328</v>
      </c>
      <c r="CM69" s="46">
        <f t="shared" si="47"/>
        <v>3148069.21</v>
      </c>
      <c r="CN69" s="46">
        <f t="shared" si="48"/>
        <v>8116201</v>
      </c>
      <c r="CO69" s="46">
        <f t="shared" si="49"/>
        <v>13566259</v>
      </c>
      <c r="CP69" s="46">
        <f t="shared" si="50"/>
        <v>5874337</v>
      </c>
      <c r="CQ69" s="46">
        <f t="shared" si="51"/>
        <v>4981681</v>
      </c>
      <c r="CR69" s="46">
        <f t="shared" si="52"/>
        <v>15741224.459999999</v>
      </c>
      <c r="CS69" s="45">
        <f t="shared" si="53"/>
        <v>57622099.669999994</v>
      </c>
    </row>
    <row r="70" spans="1:97" s="68" customFormat="1">
      <c r="A70" s="66" t="s">
        <v>275</v>
      </c>
      <c r="B70" s="67">
        <f t="shared" ref="B70:C70" si="54">SUM(B58:B69)</f>
        <v>29928933.75</v>
      </c>
      <c r="C70" s="67">
        <f t="shared" si="54"/>
        <v>3123882</v>
      </c>
      <c r="D70" s="67">
        <f t="shared" ref="D70:BO70" si="55">SUM(D58:D69)</f>
        <v>4757700</v>
      </c>
      <c r="E70" s="67">
        <f t="shared" si="55"/>
        <v>4916477</v>
      </c>
      <c r="F70" s="67">
        <f t="shared" si="55"/>
        <v>3720544</v>
      </c>
      <c r="G70" s="67">
        <f t="shared" si="55"/>
        <v>3276003</v>
      </c>
      <c r="H70" s="67">
        <f t="shared" si="55"/>
        <v>5558396.0300000003</v>
      </c>
      <c r="I70" s="67">
        <f t="shared" si="55"/>
        <v>7969520.8599999994</v>
      </c>
      <c r="J70" s="67">
        <f t="shared" si="55"/>
        <v>6078040</v>
      </c>
      <c r="K70" s="67">
        <f t="shared" si="55"/>
        <v>7412052.3100000005</v>
      </c>
      <c r="L70" s="67">
        <f t="shared" si="55"/>
        <v>15855217</v>
      </c>
      <c r="M70" s="67">
        <f t="shared" si="55"/>
        <v>1986887.6</v>
      </c>
      <c r="N70" s="67">
        <f t="shared" si="55"/>
        <v>16972957.07</v>
      </c>
      <c r="O70" s="67">
        <f t="shared" si="55"/>
        <v>5083240</v>
      </c>
      <c r="P70" s="67">
        <f t="shared" si="55"/>
        <v>5925160</v>
      </c>
      <c r="Q70" s="67">
        <f t="shared" si="55"/>
        <v>9525605</v>
      </c>
      <c r="R70" s="67">
        <f t="shared" si="55"/>
        <v>5405381.4799999995</v>
      </c>
      <c r="S70" s="67">
        <f t="shared" si="55"/>
        <v>4654331</v>
      </c>
      <c r="T70" s="67">
        <f t="shared" si="55"/>
        <v>5436114.2000000002</v>
      </c>
      <c r="U70" s="67">
        <f t="shared" si="55"/>
        <v>2115470</v>
      </c>
      <c r="V70" s="67">
        <f t="shared" si="55"/>
        <v>54830000</v>
      </c>
      <c r="W70" s="67">
        <f t="shared" si="55"/>
        <v>4630000</v>
      </c>
      <c r="X70" s="67">
        <f t="shared" si="55"/>
        <v>7015736.8399999999</v>
      </c>
      <c r="Y70" s="67">
        <f t="shared" si="55"/>
        <v>6507016</v>
      </c>
      <c r="Z70" s="67">
        <f t="shared" si="55"/>
        <v>2399001</v>
      </c>
      <c r="AA70" s="67">
        <f t="shared" si="55"/>
        <v>4480748</v>
      </c>
      <c r="AB70" s="67">
        <f t="shared" si="55"/>
        <v>4500000</v>
      </c>
      <c r="AC70" s="67">
        <f t="shared" si="55"/>
        <v>18000000</v>
      </c>
      <c r="AD70" s="67">
        <f t="shared" si="55"/>
        <v>5300000</v>
      </c>
      <c r="AE70" s="67">
        <f t="shared" si="55"/>
        <v>4629536</v>
      </c>
      <c r="AF70" s="67">
        <f t="shared" si="55"/>
        <v>6890002</v>
      </c>
      <c r="AG70" s="67">
        <f t="shared" si="55"/>
        <v>7603710</v>
      </c>
      <c r="AH70" s="67">
        <f t="shared" si="55"/>
        <v>4306000</v>
      </c>
      <c r="AI70" s="67">
        <f t="shared" si="55"/>
        <v>5025000</v>
      </c>
      <c r="AJ70" s="67">
        <f t="shared" si="55"/>
        <v>66450000</v>
      </c>
      <c r="AK70" s="67">
        <f t="shared" si="55"/>
        <v>6647256</v>
      </c>
      <c r="AL70" s="67">
        <f t="shared" si="55"/>
        <v>4930790</v>
      </c>
      <c r="AM70" s="67">
        <f t="shared" si="55"/>
        <v>7598684.6600000001</v>
      </c>
      <c r="AN70" s="67">
        <f t="shared" si="55"/>
        <v>9352908.4000000004</v>
      </c>
      <c r="AO70" s="67">
        <f t="shared" si="55"/>
        <v>9955000</v>
      </c>
      <c r="AP70" s="67">
        <f t="shared" si="55"/>
        <v>2059875.57</v>
      </c>
      <c r="AQ70" s="67">
        <f t="shared" si="55"/>
        <v>21041862.539999999</v>
      </c>
      <c r="AR70" s="67">
        <f t="shared" si="55"/>
        <v>9305108</v>
      </c>
      <c r="AS70" s="67">
        <f t="shared" si="55"/>
        <v>13777428.1</v>
      </c>
      <c r="AT70" s="67">
        <f t="shared" si="55"/>
        <v>9413120</v>
      </c>
      <c r="AU70" s="67">
        <f t="shared" si="55"/>
        <v>7130244</v>
      </c>
      <c r="AV70" s="67">
        <f t="shared" si="55"/>
        <v>3460000</v>
      </c>
      <c r="AW70" s="67">
        <f t="shared" si="55"/>
        <v>6531682.4900000002</v>
      </c>
      <c r="AX70" s="67">
        <f t="shared" si="55"/>
        <v>5790299.6799999997</v>
      </c>
      <c r="AY70" s="67">
        <f t="shared" si="55"/>
        <v>3537368</v>
      </c>
      <c r="AZ70" s="67">
        <f t="shared" si="55"/>
        <v>21277547</v>
      </c>
      <c r="BA70" s="67">
        <f t="shared" si="55"/>
        <v>4635960</v>
      </c>
      <c r="BB70" s="67">
        <f t="shared" si="55"/>
        <v>28480000</v>
      </c>
      <c r="BC70" s="67">
        <f t="shared" si="55"/>
        <v>8162000</v>
      </c>
      <c r="BD70" s="67">
        <f t="shared" si="55"/>
        <v>3291685.49</v>
      </c>
      <c r="BE70" s="67">
        <f t="shared" si="55"/>
        <v>5405000</v>
      </c>
      <c r="BF70" s="67">
        <f t="shared" si="55"/>
        <v>18420000</v>
      </c>
      <c r="BG70" s="67">
        <f t="shared" si="55"/>
        <v>2587476</v>
      </c>
      <c r="BH70" s="67">
        <f t="shared" si="55"/>
        <v>2638083</v>
      </c>
      <c r="BI70" s="67">
        <f t="shared" si="55"/>
        <v>4395701</v>
      </c>
      <c r="BJ70" s="67">
        <f t="shared" si="55"/>
        <v>3952649</v>
      </c>
      <c r="BK70" s="67">
        <f t="shared" si="55"/>
        <v>37000000</v>
      </c>
      <c r="BL70" s="67">
        <f t="shared" si="55"/>
        <v>7000000</v>
      </c>
      <c r="BM70" s="67">
        <f t="shared" si="55"/>
        <v>6546744.4500000002</v>
      </c>
      <c r="BN70" s="67">
        <f t="shared" si="55"/>
        <v>7948075.5</v>
      </c>
      <c r="BO70" s="67">
        <f t="shared" si="55"/>
        <v>8806688.0999999996</v>
      </c>
      <c r="BP70" s="67">
        <f t="shared" ref="BP70:CS70" si="56">SUM(BP58:BP69)</f>
        <v>3842622</v>
      </c>
      <c r="BQ70" s="67">
        <f t="shared" si="56"/>
        <v>108491870</v>
      </c>
      <c r="BR70" s="67">
        <f t="shared" si="56"/>
        <v>6666539.4799999995</v>
      </c>
      <c r="BS70" s="67">
        <f t="shared" si="56"/>
        <v>6445344.0099999998</v>
      </c>
      <c r="BT70" s="67">
        <f t="shared" si="56"/>
        <v>16274257.280000001</v>
      </c>
      <c r="BU70" s="67">
        <f t="shared" si="56"/>
        <v>1736378</v>
      </c>
      <c r="BV70" s="67"/>
      <c r="BW70" s="67">
        <f t="shared" si="56"/>
        <v>14280000</v>
      </c>
      <c r="BX70" s="67">
        <f t="shared" si="56"/>
        <v>4802522.0500000007</v>
      </c>
      <c r="BY70" s="67">
        <f t="shared" si="56"/>
        <v>3249010.14</v>
      </c>
      <c r="BZ70" s="67">
        <f t="shared" si="56"/>
        <v>5198605</v>
      </c>
      <c r="CA70" s="67">
        <f t="shared" si="56"/>
        <v>15498518.4</v>
      </c>
      <c r="CB70" s="67">
        <f t="shared" si="56"/>
        <v>12216220</v>
      </c>
      <c r="CC70" s="67">
        <f t="shared" si="56"/>
        <v>17361014</v>
      </c>
      <c r="CD70" s="67">
        <f t="shared" si="56"/>
        <v>9613951.9500000011</v>
      </c>
      <c r="CE70" s="67">
        <f t="shared" si="56"/>
        <v>3551736</v>
      </c>
      <c r="CF70" s="67">
        <f t="shared" si="56"/>
        <v>2967875.01</v>
      </c>
      <c r="CG70" s="67">
        <f t="shared" si="56"/>
        <v>3254333.9</v>
      </c>
      <c r="CH70" s="67">
        <f t="shared" si="56"/>
        <v>3775928.25</v>
      </c>
      <c r="CI70" s="67">
        <f t="shared" si="56"/>
        <v>16947186.420000002</v>
      </c>
      <c r="CJ70" s="67">
        <f t="shared" si="56"/>
        <v>2385813.5099999998</v>
      </c>
      <c r="CK70" s="67">
        <f t="shared" si="56"/>
        <v>2477689.16</v>
      </c>
      <c r="CL70" s="67">
        <f t="shared" si="56"/>
        <v>94583653.549999997</v>
      </c>
      <c r="CM70" s="67">
        <f t="shared" si="56"/>
        <v>55118258.75</v>
      </c>
      <c r="CN70" s="67">
        <f t="shared" si="56"/>
        <v>136116749.84</v>
      </c>
      <c r="CO70" s="67">
        <f t="shared" si="56"/>
        <v>212895134.44</v>
      </c>
      <c r="CP70" s="67">
        <f t="shared" si="56"/>
        <v>77332594.489999995</v>
      </c>
      <c r="CQ70" s="67">
        <f t="shared" si="56"/>
        <v>71144130.049999997</v>
      </c>
      <c r="CR70" s="67">
        <f t="shared" si="56"/>
        <v>261464942.66000003</v>
      </c>
      <c r="CS70" s="67">
        <f t="shared" si="56"/>
        <v>908655463.77999997</v>
      </c>
    </row>
    <row r="71" spans="1:97" s="68" customForma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</row>
    <row r="72" spans="1:97" s="68" customFormat="1">
      <c r="A72" s="75" t="s">
        <v>271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</row>
    <row r="73" spans="1:97" s="68" customFormat="1">
      <c r="A73" s="76" t="s">
        <v>269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</row>
    <row r="74" spans="1:97" s="47" customFormat="1">
      <c r="A74" s="77" t="s">
        <v>379</v>
      </c>
      <c r="B74" s="78">
        <f t="shared" ref="B74:C74" si="57">SUM(B75:B89)</f>
        <v>585427570.06000006</v>
      </c>
      <c r="C74" s="78">
        <f t="shared" si="57"/>
        <v>80477468</v>
      </c>
      <c r="D74" s="78">
        <f t="shared" ref="D74:BO74" si="58">SUM(D75:D89)</f>
        <v>2279240000</v>
      </c>
      <c r="E74" s="78">
        <f t="shared" si="58"/>
        <v>27825232.569999997</v>
      </c>
      <c r="F74" s="78">
        <f t="shared" si="58"/>
        <v>37881510.68</v>
      </c>
      <c r="G74" s="78">
        <f t="shared" si="58"/>
        <v>67817153.030000001</v>
      </c>
      <c r="H74" s="78">
        <f t="shared" si="58"/>
        <v>47959122.560000002</v>
      </c>
      <c r="I74" s="78">
        <f t="shared" si="58"/>
        <v>66503045.779999994</v>
      </c>
      <c r="J74" s="78">
        <f t="shared" si="58"/>
        <v>70992559</v>
      </c>
      <c r="K74" s="78">
        <f t="shared" si="58"/>
        <v>43022787.129999995</v>
      </c>
      <c r="L74" s="78">
        <f t="shared" si="58"/>
        <v>253530000</v>
      </c>
      <c r="M74" s="78">
        <f t="shared" si="58"/>
        <v>36186370.779999994</v>
      </c>
      <c r="N74" s="78">
        <f t="shared" si="58"/>
        <v>601444143</v>
      </c>
      <c r="O74" s="78">
        <f t="shared" si="58"/>
        <v>39701768.400000006</v>
      </c>
      <c r="P74" s="78">
        <f t="shared" si="58"/>
        <v>65129330.920000002</v>
      </c>
      <c r="Q74" s="78">
        <f t="shared" si="58"/>
        <v>73845921.879999995</v>
      </c>
      <c r="R74" s="78">
        <f t="shared" si="58"/>
        <v>69189187.920000002</v>
      </c>
      <c r="S74" s="78">
        <f t="shared" si="58"/>
        <v>40006858.659999996</v>
      </c>
      <c r="T74" s="78">
        <f t="shared" si="58"/>
        <v>76178732.289999992</v>
      </c>
      <c r="U74" s="78">
        <f t="shared" si="58"/>
        <v>10057228.93</v>
      </c>
      <c r="V74" s="78">
        <f t="shared" si="58"/>
        <v>588667000</v>
      </c>
      <c r="W74" s="78">
        <f t="shared" si="58"/>
        <v>64928760.25</v>
      </c>
      <c r="X74" s="78">
        <f t="shared" si="58"/>
        <v>91500003</v>
      </c>
      <c r="Y74" s="78">
        <f t="shared" si="58"/>
        <v>84093776</v>
      </c>
      <c r="Z74" s="78">
        <f t="shared" si="58"/>
        <v>40890764.950000003</v>
      </c>
      <c r="AA74" s="78">
        <f t="shared" si="58"/>
        <v>44451819.240000002</v>
      </c>
      <c r="AB74" s="78">
        <f t="shared" si="58"/>
        <v>58764801</v>
      </c>
      <c r="AC74" s="78">
        <f t="shared" si="58"/>
        <v>238270004</v>
      </c>
      <c r="AD74" s="78">
        <f t="shared" si="58"/>
        <v>54155421</v>
      </c>
      <c r="AE74" s="78">
        <f t="shared" si="58"/>
        <v>62450000</v>
      </c>
      <c r="AF74" s="78">
        <f t="shared" si="58"/>
        <v>81163990</v>
      </c>
      <c r="AG74" s="78">
        <f t="shared" si="58"/>
        <v>118004380.67</v>
      </c>
      <c r="AH74" s="78">
        <f t="shared" si="58"/>
        <v>60424340</v>
      </c>
      <c r="AI74" s="78">
        <f t="shared" si="58"/>
        <v>79358155.310000002</v>
      </c>
      <c r="AJ74" s="78">
        <f t="shared" si="58"/>
        <v>1642631327.79</v>
      </c>
      <c r="AK74" s="78">
        <f t="shared" si="58"/>
        <v>88800000</v>
      </c>
      <c r="AL74" s="78">
        <f t="shared" si="58"/>
        <v>62570000</v>
      </c>
      <c r="AM74" s="78">
        <f t="shared" si="58"/>
        <v>123500000</v>
      </c>
      <c r="AN74" s="78">
        <f t="shared" si="58"/>
        <v>91924720.929999992</v>
      </c>
      <c r="AO74" s="78">
        <f t="shared" si="58"/>
        <v>67350677.75</v>
      </c>
      <c r="AP74" s="78">
        <f t="shared" si="58"/>
        <v>25180854.039999999</v>
      </c>
      <c r="AQ74" s="78">
        <f t="shared" si="58"/>
        <v>198613149.11000001</v>
      </c>
      <c r="AR74" s="78">
        <f t="shared" si="58"/>
        <v>44350623.859999999</v>
      </c>
      <c r="AS74" s="78">
        <f t="shared" si="58"/>
        <v>68407474.489999995</v>
      </c>
      <c r="AT74" s="78">
        <f t="shared" si="58"/>
        <v>160707124.94</v>
      </c>
      <c r="AU74" s="78">
        <f t="shared" si="58"/>
        <v>39591850</v>
      </c>
      <c r="AV74" s="78">
        <f t="shared" si="58"/>
        <v>49756539</v>
      </c>
      <c r="AW74" s="78">
        <f t="shared" si="58"/>
        <v>86550000</v>
      </c>
      <c r="AX74" s="78">
        <f t="shared" si="58"/>
        <v>61003781.700000003</v>
      </c>
      <c r="AY74" s="78">
        <f t="shared" si="58"/>
        <v>21133471.25</v>
      </c>
      <c r="AZ74" s="78">
        <f t="shared" si="58"/>
        <v>317804374.64999998</v>
      </c>
      <c r="BA74" s="78">
        <f t="shared" si="58"/>
        <v>34746773.590000004</v>
      </c>
      <c r="BB74" s="78">
        <f t="shared" si="58"/>
        <v>645777752.50999999</v>
      </c>
      <c r="BC74" s="78">
        <f t="shared" si="58"/>
        <v>232241129.21000001</v>
      </c>
      <c r="BD74" s="78">
        <f t="shared" si="58"/>
        <v>14027157.5</v>
      </c>
      <c r="BE74" s="78">
        <f t="shared" si="58"/>
        <v>80064800</v>
      </c>
      <c r="BF74" s="78">
        <f t="shared" si="58"/>
        <v>586288803</v>
      </c>
      <c r="BG74" s="78">
        <f t="shared" si="58"/>
        <v>45366587</v>
      </c>
      <c r="BH74" s="78">
        <f t="shared" si="58"/>
        <v>28890002</v>
      </c>
      <c r="BI74" s="78">
        <f t="shared" si="58"/>
        <v>52870146.060000002</v>
      </c>
      <c r="BJ74" s="78">
        <f t="shared" si="58"/>
        <v>26814770.760000002</v>
      </c>
      <c r="BK74" s="78">
        <f t="shared" si="58"/>
        <v>314633398.96999997</v>
      </c>
      <c r="BL74" s="78">
        <f t="shared" si="58"/>
        <v>106138570</v>
      </c>
      <c r="BM74" s="78">
        <f t="shared" si="58"/>
        <v>62218611.639999993</v>
      </c>
      <c r="BN74" s="78">
        <f t="shared" si="58"/>
        <v>130484015.66</v>
      </c>
      <c r="BO74" s="78">
        <f t="shared" si="58"/>
        <v>44717097.259999998</v>
      </c>
      <c r="BP74" s="78">
        <f t="shared" ref="BP74:CS74" si="59">SUM(BP75:BP89)</f>
        <v>47335687</v>
      </c>
      <c r="BQ74" s="78">
        <f t="shared" si="59"/>
        <v>3221000000</v>
      </c>
      <c r="BR74" s="78">
        <f t="shared" si="59"/>
        <v>117661024.02</v>
      </c>
      <c r="BS74" s="78">
        <f t="shared" si="59"/>
        <v>32073469.560000002</v>
      </c>
      <c r="BT74" s="78">
        <f t="shared" si="59"/>
        <v>493930293.48000002</v>
      </c>
      <c r="BU74" s="78">
        <f t="shared" si="59"/>
        <v>22533362.449999999</v>
      </c>
      <c r="BV74" s="78">
        <f t="shared" si="59"/>
        <v>65439848.659999996</v>
      </c>
      <c r="BW74" s="78">
        <f t="shared" si="59"/>
        <v>194850000</v>
      </c>
      <c r="BX74" s="78">
        <f t="shared" si="59"/>
        <v>28760631.350000001</v>
      </c>
      <c r="BY74" s="78">
        <f t="shared" si="59"/>
        <v>68826815.270000011</v>
      </c>
      <c r="BZ74" s="78">
        <f t="shared" si="59"/>
        <v>77164870.810000002</v>
      </c>
      <c r="CA74" s="78">
        <f t="shared" si="59"/>
        <v>100209501.31</v>
      </c>
      <c r="CB74" s="78">
        <f t="shared" si="59"/>
        <v>244683750.11000001</v>
      </c>
      <c r="CC74" s="78">
        <f t="shared" si="59"/>
        <v>69506424.209999993</v>
      </c>
      <c r="CD74" s="78">
        <f t="shared" si="59"/>
        <v>195150474.71000001</v>
      </c>
      <c r="CE74" s="78">
        <f t="shared" si="59"/>
        <v>52786224.57</v>
      </c>
      <c r="CF74" s="78">
        <f t="shared" si="59"/>
        <v>46561850.279999994</v>
      </c>
      <c r="CG74" s="78">
        <f t="shared" si="59"/>
        <v>38551170.819999993</v>
      </c>
      <c r="CH74" s="78">
        <f t="shared" si="59"/>
        <v>14956430.420000004</v>
      </c>
      <c r="CI74" s="78">
        <f t="shared" si="59"/>
        <v>296457713.73000002</v>
      </c>
      <c r="CJ74" s="78">
        <f t="shared" si="59"/>
        <v>17244666.789999999</v>
      </c>
      <c r="CK74" s="78">
        <f t="shared" si="59"/>
        <v>43928826.910000004</v>
      </c>
      <c r="CL74" s="78">
        <f t="shared" si="59"/>
        <v>3596862819.5900002</v>
      </c>
      <c r="CM74" s="78">
        <f t="shared" si="59"/>
        <v>975553171.99999988</v>
      </c>
      <c r="CN74" s="78">
        <f t="shared" si="59"/>
        <v>1667123215.4200001</v>
      </c>
      <c r="CO74" s="78">
        <f t="shared" si="59"/>
        <v>3184622743.1000004</v>
      </c>
      <c r="CP74" s="78">
        <f t="shared" si="59"/>
        <v>1712341148.0400002</v>
      </c>
      <c r="CQ74" s="78">
        <f t="shared" si="59"/>
        <v>705527380.52999997</v>
      </c>
      <c r="CR74" s="78">
        <f t="shared" si="59"/>
        <v>5442277349.4599991</v>
      </c>
      <c r="CS74" s="78">
        <f t="shared" si="59"/>
        <v>17284307828.139999</v>
      </c>
    </row>
    <row r="75" spans="1:97" s="47" customFormat="1">
      <c r="A75" s="45" t="s">
        <v>231</v>
      </c>
      <c r="B75" s="46">
        <v>165000000</v>
      </c>
      <c r="C75" s="46">
        <v>15500000</v>
      </c>
      <c r="D75" s="46">
        <v>11000000</v>
      </c>
      <c r="E75" s="46">
        <v>10662521.630000001</v>
      </c>
      <c r="F75" s="46">
        <v>6498000</v>
      </c>
      <c r="G75" s="46">
        <v>17000000</v>
      </c>
      <c r="H75" s="46">
        <v>18290320</v>
      </c>
      <c r="I75" s="46">
        <v>30000000</v>
      </c>
      <c r="J75" s="46">
        <v>12968200</v>
      </c>
      <c r="K75" s="46">
        <v>16387802.609999999</v>
      </c>
      <c r="L75" s="46">
        <v>47000000</v>
      </c>
      <c r="M75" s="46">
        <v>4067673.65</v>
      </c>
      <c r="N75" s="46">
        <v>74763869.430000007</v>
      </c>
      <c r="O75" s="46">
        <v>13827957.93</v>
      </c>
      <c r="P75" s="46">
        <v>20478285.940000001</v>
      </c>
      <c r="Q75" s="46">
        <v>35307230.159999996</v>
      </c>
      <c r="R75" s="46">
        <v>10000000</v>
      </c>
      <c r="S75" s="46">
        <v>15528394.119999999</v>
      </c>
      <c r="T75" s="46">
        <v>9211371.9800000004</v>
      </c>
      <c r="U75" s="46">
        <v>3500000</v>
      </c>
      <c r="V75" s="46">
        <v>170000000</v>
      </c>
      <c r="W75" s="46">
        <v>7289000</v>
      </c>
      <c r="X75" s="46">
        <v>16500000</v>
      </c>
      <c r="Y75" s="46">
        <v>12000000</v>
      </c>
      <c r="Z75" s="46">
        <v>4200000</v>
      </c>
      <c r="AA75" s="46">
        <v>6000000</v>
      </c>
      <c r="AB75" s="46">
        <v>9500000</v>
      </c>
      <c r="AC75" s="46">
        <v>37000000</v>
      </c>
      <c r="AD75" s="46">
        <v>7000000</v>
      </c>
      <c r="AE75" s="46">
        <v>7500000</v>
      </c>
      <c r="AF75" s="46">
        <v>10000000</v>
      </c>
      <c r="AG75" s="46">
        <v>27500000</v>
      </c>
      <c r="AH75" s="46">
        <v>7000000</v>
      </c>
      <c r="AI75" s="46">
        <v>8000000</v>
      </c>
      <c r="AJ75" s="46">
        <v>580000000</v>
      </c>
      <c r="AK75" s="46">
        <v>13000000</v>
      </c>
      <c r="AL75" s="46">
        <v>6000000</v>
      </c>
      <c r="AM75" s="46">
        <v>26000000</v>
      </c>
      <c r="AN75" s="46">
        <v>35730776.25</v>
      </c>
      <c r="AO75" s="46">
        <v>8000000</v>
      </c>
      <c r="AP75" s="46">
        <v>3000000</v>
      </c>
      <c r="AQ75" s="46">
        <v>55831712.920000002</v>
      </c>
      <c r="AR75" s="46">
        <v>14607638</v>
      </c>
      <c r="AS75" s="46">
        <v>17000000</v>
      </c>
      <c r="AT75" s="46">
        <v>21000000</v>
      </c>
      <c r="AU75" s="46">
        <v>10000000</v>
      </c>
      <c r="AV75" s="46">
        <v>5000000</v>
      </c>
      <c r="AW75" s="46">
        <v>14000000</v>
      </c>
      <c r="AX75" s="46">
        <v>10539947.07</v>
      </c>
      <c r="AY75" s="46">
        <v>6000000</v>
      </c>
      <c r="AZ75" s="46">
        <v>152691499.30000001</v>
      </c>
      <c r="BA75" s="46">
        <v>9000000</v>
      </c>
      <c r="BB75" s="46">
        <v>321000000</v>
      </c>
      <c r="BC75" s="46">
        <v>81181145.719999999</v>
      </c>
      <c r="BD75" s="46">
        <v>5500000</v>
      </c>
      <c r="BE75" s="46">
        <v>12000000</v>
      </c>
      <c r="BF75" s="46">
        <v>88000000</v>
      </c>
      <c r="BG75" s="46">
        <v>4539506</v>
      </c>
      <c r="BH75" s="46">
        <v>3000000</v>
      </c>
      <c r="BI75" s="46">
        <v>20475691.43</v>
      </c>
      <c r="BJ75" s="46">
        <v>8000000</v>
      </c>
      <c r="BK75" s="46">
        <v>125948520.59</v>
      </c>
      <c r="BL75" s="46">
        <v>22000000</v>
      </c>
      <c r="BM75" s="46">
        <v>21016917.09</v>
      </c>
      <c r="BN75" s="46">
        <v>30000000</v>
      </c>
      <c r="BO75" s="46">
        <v>14443583.59</v>
      </c>
      <c r="BP75" s="46">
        <v>8500000</v>
      </c>
      <c r="BQ75" s="46">
        <v>1080000000</v>
      </c>
      <c r="BR75" s="46">
        <v>17537842.510000002</v>
      </c>
      <c r="BS75" s="46">
        <v>14370000</v>
      </c>
      <c r="BT75" s="46">
        <v>85000000</v>
      </c>
      <c r="BU75" s="46">
        <v>970653.04</v>
      </c>
      <c r="BV75" s="46">
        <v>15996984.210000001</v>
      </c>
      <c r="BW75" s="46">
        <v>50000000</v>
      </c>
      <c r="BX75" s="46">
        <v>7447418.9199999999</v>
      </c>
      <c r="BY75" s="46">
        <v>8630125.2400000002</v>
      </c>
      <c r="BZ75" s="46">
        <v>13995751.48</v>
      </c>
      <c r="CA75" s="46">
        <v>18602441.120000001</v>
      </c>
      <c r="CB75" s="46">
        <v>48244483.590000004</v>
      </c>
      <c r="CC75" s="46">
        <v>19939584</v>
      </c>
      <c r="CD75" s="46">
        <v>35165764.299999997</v>
      </c>
      <c r="CE75" s="46">
        <v>5200000</v>
      </c>
      <c r="CF75" s="46">
        <v>5985673.6100000003</v>
      </c>
      <c r="CG75" s="46">
        <v>4955794.8600000003</v>
      </c>
      <c r="CH75" s="46">
        <v>5224426.8600000003</v>
      </c>
      <c r="CI75" s="46">
        <v>57479368.159999996</v>
      </c>
      <c r="CJ75" s="46">
        <v>5658182.6900000004</v>
      </c>
      <c r="CK75" s="46">
        <v>4017267.84</v>
      </c>
      <c r="CL75" s="46">
        <f t="shared" ref="CL75:CL89" si="60">SUM(B75:M75)</f>
        <v>354374517.88999999</v>
      </c>
      <c r="CM75" s="46">
        <f t="shared" ref="CM75:CM89" si="61">SUM(N75:U75)</f>
        <v>182617109.56</v>
      </c>
      <c r="CN75" s="46">
        <f t="shared" ref="CN75:CN89" si="62">SUM(V75:AI75)</f>
        <v>329489000</v>
      </c>
      <c r="CO75" s="46">
        <f t="shared" ref="CO75:CO89" si="63">SUM(AJ75:BA75)</f>
        <v>987401573.53999996</v>
      </c>
      <c r="CP75" s="46">
        <f t="shared" ref="CP75:CP89" si="64">SUM(BB75:BJ75)</f>
        <v>543696343.1500001</v>
      </c>
      <c r="CQ75" s="46">
        <f t="shared" ref="CQ75:CQ89" si="65">SUM(BK75:BP75)</f>
        <v>221909021.27000001</v>
      </c>
      <c r="CR75" s="46">
        <f t="shared" ref="CR75:CR89" si="66">SUM(BQ75:CK75)</f>
        <v>1504421762.4299996</v>
      </c>
      <c r="CS75" s="45">
        <f t="shared" ref="CS75:CS89" si="67">SUM(B75:CK75)</f>
        <v>4123909327.8400006</v>
      </c>
    </row>
    <row r="76" spans="1:97" s="47" customFormat="1">
      <c r="A76" s="45" t="s">
        <v>232</v>
      </c>
      <c r="B76" s="46">
        <v>1494868.7</v>
      </c>
      <c r="C76" s="46">
        <v>1200000</v>
      </c>
      <c r="D76" s="46">
        <v>380000</v>
      </c>
      <c r="E76" s="46">
        <v>314020</v>
      </c>
      <c r="F76" s="46">
        <v>120000</v>
      </c>
      <c r="G76" s="46">
        <v>5000000</v>
      </c>
      <c r="H76" s="46">
        <v>325300</v>
      </c>
      <c r="I76" s="46">
        <v>1400000</v>
      </c>
      <c r="J76" s="46">
        <v>241400</v>
      </c>
      <c r="K76" s="46">
        <v>279842.64</v>
      </c>
      <c r="L76" s="46">
        <v>980000</v>
      </c>
      <c r="M76" s="46">
        <v>94593.06</v>
      </c>
      <c r="N76" s="46">
        <v>1086868</v>
      </c>
      <c r="O76" s="46">
        <v>185833.33</v>
      </c>
      <c r="P76" s="46">
        <v>19799.36</v>
      </c>
      <c r="Q76" s="46">
        <v>25196.44</v>
      </c>
      <c r="R76" s="46">
        <v>13506.5</v>
      </c>
      <c r="S76" s="46">
        <v>159885</v>
      </c>
      <c r="T76" s="46">
        <v>126825</v>
      </c>
      <c r="U76" s="46">
        <v>50000</v>
      </c>
      <c r="V76" s="46">
        <v>1700000</v>
      </c>
      <c r="W76" s="46">
        <v>229000</v>
      </c>
      <c r="X76" s="46">
        <v>500000</v>
      </c>
      <c r="Y76" s="46">
        <v>100000</v>
      </c>
      <c r="Z76" s="46">
        <v>100000</v>
      </c>
      <c r="AA76" s="46">
        <v>120000</v>
      </c>
      <c r="AB76" s="46">
        <v>180000</v>
      </c>
      <c r="AC76" s="46">
        <v>350000</v>
      </c>
      <c r="AD76" s="46">
        <v>200000</v>
      </c>
      <c r="AE76" s="46">
        <v>250000</v>
      </c>
      <c r="AF76" s="46">
        <v>260000</v>
      </c>
      <c r="AG76" s="46">
        <v>450000</v>
      </c>
      <c r="AH76" s="46">
        <v>200000</v>
      </c>
      <c r="AI76" s="46">
        <v>150000</v>
      </c>
      <c r="AJ76" s="46">
        <v>1200000</v>
      </c>
      <c r="AK76" s="46">
        <v>4900000</v>
      </c>
      <c r="AL76" s="46">
        <v>200000</v>
      </c>
      <c r="AM76" s="46">
        <v>1300000</v>
      </c>
      <c r="AN76" s="46">
        <v>2376825.65</v>
      </c>
      <c r="AO76" s="46">
        <v>150000</v>
      </c>
      <c r="AP76" s="46">
        <v>60000</v>
      </c>
      <c r="AQ76" s="46">
        <v>797900.05</v>
      </c>
      <c r="AR76" s="46">
        <v>456505</v>
      </c>
      <c r="AS76" s="46">
        <v>850000</v>
      </c>
      <c r="AT76" s="46">
        <v>1200000</v>
      </c>
      <c r="AU76" s="46">
        <v>500000</v>
      </c>
      <c r="AV76" s="46">
        <v>250000</v>
      </c>
      <c r="AW76" s="46">
        <v>300000</v>
      </c>
      <c r="AX76" s="46">
        <v>757448.25</v>
      </c>
      <c r="AY76" s="46">
        <v>200000</v>
      </c>
      <c r="AZ76" s="46">
        <v>22138115.780000001</v>
      </c>
      <c r="BA76" s="46">
        <v>350000</v>
      </c>
      <c r="BB76" s="46">
        <v>6500000</v>
      </c>
      <c r="BC76" s="46">
        <v>5520865.4500000002</v>
      </c>
      <c r="BD76" s="46">
        <v>112725</v>
      </c>
      <c r="BE76" s="46">
        <v>200000</v>
      </c>
      <c r="BF76" s="46">
        <v>1000000</v>
      </c>
      <c r="BG76" s="46">
        <v>150000</v>
      </c>
      <c r="BH76" s="46">
        <v>40000</v>
      </c>
      <c r="BI76" s="46">
        <v>702397.5</v>
      </c>
      <c r="BJ76" s="46">
        <v>9000</v>
      </c>
      <c r="BK76" s="46">
        <v>361750</v>
      </c>
      <c r="BL76" s="46">
        <v>600000</v>
      </c>
      <c r="BM76" s="46">
        <v>276330</v>
      </c>
      <c r="BN76" s="46">
        <v>600000</v>
      </c>
      <c r="BO76" s="46">
        <v>436320</v>
      </c>
      <c r="BP76" s="46">
        <v>250000</v>
      </c>
      <c r="BQ76" s="46">
        <v>3000000</v>
      </c>
      <c r="BR76" s="46">
        <v>304389.40000000002</v>
      </c>
      <c r="BS76" s="46">
        <v>650000</v>
      </c>
      <c r="BT76" s="46">
        <v>230000</v>
      </c>
      <c r="BU76" s="46">
        <v>3216814.5</v>
      </c>
      <c r="BV76" s="46">
        <v>380000</v>
      </c>
      <c r="BW76" s="46">
        <v>1350000</v>
      </c>
      <c r="BX76" s="46">
        <v>205100</v>
      </c>
      <c r="BY76" s="46">
        <v>301000</v>
      </c>
      <c r="BZ76" s="46">
        <v>11700</v>
      </c>
      <c r="CA76" s="46">
        <v>465150</v>
      </c>
      <c r="CB76" s="46">
        <v>1664580</v>
      </c>
      <c r="CC76" s="46">
        <v>554813</v>
      </c>
      <c r="CD76" s="46">
        <v>1150130.2</v>
      </c>
      <c r="CE76" s="46">
        <v>300000</v>
      </c>
      <c r="CF76" s="46">
        <v>130750</v>
      </c>
      <c r="CG76" s="46">
        <v>111952</v>
      </c>
      <c r="CH76" s="46">
        <v>178183.95</v>
      </c>
      <c r="CI76" s="46">
        <v>9188682.6099999994</v>
      </c>
      <c r="CJ76" s="46">
        <v>127500</v>
      </c>
      <c r="CK76" s="46">
        <v>141540</v>
      </c>
      <c r="CL76" s="46">
        <f t="shared" si="60"/>
        <v>11830024.4</v>
      </c>
      <c r="CM76" s="46">
        <f t="shared" si="61"/>
        <v>1667913.6300000001</v>
      </c>
      <c r="CN76" s="46">
        <f t="shared" si="62"/>
        <v>4789000</v>
      </c>
      <c r="CO76" s="46">
        <f t="shared" si="63"/>
        <v>37986794.730000004</v>
      </c>
      <c r="CP76" s="46">
        <f t="shared" si="64"/>
        <v>14234987.949999999</v>
      </c>
      <c r="CQ76" s="46">
        <f t="shared" si="65"/>
        <v>2524400</v>
      </c>
      <c r="CR76" s="46">
        <f t="shared" si="66"/>
        <v>23662285.659999996</v>
      </c>
      <c r="CS76" s="45">
        <f t="shared" si="67"/>
        <v>96695406.37000002</v>
      </c>
    </row>
    <row r="77" spans="1:97" s="47" customFormat="1">
      <c r="A77" s="45" t="s">
        <v>233</v>
      </c>
      <c r="B77" s="46">
        <v>101902195.29000001</v>
      </c>
      <c r="C77" s="46">
        <v>5400000</v>
      </c>
      <c r="D77" s="46">
        <v>3200000</v>
      </c>
      <c r="E77" s="46">
        <v>1097602.73</v>
      </c>
      <c r="F77" s="46">
        <v>2406000</v>
      </c>
      <c r="G77" s="46">
        <v>5000000</v>
      </c>
      <c r="H77" s="46">
        <v>6692103</v>
      </c>
      <c r="I77" s="46">
        <v>11000000</v>
      </c>
      <c r="J77" s="46">
        <v>2247400</v>
      </c>
      <c r="K77" s="46">
        <v>3036764.97</v>
      </c>
      <c r="L77" s="46">
        <v>30000000</v>
      </c>
      <c r="M77" s="46">
        <v>1215391.31</v>
      </c>
      <c r="N77" s="46">
        <v>64306503.780000001</v>
      </c>
      <c r="O77" s="46">
        <v>5739867.9699999997</v>
      </c>
      <c r="P77" s="46">
        <v>8658662.2200000007</v>
      </c>
      <c r="Q77" s="46">
        <v>17250434</v>
      </c>
      <c r="R77" s="46">
        <v>2567934.52</v>
      </c>
      <c r="S77" s="46">
        <v>4559316.79</v>
      </c>
      <c r="T77" s="46">
        <v>5616835.0999999996</v>
      </c>
      <c r="U77" s="46">
        <v>1000000</v>
      </c>
      <c r="V77" s="46">
        <v>182000000</v>
      </c>
      <c r="W77" s="46">
        <v>4659000</v>
      </c>
      <c r="X77" s="46">
        <v>5500000</v>
      </c>
      <c r="Y77" s="46">
        <v>5500000</v>
      </c>
      <c r="Z77" s="46">
        <v>1120000</v>
      </c>
      <c r="AA77" s="46">
        <v>1400000</v>
      </c>
      <c r="AB77" s="46">
        <v>3200000</v>
      </c>
      <c r="AC77" s="46">
        <v>14600000</v>
      </c>
      <c r="AD77" s="46">
        <v>3860000</v>
      </c>
      <c r="AE77" s="46">
        <v>4500000</v>
      </c>
      <c r="AF77" s="46">
        <v>6000000</v>
      </c>
      <c r="AG77" s="46">
        <v>9000000</v>
      </c>
      <c r="AH77" s="46">
        <v>4000000</v>
      </c>
      <c r="AI77" s="46">
        <v>2800000</v>
      </c>
      <c r="AJ77" s="46">
        <v>360000000</v>
      </c>
      <c r="AK77" s="46">
        <v>4500000</v>
      </c>
      <c r="AL77" s="46">
        <v>4000000</v>
      </c>
      <c r="AM77" s="46">
        <v>12000000</v>
      </c>
      <c r="AN77" s="46">
        <v>12632623.51</v>
      </c>
      <c r="AO77" s="46">
        <v>2500000</v>
      </c>
      <c r="AP77" s="46">
        <v>1000000</v>
      </c>
      <c r="AQ77" s="46">
        <v>44734544.659999996</v>
      </c>
      <c r="AR77" s="46">
        <v>6401382.7999999998</v>
      </c>
      <c r="AS77" s="46">
        <v>10000000</v>
      </c>
      <c r="AT77" s="46">
        <v>12000000</v>
      </c>
      <c r="AU77" s="46">
        <v>5000000</v>
      </c>
      <c r="AV77" s="46">
        <v>2150000</v>
      </c>
      <c r="AW77" s="46">
        <v>6000000</v>
      </c>
      <c r="AX77" s="46">
        <v>4820969.08</v>
      </c>
      <c r="AY77" s="46">
        <v>2600000</v>
      </c>
      <c r="AZ77" s="46">
        <v>23931499.260000002</v>
      </c>
      <c r="BA77" s="46">
        <v>3500000</v>
      </c>
      <c r="BB77" s="46">
        <v>168000000</v>
      </c>
      <c r="BC77" s="46">
        <v>22044602.219999999</v>
      </c>
      <c r="BD77" s="46">
        <v>1950000</v>
      </c>
      <c r="BE77" s="46">
        <v>4000000</v>
      </c>
      <c r="BF77" s="46">
        <v>68780000</v>
      </c>
      <c r="BG77" s="46">
        <v>2500000</v>
      </c>
      <c r="BH77" s="46">
        <v>1200000</v>
      </c>
      <c r="BI77" s="46">
        <v>7361908.0599999996</v>
      </c>
      <c r="BJ77" s="46">
        <v>6000000</v>
      </c>
      <c r="BK77" s="46">
        <v>83762160.530000001</v>
      </c>
      <c r="BL77" s="46">
        <v>7000000</v>
      </c>
      <c r="BM77" s="46">
        <v>6330416.5300000003</v>
      </c>
      <c r="BN77" s="46">
        <v>9600000</v>
      </c>
      <c r="BO77" s="46">
        <v>5881990.4500000002</v>
      </c>
      <c r="BP77" s="46">
        <v>3500000</v>
      </c>
      <c r="BQ77" s="46">
        <v>730000000</v>
      </c>
      <c r="BR77" s="46">
        <v>4505403.46</v>
      </c>
      <c r="BS77" s="46">
        <v>3516172.2</v>
      </c>
      <c r="BT77" s="46">
        <v>45000000</v>
      </c>
      <c r="BU77" s="46">
        <v>1137901.05</v>
      </c>
      <c r="BV77" s="46">
        <v>6522568.4400000004</v>
      </c>
      <c r="BW77" s="46">
        <v>42500000</v>
      </c>
      <c r="BX77" s="46">
        <v>1524218.5</v>
      </c>
      <c r="BY77" s="46">
        <v>2900121.31</v>
      </c>
      <c r="BZ77" s="46">
        <v>5876640.4900000002</v>
      </c>
      <c r="CA77" s="46">
        <v>5913510.75</v>
      </c>
      <c r="CB77" s="46">
        <v>26064958.559999999</v>
      </c>
      <c r="CC77" s="46">
        <v>8029463.2000000002</v>
      </c>
      <c r="CD77" s="46">
        <v>12256130.359999999</v>
      </c>
      <c r="CE77" s="46">
        <v>3700000</v>
      </c>
      <c r="CF77" s="46">
        <v>1991379.31</v>
      </c>
      <c r="CG77" s="46">
        <v>1229064.44</v>
      </c>
      <c r="CH77" s="46">
        <v>3156068.69</v>
      </c>
      <c r="CI77" s="46">
        <v>23737776.969999999</v>
      </c>
      <c r="CJ77" s="46">
        <v>2010283.81</v>
      </c>
      <c r="CK77" s="46">
        <v>3709318.25</v>
      </c>
      <c r="CL77" s="46">
        <f t="shared" si="60"/>
        <v>173197457.30000001</v>
      </c>
      <c r="CM77" s="46">
        <f t="shared" si="61"/>
        <v>109699554.38</v>
      </c>
      <c r="CN77" s="46">
        <f t="shared" si="62"/>
        <v>248139000</v>
      </c>
      <c r="CO77" s="46">
        <f t="shared" si="63"/>
        <v>517771019.30999994</v>
      </c>
      <c r="CP77" s="46">
        <f t="shared" si="64"/>
        <v>281836510.28000003</v>
      </c>
      <c r="CQ77" s="46">
        <f t="shared" si="65"/>
        <v>116074567.51000001</v>
      </c>
      <c r="CR77" s="46">
        <f t="shared" si="66"/>
        <v>935280979.79000008</v>
      </c>
      <c r="CS77" s="45">
        <f t="shared" si="67"/>
        <v>2381999088.5699992</v>
      </c>
    </row>
    <row r="78" spans="1:97" s="47" customFormat="1">
      <c r="A78" s="45" t="s">
        <v>234</v>
      </c>
      <c r="B78" s="46">
        <v>16028901.6</v>
      </c>
      <c r="C78" s="46">
        <v>2800000</v>
      </c>
      <c r="D78" s="46">
        <v>6800000</v>
      </c>
      <c r="E78" s="46">
        <v>6779785</v>
      </c>
      <c r="F78" s="46">
        <v>3518000</v>
      </c>
      <c r="G78" s="46">
        <v>6000000</v>
      </c>
      <c r="H78" s="46">
        <v>8592149</v>
      </c>
      <c r="I78" s="46">
        <v>10000000</v>
      </c>
      <c r="J78" s="46">
        <v>6633100</v>
      </c>
      <c r="K78" s="46">
        <v>12746840.26</v>
      </c>
      <c r="L78" s="46">
        <v>20500000</v>
      </c>
      <c r="M78" s="46">
        <v>5272121.68</v>
      </c>
      <c r="N78" s="46">
        <v>17544148.420000002</v>
      </c>
      <c r="O78" s="46">
        <v>4970471.83</v>
      </c>
      <c r="P78" s="46">
        <v>7956930.0999999996</v>
      </c>
      <c r="Q78" s="46">
        <v>1573380</v>
      </c>
      <c r="R78" s="46">
        <v>6018223.0800000001</v>
      </c>
      <c r="S78" s="46">
        <v>4351699.0999999996</v>
      </c>
      <c r="T78" s="46">
        <v>3723881.25</v>
      </c>
      <c r="U78" s="46">
        <v>2500000</v>
      </c>
      <c r="V78" s="46">
        <v>14000000</v>
      </c>
      <c r="W78" s="46">
        <v>4300000</v>
      </c>
      <c r="X78" s="46">
        <v>10400000</v>
      </c>
      <c r="Y78" s="46">
        <v>3000000</v>
      </c>
      <c r="Z78" s="46">
        <v>3000000</v>
      </c>
      <c r="AA78" s="46">
        <v>2000000</v>
      </c>
      <c r="AB78" s="46">
        <v>5300000</v>
      </c>
      <c r="AC78" s="46">
        <v>15000000</v>
      </c>
      <c r="AD78" s="46">
        <v>3200000</v>
      </c>
      <c r="AE78" s="46">
        <v>4000000</v>
      </c>
      <c r="AF78" s="46">
        <v>8000000</v>
      </c>
      <c r="AG78" s="46">
        <v>5000000</v>
      </c>
      <c r="AH78" s="46">
        <v>4000000</v>
      </c>
      <c r="AI78" s="46">
        <v>6000000</v>
      </c>
      <c r="AJ78" s="46">
        <v>22279015.449999999</v>
      </c>
      <c r="AK78" s="46">
        <v>4800000</v>
      </c>
      <c r="AL78" s="46">
        <v>4000000</v>
      </c>
      <c r="AM78" s="46">
        <v>6000000</v>
      </c>
      <c r="AN78" s="46">
        <v>18579788.370000001</v>
      </c>
      <c r="AO78" s="46">
        <v>4500000</v>
      </c>
      <c r="AP78" s="46">
        <v>1500000</v>
      </c>
      <c r="AQ78" s="46">
        <v>14837644.5</v>
      </c>
      <c r="AR78" s="46">
        <v>6400000</v>
      </c>
      <c r="AS78" s="46">
        <v>9000000</v>
      </c>
      <c r="AT78" s="46">
        <v>10000000</v>
      </c>
      <c r="AU78" s="46">
        <v>6000000</v>
      </c>
      <c r="AV78" s="46">
        <v>2800000</v>
      </c>
      <c r="AW78" s="46">
        <v>6000000</v>
      </c>
      <c r="AX78" s="46">
        <v>4591325.42</v>
      </c>
      <c r="AY78" s="46">
        <v>2800000</v>
      </c>
      <c r="AZ78" s="46">
        <v>19061024</v>
      </c>
      <c r="BA78" s="46">
        <v>4000000</v>
      </c>
      <c r="BB78" s="46">
        <v>9600000</v>
      </c>
      <c r="BC78" s="46">
        <v>22392029.109999999</v>
      </c>
      <c r="BD78" s="46">
        <v>3800000</v>
      </c>
      <c r="BE78" s="46">
        <v>6000000</v>
      </c>
      <c r="BF78" s="46">
        <v>8450000</v>
      </c>
      <c r="BG78" s="46">
        <v>3137832</v>
      </c>
      <c r="BH78" s="46">
        <v>1600000</v>
      </c>
      <c r="BI78" s="46">
        <v>5723609.2999999998</v>
      </c>
      <c r="BJ78" s="46">
        <v>4500000</v>
      </c>
      <c r="BK78" s="46">
        <v>12001985.83</v>
      </c>
      <c r="BL78" s="46">
        <v>6000000</v>
      </c>
      <c r="BM78" s="46">
        <v>5947512.5499999998</v>
      </c>
      <c r="BN78" s="46">
        <v>9600000</v>
      </c>
      <c r="BO78" s="46">
        <v>4727956</v>
      </c>
      <c r="BP78" s="46">
        <v>5000000</v>
      </c>
      <c r="BQ78" s="46">
        <v>40000000</v>
      </c>
      <c r="BR78" s="46">
        <v>6650752.0800000001</v>
      </c>
      <c r="BS78" s="46">
        <v>5938031</v>
      </c>
      <c r="BT78" s="46">
        <v>5000000</v>
      </c>
      <c r="BU78" s="46">
        <v>88546</v>
      </c>
      <c r="BV78" s="46">
        <v>4788933.6100000003</v>
      </c>
      <c r="BW78" s="46">
        <v>14000000</v>
      </c>
      <c r="BX78" s="46">
        <v>3211683.58</v>
      </c>
      <c r="BY78" s="46">
        <v>5177108</v>
      </c>
      <c r="BZ78" s="46">
        <v>6300000</v>
      </c>
      <c r="CA78" s="46">
        <v>9031238.1400000006</v>
      </c>
      <c r="CB78" s="46">
        <v>13191760</v>
      </c>
      <c r="CC78" s="46">
        <v>6452717.5</v>
      </c>
      <c r="CD78" s="46">
        <v>7641177.5</v>
      </c>
      <c r="CE78" s="46">
        <v>1100000</v>
      </c>
      <c r="CF78" s="46">
        <v>3003937</v>
      </c>
      <c r="CG78" s="46">
        <v>2249634</v>
      </c>
      <c r="CH78" s="46">
        <v>3006981.8</v>
      </c>
      <c r="CI78" s="46">
        <v>24617609.120000001</v>
      </c>
      <c r="CJ78" s="46">
        <v>2700227.01</v>
      </c>
      <c r="CK78" s="46">
        <v>3172493.88</v>
      </c>
      <c r="CL78" s="46">
        <f t="shared" si="60"/>
        <v>105670897.53999999</v>
      </c>
      <c r="CM78" s="46">
        <f t="shared" si="61"/>
        <v>48638733.780000001</v>
      </c>
      <c r="CN78" s="46">
        <f t="shared" si="62"/>
        <v>87200000</v>
      </c>
      <c r="CO78" s="46">
        <f t="shared" si="63"/>
        <v>147148797.74000001</v>
      </c>
      <c r="CP78" s="46">
        <f t="shared" si="64"/>
        <v>65203470.409999996</v>
      </c>
      <c r="CQ78" s="46">
        <f t="shared" si="65"/>
        <v>43277454.379999995</v>
      </c>
      <c r="CR78" s="46">
        <f t="shared" si="66"/>
        <v>167322830.22</v>
      </c>
      <c r="CS78" s="45">
        <f t="shared" si="67"/>
        <v>664462184.07000005</v>
      </c>
    </row>
    <row r="79" spans="1:97" s="26" customFormat="1">
      <c r="A79" s="45" t="s">
        <v>235</v>
      </c>
      <c r="B79" s="65">
        <v>0</v>
      </c>
      <c r="C79" s="65">
        <v>5000</v>
      </c>
      <c r="D79" s="65">
        <v>0</v>
      </c>
      <c r="E79" s="65">
        <v>0</v>
      </c>
      <c r="F79" s="65">
        <v>0</v>
      </c>
      <c r="G79" s="65">
        <v>1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5400</v>
      </c>
      <c r="S79" s="65">
        <v>0</v>
      </c>
      <c r="T79" s="65">
        <v>0</v>
      </c>
      <c r="U79" s="65">
        <v>0</v>
      </c>
      <c r="V79" s="65">
        <v>0</v>
      </c>
      <c r="W79" s="65">
        <v>0</v>
      </c>
      <c r="X79" s="65">
        <v>0</v>
      </c>
      <c r="Y79" s="65">
        <v>0</v>
      </c>
      <c r="Z79" s="65">
        <v>1</v>
      </c>
      <c r="AA79" s="65">
        <v>1</v>
      </c>
      <c r="AB79" s="65">
        <v>0</v>
      </c>
      <c r="AC79" s="65">
        <v>1</v>
      </c>
      <c r="AD79" s="65">
        <v>0</v>
      </c>
      <c r="AE79" s="65">
        <v>0</v>
      </c>
      <c r="AF79" s="65">
        <v>1</v>
      </c>
      <c r="AG79" s="65">
        <v>0</v>
      </c>
      <c r="AH79" s="65">
        <v>1</v>
      </c>
      <c r="AI79" s="65">
        <v>0</v>
      </c>
      <c r="AJ79" s="65">
        <v>0</v>
      </c>
      <c r="AK79" s="65">
        <v>0</v>
      </c>
      <c r="AL79" s="65">
        <v>0</v>
      </c>
      <c r="AM79" s="65">
        <v>0</v>
      </c>
      <c r="AN79" s="65">
        <v>0</v>
      </c>
      <c r="AO79" s="65">
        <v>0</v>
      </c>
      <c r="AP79" s="65">
        <v>0</v>
      </c>
      <c r="AQ79" s="65">
        <v>0</v>
      </c>
      <c r="AR79" s="65">
        <v>0</v>
      </c>
      <c r="AS79" s="65">
        <v>0</v>
      </c>
      <c r="AT79" s="65">
        <v>0</v>
      </c>
      <c r="AU79" s="65">
        <v>32850</v>
      </c>
      <c r="AV79" s="65">
        <v>0</v>
      </c>
      <c r="AW79" s="65">
        <v>0</v>
      </c>
      <c r="AX79" s="65">
        <v>0</v>
      </c>
      <c r="AY79" s="65">
        <v>0</v>
      </c>
      <c r="AZ79" s="65">
        <v>0</v>
      </c>
      <c r="BA79" s="65">
        <v>8500</v>
      </c>
      <c r="BB79" s="65">
        <v>0</v>
      </c>
      <c r="BC79" s="65">
        <v>0</v>
      </c>
      <c r="BD79" s="65">
        <v>0</v>
      </c>
      <c r="BE79" s="65">
        <v>0</v>
      </c>
      <c r="BF79" s="65">
        <v>1</v>
      </c>
      <c r="BG79" s="65">
        <v>1</v>
      </c>
      <c r="BH79" s="65">
        <v>1</v>
      </c>
      <c r="BI79" s="65">
        <v>1</v>
      </c>
      <c r="BJ79" s="65">
        <v>0</v>
      </c>
      <c r="BK79" s="65">
        <v>0</v>
      </c>
      <c r="BL79" s="65">
        <v>0</v>
      </c>
      <c r="BM79" s="65">
        <v>0</v>
      </c>
      <c r="BN79" s="65">
        <v>0</v>
      </c>
      <c r="BO79" s="65">
        <v>1</v>
      </c>
      <c r="BP79" s="65">
        <v>0</v>
      </c>
      <c r="BQ79" s="65">
        <v>0</v>
      </c>
      <c r="BR79" s="65">
        <v>0</v>
      </c>
      <c r="BS79" s="65">
        <v>0</v>
      </c>
      <c r="BT79" s="65">
        <v>36579</v>
      </c>
      <c r="BU79" s="65">
        <v>0</v>
      </c>
      <c r="BV79" s="65">
        <v>0</v>
      </c>
      <c r="BW79" s="65">
        <v>0</v>
      </c>
      <c r="BX79" s="65">
        <v>0</v>
      </c>
      <c r="BY79" s="65">
        <v>0</v>
      </c>
      <c r="BZ79" s="65">
        <v>0</v>
      </c>
      <c r="CA79" s="65">
        <v>0</v>
      </c>
      <c r="CB79" s="65">
        <v>0</v>
      </c>
      <c r="CC79" s="65">
        <v>11400</v>
      </c>
      <c r="CD79" s="65">
        <v>0</v>
      </c>
      <c r="CE79" s="65">
        <v>0</v>
      </c>
      <c r="CF79" s="65">
        <v>0</v>
      </c>
      <c r="CG79" s="65">
        <v>0</v>
      </c>
      <c r="CH79" s="65">
        <v>0</v>
      </c>
      <c r="CI79" s="65">
        <v>0</v>
      </c>
      <c r="CJ79" s="65">
        <v>0</v>
      </c>
      <c r="CK79" s="65">
        <v>0</v>
      </c>
      <c r="CL79" s="46">
        <f t="shared" si="60"/>
        <v>5001</v>
      </c>
      <c r="CM79" s="46">
        <f t="shared" si="61"/>
        <v>5400</v>
      </c>
      <c r="CN79" s="46">
        <f t="shared" si="62"/>
        <v>5</v>
      </c>
      <c r="CO79" s="46">
        <f t="shared" si="63"/>
        <v>41350</v>
      </c>
      <c r="CP79" s="46">
        <f t="shared" si="64"/>
        <v>4</v>
      </c>
      <c r="CQ79" s="46">
        <f t="shared" si="65"/>
        <v>1</v>
      </c>
      <c r="CR79" s="46">
        <f t="shared" si="66"/>
        <v>47979</v>
      </c>
      <c r="CS79" s="45">
        <f t="shared" si="67"/>
        <v>99740</v>
      </c>
    </row>
    <row r="80" spans="1:97" s="47" customFormat="1">
      <c r="A80" s="45" t="s">
        <v>236</v>
      </c>
      <c r="B80" s="46">
        <v>3854657.72</v>
      </c>
      <c r="C80" s="46">
        <v>700000</v>
      </c>
      <c r="D80" s="46">
        <v>670000</v>
      </c>
      <c r="E80" s="46">
        <v>361324.96</v>
      </c>
      <c r="F80" s="46">
        <v>235000</v>
      </c>
      <c r="G80" s="46">
        <v>1300000</v>
      </c>
      <c r="H80" s="46">
        <v>1159216</v>
      </c>
      <c r="I80" s="46">
        <v>750000</v>
      </c>
      <c r="J80" s="46">
        <v>726000</v>
      </c>
      <c r="K80" s="46">
        <v>691108.88</v>
      </c>
      <c r="L80" s="46">
        <v>2650000</v>
      </c>
      <c r="M80" s="46">
        <v>656556.42000000004</v>
      </c>
      <c r="N80" s="46">
        <v>1841597.7</v>
      </c>
      <c r="O80" s="46">
        <v>770092.53</v>
      </c>
      <c r="P80" s="46">
        <v>667539.81999999995</v>
      </c>
      <c r="Q80" s="46">
        <v>657010.4</v>
      </c>
      <c r="R80" s="46">
        <v>811774.69</v>
      </c>
      <c r="S80" s="46">
        <v>1533248.79</v>
      </c>
      <c r="T80" s="46">
        <v>523917.4</v>
      </c>
      <c r="U80" s="46">
        <v>300000</v>
      </c>
      <c r="V80" s="46">
        <v>2300000</v>
      </c>
      <c r="W80" s="46">
        <v>405000</v>
      </c>
      <c r="X80" s="46">
        <v>1300000</v>
      </c>
      <c r="Y80" s="46">
        <v>500000</v>
      </c>
      <c r="Z80" s="46">
        <v>400000</v>
      </c>
      <c r="AA80" s="46">
        <v>320000</v>
      </c>
      <c r="AB80" s="46">
        <v>430000</v>
      </c>
      <c r="AC80" s="46">
        <v>1000000</v>
      </c>
      <c r="AD80" s="46">
        <v>400000</v>
      </c>
      <c r="AE80" s="46">
        <v>300000</v>
      </c>
      <c r="AF80" s="46">
        <v>600000</v>
      </c>
      <c r="AG80" s="46">
        <v>800000</v>
      </c>
      <c r="AH80" s="46">
        <v>550000</v>
      </c>
      <c r="AI80" s="46">
        <v>500000</v>
      </c>
      <c r="AJ80" s="46">
        <v>3551590</v>
      </c>
      <c r="AK80" s="46">
        <v>300000</v>
      </c>
      <c r="AL80" s="46">
        <v>270000</v>
      </c>
      <c r="AM80" s="46">
        <v>1000000</v>
      </c>
      <c r="AN80" s="46">
        <v>634236.88</v>
      </c>
      <c r="AO80" s="46">
        <v>500000</v>
      </c>
      <c r="AP80" s="46">
        <v>300000</v>
      </c>
      <c r="AQ80" s="46">
        <v>521395.5</v>
      </c>
      <c r="AR80" s="46">
        <v>560000</v>
      </c>
      <c r="AS80" s="46">
        <v>1000000</v>
      </c>
      <c r="AT80" s="46">
        <v>1000000</v>
      </c>
      <c r="AU80" s="46">
        <v>900000</v>
      </c>
      <c r="AV80" s="46">
        <v>620000</v>
      </c>
      <c r="AW80" s="46">
        <v>250000</v>
      </c>
      <c r="AX80" s="46">
        <v>504053.81</v>
      </c>
      <c r="AY80" s="46">
        <v>400000</v>
      </c>
      <c r="AZ80" s="46">
        <v>1952596.36</v>
      </c>
      <c r="BA80" s="46">
        <v>700000</v>
      </c>
      <c r="BB80" s="46">
        <v>2000000</v>
      </c>
      <c r="BC80" s="46">
        <v>2189086.9</v>
      </c>
      <c r="BD80" s="46">
        <v>164432.5</v>
      </c>
      <c r="BE80" s="46">
        <v>200000</v>
      </c>
      <c r="BF80" s="46">
        <v>1800000</v>
      </c>
      <c r="BG80" s="46">
        <v>316000</v>
      </c>
      <c r="BH80" s="46">
        <v>250000</v>
      </c>
      <c r="BI80" s="46">
        <v>1115337.28</v>
      </c>
      <c r="BJ80" s="46">
        <v>750000</v>
      </c>
      <c r="BK80" s="46">
        <v>1100895.83</v>
      </c>
      <c r="BL80" s="46">
        <v>800000</v>
      </c>
      <c r="BM80" s="46">
        <v>551509.37</v>
      </c>
      <c r="BN80" s="46">
        <v>2400000</v>
      </c>
      <c r="BO80" s="46">
        <v>629686.96</v>
      </c>
      <c r="BP80" s="46">
        <v>300000</v>
      </c>
      <c r="BQ80" s="46">
        <v>7000000</v>
      </c>
      <c r="BR80" s="46">
        <v>366576.17</v>
      </c>
      <c r="BS80" s="46">
        <v>725922.35</v>
      </c>
      <c r="BT80" s="46">
        <v>1150000</v>
      </c>
      <c r="BU80" s="46">
        <v>36092.800000000003</v>
      </c>
      <c r="BV80" s="46">
        <v>287180.59999999998</v>
      </c>
      <c r="BW80" s="46">
        <v>1500000</v>
      </c>
      <c r="BX80" s="46">
        <v>506114.6</v>
      </c>
      <c r="BY80" s="46">
        <v>464165.88</v>
      </c>
      <c r="BZ80" s="46">
        <v>561627.4</v>
      </c>
      <c r="CA80" s="46">
        <v>854710</v>
      </c>
      <c r="CB80" s="46">
        <v>1500000</v>
      </c>
      <c r="CC80" s="46">
        <v>841035</v>
      </c>
      <c r="CD80" s="46">
        <v>1258822.5900000001</v>
      </c>
      <c r="CE80" s="46">
        <v>250000</v>
      </c>
      <c r="CF80" s="46">
        <v>389475.1</v>
      </c>
      <c r="CG80" s="46">
        <v>107890</v>
      </c>
      <c r="CH80" s="46">
        <v>308691.88</v>
      </c>
      <c r="CI80" s="46">
        <v>968359.42</v>
      </c>
      <c r="CJ80" s="46">
        <v>245668.3</v>
      </c>
      <c r="CK80" s="46">
        <v>200932.9</v>
      </c>
      <c r="CL80" s="46">
        <f t="shared" si="60"/>
        <v>13753863.98</v>
      </c>
      <c r="CM80" s="46">
        <f t="shared" si="61"/>
        <v>7105181.3300000001</v>
      </c>
      <c r="CN80" s="46">
        <f t="shared" si="62"/>
        <v>9805000</v>
      </c>
      <c r="CO80" s="46">
        <f t="shared" si="63"/>
        <v>14963872.549999999</v>
      </c>
      <c r="CP80" s="46">
        <f t="shared" si="64"/>
        <v>8784856.6799999997</v>
      </c>
      <c r="CQ80" s="46">
        <f t="shared" si="65"/>
        <v>5782092.1600000001</v>
      </c>
      <c r="CR80" s="46">
        <f t="shared" si="66"/>
        <v>19523264.990000002</v>
      </c>
      <c r="CS80" s="45">
        <f t="shared" si="67"/>
        <v>79718131.689999968</v>
      </c>
    </row>
    <row r="81" spans="1:97" s="47" customFormat="1">
      <c r="A81" s="45" t="s">
        <v>237</v>
      </c>
      <c r="B81" s="46">
        <v>1000000</v>
      </c>
      <c r="C81" s="46">
        <v>5000000</v>
      </c>
      <c r="D81" s="46">
        <v>5000000</v>
      </c>
      <c r="E81" s="46">
        <v>477107.63</v>
      </c>
      <c r="F81" s="46">
        <v>1000000</v>
      </c>
      <c r="G81" s="46">
        <v>2200000</v>
      </c>
      <c r="H81" s="46">
        <v>512634</v>
      </c>
      <c r="I81" s="46">
        <v>112618.8</v>
      </c>
      <c r="J81" s="46">
        <v>1038800</v>
      </c>
      <c r="K81" s="46">
        <v>0</v>
      </c>
      <c r="L81" s="46">
        <v>2600000</v>
      </c>
      <c r="M81" s="46">
        <v>1000000</v>
      </c>
      <c r="N81" s="46">
        <v>7816425</v>
      </c>
      <c r="O81" s="46">
        <v>2029480.01</v>
      </c>
      <c r="P81" s="46">
        <v>1702019.9</v>
      </c>
      <c r="Q81" s="46">
        <v>1003860</v>
      </c>
      <c r="R81" s="46">
        <v>4200000</v>
      </c>
      <c r="S81" s="46">
        <v>427912.55</v>
      </c>
      <c r="T81" s="46">
        <v>3803573.18</v>
      </c>
      <c r="U81" s="46">
        <v>1100000</v>
      </c>
      <c r="V81" s="46">
        <v>15000000</v>
      </c>
      <c r="W81" s="46">
        <v>3613760.25</v>
      </c>
      <c r="X81" s="46">
        <v>1</v>
      </c>
      <c r="Y81" s="46">
        <v>1</v>
      </c>
      <c r="Z81" s="46">
        <v>1</v>
      </c>
      <c r="AA81" s="46">
        <v>1</v>
      </c>
      <c r="AB81" s="46">
        <v>1</v>
      </c>
      <c r="AC81" s="46">
        <v>1</v>
      </c>
      <c r="AD81" s="46">
        <v>1</v>
      </c>
      <c r="AE81" s="46">
        <v>0</v>
      </c>
      <c r="AF81" s="46">
        <v>1</v>
      </c>
      <c r="AG81" s="46">
        <v>1</v>
      </c>
      <c r="AH81" s="46">
        <v>1</v>
      </c>
      <c r="AI81" s="46">
        <v>300000</v>
      </c>
      <c r="AJ81" s="46">
        <v>23122054</v>
      </c>
      <c r="AK81" s="46">
        <v>3000000</v>
      </c>
      <c r="AL81" s="46">
        <v>1500000</v>
      </c>
      <c r="AM81" s="46">
        <v>5000000</v>
      </c>
      <c r="AN81" s="46">
        <v>0</v>
      </c>
      <c r="AO81" s="46">
        <v>4500000</v>
      </c>
      <c r="AP81" s="46">
        <v>1000000</v>
      </c>
      <c r="AQ81" s="46">
        <v>23831771.59</v>
      </c>
      <c r="AR81" s="46">
        <v>4300000</v>
      </c>
      <c r="AS81" s="46">
        <v>4600000</v>
      </c>
      <c r="AT81" s="46">
        <v>4700000</v>
      </c>
      <c r="AU81" s="46">
        <v>3600000</v>
      </c>
      <c r="AV81" s="46">
        <v>442539</v>
      </c>
      <c r="AW81" s="46">
        <v>2400000</v>
      </c>
      <c r="AX81" s="46">
        <v>4600000</v>
      </c>
      <c r="AY81" s="46">
        <v>3000000</v>
      </c>
      <c r="AZ81" s="46">
        <v>9600000</v>
      </c>
      <c r="BA81" s="46">
        <v>1500000</v>
      </c>
      <c r="BB81" s="46">
        <v>0</v>
      </c>
      <c r="BC81" s="46">
        <v>0</v>
      </c>
      <c r="BD81" s="46">
        <v>0</v>
      </c>
      <c r="BE81" s="46">
        <v>1000000</v>
      </c>
      <c r="BF81" s="46">
        <v>1420000</v>
      </c>
      <c r="BG81" s="46">
        <v>50000</v>
      </c>
      <c r="BH81" s="46">
        <v>0</v>
      </c>
      <c r="BI81" s="46">
        <v>1</v>
      </c>
      <c r="BJ81" s="46">
        <v>0</v>
      </c>
      <c r="BK81" s="46">
        <v>21820</v>
      </c>
      <c r="BL81" s="46">
        <v>0</v>
      </c>
      <c r="BM81" s="46">
        <v>0</v>
      </c>
      <c r="BN81" s="46">
        <v>4664341.4800000004</v>
      </c>
      <c r="BO81" s="46">
        <v>56172.75</v>
      </c>
      <c r="BP81" s="46">
        <v>312087</v>
      </c>
      <c r="BQ81" s="46">
        <v>2000000</v>
      </c>
      <c r="BR81" s="46">
        <v>3320736.79</v>
      </c>
      <c r="BS81" s="46">
        <v>0</v>
      </c>
      <c r="BT81" s="46">
        <v>4000000</v>
      </c>
      <c r="BU81" s="46">
        <v>200000</v>
      </c>
      <c r="BV81" s="46">
        <v>327390</v>
      </c>
      <c r="BW81" s="46">
        <v>7500000</v>
      </c>
      <c r="BX81" s="46">
        <v>605955</v>
      </c>
      <c r="BY81" s="46">
        <v>0</v>
      </c>
      <c r="BZ81" s="46">
        <v>5388785.4900000002</v>
      </c>
      <c r="CA81" s="46">
        <v>563056</v>
      </c>
      <c r="CB81" s="46">
        <v>1500000</v>
      </c>
      <c r="CC81" s="46">
        <v>38480.5</v>
      </c>
      <c r="CD81" s="46">
        <v>6437971.7300000004</v>
      </c>
      <c r="CE81" s="46">
        <v>1000000</v>
      </c>
      <c r="CF81" s="46">
        <v>29130</v>
      </c>
      <c r="CG81" s="46">
        <v>542200</v>
      </c>
      <c r="CH81" s="46">
        <v>136763.98000000001</v>
      </c>
      <c r="CI81" s="46">
        <v>2334047.52</v>
      </c>
      <c r="CJ81" s="46">
        <v>450242</v>
      </c>
      <c r="CK81" s="46">
        <v>1847063.65</v>
      </c>
      <c r="CL81" s="46">
        <f t="shared" si="60"/>
        <v>19941160.43</v>
      </c>
      <c r="CM81" s="46">
        <f t="shared" si="61"/>
        <v>22083270.640000001</v>
      </c>
      <c r="CN81" s="46">
        <f t="shared" si="62"/>
        <v>18913770.25</v>
      </c>
      <c r="CO81" s="46">
        <f t="shared" si="63"/>
        <v>100696364.59</v>
      </c>
      <c r="CP81" s="46">
        <f t="shared" si="64"/>
        <v>2470001</v>
      </c>
      <c r="CQ81" s="46">
        <f t="shared" si="65"/>
        <v>5054421.2300000004</v>
      </c>
      <c r="CR81" s="46">
        <f t="shared" si="66"/>
        <v>38221822.660000004</v>
      </c>
      <c r="CS81" s="45">
        <f t="shared" si="67"/>
        <v>207380810.79999998</v>
      </c>
    </row>
    <row r="82" spans="1:97" s="47" customFormat="1">
      <c r="A82" s="45" t="s">
        <v>238</v>
      </c>
      <c r="B82" s="46">
        <v>76862280</v>
      </c>
      <c r="C82" s="46">
        <v>12592468</v>
      </c>
      <c r="D82" s="46">
        <v>11800000</v>
      </c>
      <c r="E82" s="46">
        <v>0</v>
      </c>
      <c r="F82" s="46">
        <v>12000000</v>
      </c>
      <c r="G82" s="46">
        <v>1</v>
      </c>
      <c r="H82" s="46">
        <v>0</v>
      </c>
      <c r="I82" s="46">
        <v>0</v>
      </c>
      <c r="J82" s="46">
        <v>14840000</v>
      </c>
      <c r="K82" s="46">
        <v>0</v>
      </c>
      <c r="L82" s="46">
        <v>42000000</v>
      </c>
      <c r="M82" s="46">
        <v>5538600</v>
      </c>
      <c r="N82" s="46">
        <v>65918760</v>
      </c>
      <c r="O82" s="46">
        <v>0</v>
      </c>
      <c r="P82" s="46">
        <v>1300264</v>
      </c>
      <c r="Q82" s="46">
        <v>0</v>
      </c>
      <c r="R82" s="46">
        <v>13916334</v>
      </c>
      <c r="S82" s="46">
        <v>0</v>
      </c>
      <c r="T82" s="46">
        <v>12504546</v>
      </c>
      <c r="U82" s="46">
        <v>0</v>
      </c>
      <c r="V82" s="46">
        <v>0</v>
      </c>
      <c r="W82" s="46">
        <v>12180000</v>
      </c>
      <c r="X82" s="46">
        <v>11000000</v>
      </c>
      <c r="Y82" s="46">
        <v>17765534</v>
      </c>
      <c r="Z82" s="46">
        <v>8128420</v>
      </c>
      <c r="AA82" s="46">
        <v>9048686.2400000002</v>
      </c>
      <c r="AB82" s="46">
        <v>9700000</v>
      </c>
      <c r="AC82" s="46">
        <v>32900000</v>
      </c>
      <c r="AD82" s="46">
        <v>7200000</v>
      </c>
      <c r="AE82" s="46">
        <v>13000000</v>
      </c>
      <c r="AF82" s="46">
        <v>11256997</v>
      </c>
      <c r="AG82" s="46">
        <v>20442256.670000002</v>
      </c>
      <c r="AH82" s="46">
        <v>11920000</v>
      </c>
      <c r="AI82" s="46">
        <v>10900000</v>
      </c>
      <c r="AJ82" s="46">
        <v>3000000</v>
      </c>
      <c r="AK82" s="46">
        <v>12600000</v>
      </c>
      <c r="AL82" s="46">
        <v>11900000</v>
      </c>
      <c r="AM82" s="46">
        <v>21600000</v>
      </c>
      <c r="AN82" s="46">
        <v>8220</v>
      </c>
      <c r="AO82" s="46">
        <v>16478785.859999999</v>
      </c>
      <c r="AP82" s="46">
        <v>0</v>
      </c>
      <c r="AQ82" s="46">
        <v>0</v>
      </c>
      <c r="AR82" s="46">
        <v>0</v>
      </c>
      <c r="AS82" s="46">
        <v>0</v>
      </c>
      <c r="AT82" s="46">
        <v>23495613</v>
      </c>
      <c r="AU82" s="46">
        <v>0</v>
      </c>
      <c r="AV82" s="46">
        <v>10824000</v>
      </c>
      <c r="AW82" s="46">
        <v>0</v>
      </c>
      <c r="AX82" s="46">
        <v>14571387.550000001</v>
      </c>
      <c r="AY82" s="46">
        <v>0</v>
      </c>
      <c r="AZ82" s="46">
        <v>0</v>
      </c>
      <c r="BA82" s="46">
        <v>105040</v>
      </c>
      <c r="BB82" s="46">
        <v>0</v>
      </c>
      <c r="BC82" s="46">
        <v>1109579</v>
      </c>
      <c r="BD82" s="46">
        <v>0</v>
      </c>
      <c r="BE82" s="46">
        <v>15000000</v>
      </c>
      <c r="BF82" s="46">
        <v>67560000</v>
      </c>
      <c r="BG82" s="46">
        <v>12150000</v>
      </c>
      <c r="BH82" s="46">
        <v>7000000</v>
      </c>
      <c r="BI82" s="46">
        <v>274859.83</v>
      </c>
      <c r="BJ82" s="46">
        <v>0</v>
      </c>
      <c r="BK82" s="46">
        <v>0</v>
      </c>
      <c r="BL82" s="46">
        <v>0</v>
      </c>
      <c r="BM82" s="46">
        <v>545674</v>
      </c>
      <c r="BN82" s="46">
        <v>2573935</v>
      </c>
      <c r="BO82" s="46">
        <v>1</v>
      </c>
      <c r="BP82" s="46">
        <v>1200000</v>
      </c>
      <c r="BQ82" s="46">
        <v>295000000</v>
      </c>
      <c r="BR82" s="46">
        <v>17301718.5</v>
      </c>
      <c r="BS82" s="46">
        <v>0</v>
      </c>
      <c r="BT82" s="46">
        <v>67569027.540000007</v>
      </c>
      <c r="BU82" s="46">
        <v>0</v>
      </c>
      <c r="BV82" s="46">
        <v>12518009</v>
      </c>
      <c r="BW82" s="46">
        <v>0</v>
      </c>
      <c r="BX82" s="46">
        <v>0</v>
      </c>
      <c r="BY82" s="46">
        <v>13888552</v>
      </c>
      <c r="BZ82" s="46">
        <v>13742959.470000001</v>
      </c>
      <c r="CA82" s="46">
        <v>19227504.5</v>
      </c>
      <c r="CB82" s="46">
        <v>33000199.780000001</v>
      </c>
      <c r="CC82" s="46">
        <v>0</v>
      </c>
      <c r="CD82" s="46">
        <v>35093641.539999999</v>
      </c>
      <c r="CE82" s="46">
        <v>13200000</v>
      </c>
      <c r="CF82" s="46">
        <v>10224220</v>
      </c>
      <c r="CG82" s="46">
        <v>0</v>
      </c>
      <c r="CH82" s="46">
        <v>0</v>
      </c>
      <c r="CI82" s="46">
        <v>42609874.299999997</v>
      </c>
      <c r="CJ82" s="46">
        <v>10230</v>
      </c>
      <c r="CK82" s="46">
        <v>9875454.1500000004</v>
      </c>
      <c r="CL82" s="46">
        <f t="shared" si="60"/>
        <v>175633349</v>
      </c>
      <c r="CM82" s="46">
        <f t="shared" si="61"/>
        <v>93639904</v>
      </c>
      <c r="CN82" s="46">
        <f t="shared" si="62"/>
        <v>175441893.91000003</v>
      </c>
      <c r="CO82" s="46">
        <f t="shared" si="63"/>
        <v>114583046.41</v>
      </c>
      <c r="CP82" s="46">
        <f t="shared" si="64"/>
        <v>103094438.83</v>
      </c>
      <c r="CQ82" s="46">
        <f t="shared" si="65"/>
        <v>4319610</v>
      </c>
      <c r="CR82" s="46">
        <f t="shared" si="66"/>
        <v>583261390.78000009</v>
      </c>
      <c r="CS82" s="45">
        <f t="shared" si="67"/>
        <v>1249973632.9299998</v>
      </c>
    </row>
    <row r="83" spans="1:97" s="47" customFormat="1">
      <c r="A83" s="45" t="s">
        <v>239</v>
      </c>
      <c r="B83" s="46">
        <v>139250000</v>
      </c>
      <c r="C83" s="46">
        <v>17200000</v>
      </c>
      <c r="D83" s="46">
        <v>2230000000</v>
      </c>
      <c r="E83" s="46">
        <v>1199993</v>
      </c>
      <c r="F83" s="46">
        <v>8000</v>
      </c>
      <c r="G83" s="46">
        <v>20500000</v>
      </c>
      <c r="H83" s="46">
        <v>1825093.75</v>
      </c>
      <c r="I83" s="46">
        <v>0</v>
      </c>
      <c r="J83" s="46">
        <v>20777559</v>
      </c>
      <c r="K83" s="46">
        <v>1283795.73</v>
      </c>
      <c r="L83" s="46">
        <v>51500000</v>
      </c>
      <c r="M83" s="46">
        <v>11469085</v>
      </c>
      <c r="N83" s="46">
        <v>116276485</v>
      </c>
      <c r="O83" s="46">
        <v>1315633.67</v>
      </c>
      <c r="P83" s="46">
        <v>2220050.65</v>
      </c>
      <c r="Q83" s="46">
        <v>6294136.3499999996</v>
      </c>
      <c r="R83" s="46">
        <v>19438565.489999998</v>
      </c>
      <c r="S83" s="46">
        <v>1345486.25</v>
      </c>
      <c r="T83" s="46">
        <v>18356006.43</v>
      </c>
      <c r="U83" s="46">
        <v>1460000</v>
      </c>
      <c r="V83" s="46">
        <v>9500000</v>
      </c>
      <c r="W83" s="46">
        <v>12287500</v>
      </c>
      <c r="X83" s="46">
        <v>31000000</v>
      </c>
      <c r="Y83" s="46">
        <v>28085764</v>
      </c>
      <c r="Z83" s="46">
        <v>14901660</v>
      </c>
      <c r="AA83" s="46">
        <v>14688570</v>
      </c>
      <c r="AB83" s="46">
        <v>17000000</v>
      </c>
      <c r="AC83" s="46">
        <v>55420000</v>
      </c>
      <c r="AD83" s="46">
        <v>19000000</v>
      </c>
      <c r="AE83" s="46">
        <v>20000000</v>
      </c>
      <c r="AF83" s="46">
        <v>25748900</v>
      </c>
      <c r="AG83" s="46">
        <v>34812123</v>
      </c>
      <c r="AH83" s="46">
        <v>14783848</v>
      </c>
      <c r="AI83" s="46">
        <v>17630000</v>
      </c>
      <c r="AJ83" s="46">
        <v>30730112.66</v>
      </c>
      <c r="AK83" s="46">
        <v>12500000</v>
      </c>
      <c r="AL83" s="46">
        <v>15800000</v>
      </c>
      <c r="AM83" s="46">
        <v>21600000</v>
      </c>
      <c r="AN83" s="46">
        <v>3884729.98</v>
      </c>
      <c r="AO83" s="46">
        <v>22456549.43</v>
      </c>
      <c r="AP83" s="46">
        <v>11000000</v>
      </c>
      <c r="AQ83" s="46">
        <v>10025037.18</v>
      </c>
      <c r="AR83" s="46">
        <v>0</v>
      </c>
      <c r="AS83" s="46">
        <v>3947817.01</v>
      </c>
      <c r="AT83" s="46">
        <v>32475245.52</v>
      </c>
      <c r="AU83" s="46">
        <v>1459000</v>
      </c>
      <c r="AV83" s="46">
        <v>15600000</v>
      </c>
      <c r="AW83" s="46">
        <v>21000000</v>
      </c>
      <c r="AX83" s="46">
        <v>9705666.1500000004</v>
      </c>
      <c r="AY83" s="46">
        <v>1213471.25</v>
      </c>
      <c r="AZ83" s="46">
        <v>5826200.96</v>
      </c>
      <c r="BA83" s="46">
        <v>1743530</v>
      </c>
      <c r="BB83" s="46">
        <v>0</v>
      </c>
      <c r="BC83" s="46">
        <v>3999020</v>
      </c>
      <c r="BD83" s="46">
        <v>0</v>
      </c>
      <c r="BE83" s="46">
        <v>25000000</v>
      </c>
      <c r="BF83" s="46">
        <v>152680800</v>
      </c>
      <c r="BG83" s="46">
        <v>14200000</v>
      </c>
      <c r="BH83" s="46">
        <v>13000000</v>
      </c>
      <c r="BI83" s="46">
        <v>1524815</v>
      </c>
      <c r="BJ83" s="46">
        <v>1301170</v>
      </c>
      <c r="BK83" s="46">
        <v>11726996.880000001</v>
      </c>
      <c r="BL83" s="46">
        <v>37000000</v>
      </c>
      <c r="BM83" s="46">
        <v>3344520</v>
      </c>
      <c r="BN83" s="46">
        <v>45097739.18</v>
      </c>
      <c r="BO83" s="46">
        <v>3295807</v>
      </c>
      <c r="BP83" s="46">
        <v>19173600</v>
      </c>
      <c r="BQ83" s="46">
        <v>630000000</v>
      </c>
      <c r="BR83" s="46">
        <v>26238344.25</v>
      </c>
      <c r="BS83" s="46">
        <v>0</v>
      </c>
      <c r="BT83" s="46">
        <v>121367499.38</v>
      </c>
      <c r="BU83" s="46">
        <v>7253458</v>
      </c>
      <c r="BV83" s="46">
        <v>16826710.91</v>
      </c>
      <c r="BW83" s="46">
        <v>0</v>
      </c>
      <c r="BX83" s="46">
        <v>9396873.1500000004</v>
      </c>
      <c r="BY83" s="46">
        <v>18653160</v>
      </c>
      <c r="BZ83" s="46">
        <v>17164800.620000001</v>
      </c>
      <c r="CA83" s="46">
        <v>24678808.5</v>
      </c>
      <c r="CB83" s="46">
        <v>51308181</v>
      </c>
      <c r="CC83" s="46">
        <v>2411848.75</v>
      </c>
      <c r="CD83" s="46">
        <v>46869322.5</v>
      </c>
      <c r="CE83" s="46">
        <v>16000000</v>
      </c>
      <c r="CF83" s="46">
        <v>17929431</v>
      </c>
      <c r="CG83" s="46">
        <v>20923810.5</v>
      </c>
      <c r="CH83" s="46">
        <v>451961.13</v>
      </c>
      <c r="CI83" s="46">
        <v>62456443.630000003</v>
      </c>
      <c r="CJ83" s="46">
        <v>1153025</v>
      </c>
      <c r="CK83" s="46">
        <v>12279237</v>
      </c>
      <c r="CL83" s="46">
        <f t="shared" si="60"/>
        <v>2495013526.48</v>
      </c>
      <c r="CM83" s="46">
        <f t="shared" si="61"/>
        <v>166706363.84</v>
      </c>
      <c r="CN83" s="46">
        <f t="shared" si="62"/>
        <v>314858365</v>
      </c>
      <c r="CO83" s="46">
        <f t="shared" si="63"/>
        <v>220967360.14000002</v>
      </c>
      <c r="CP83" s="46">
        <f t="shared" si="64"/>
        <v>211705805</v>
      </c>
      <c r="CQ83" s="46">
        <f t="shared" si="65"/>
        <v>119638663.06</v>
      </c>
      <c r="CR83" s="46">
        <f t="shared" si="66"/>
        <v>1103362915.3199999</v>
      </c>
      <c r="CS83" s="45">
        <f t="shared" si="67"/>
        <v>4632252998.8399992</v>
      </c>
    </row>
    <row r="84" spans="1:97" s="47" customFormat="1">
      <c r="A84" s="45" t="s">
        <v>240</v>
      </c>
      <c r="B84" s="46">
        <v>8420643</v>
      </c>
      <c r="C84" s="46">
        <v>5930000</v>
      </c>
      <c r="D84" s="46">
        <v>0</v>
      </c>
      <c r="E84" s="46">
        <v>0</v>
      </c>
      <c r="F84" s="46">
        <v>0</v>
      </c>
      <c r="G84" s="46">
        <v>75000</v>
      </c>
      <c r="H84" s="46">
        <v>0</v>
      </c>
      <c r="I84" s="46">
        <v>0</v>
      </c>
      <c r="J84" s="46">
        <v>0</v>
      </c>
      <c r="K84" s="46">
        <v>0</v>
      </c>
      <c r="L84" s="46">
        <v>2300000</v>
      </c>
      <c r="M84" s="46">
        <v>1190257.8400000001</v>
      </c>
      <c r="N84" s="46">
        <v>4757176.5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2523134.1</v>
      </c>
      <c r="U84" s="46">
        <v>0</v>
      </c>
      <c r="V84" s="46">
        <v>167000</v>
      </c>
      <c r="W84" s="46">
        <v>0</v>
      </c>
      <c r="X84" s="46">
        <v>1</v>
      </c>
      <c r="Y84" s="46">
        <v>0</v>
      </c>
      <c r="Z84" s="46">
        <v>520000</v>
      </c>
      <c r="AA84" s="46">
        <v>474860</v>
      </c>
      <c r="AB84" s="46">
        <v>400000</v>
      </c>
      <c r="AC84" s="46">
        <v>1</v>
      </c>
      <c r="AD84" s="46">
        <v>0</v>
      </c>
      <c r="AE84" s="46">
        <v>0</v>
      </c>
      <c r="AF84" s="46">
        <v>700000</v>
      </c>
      <c r="AG84" s="46">
        <v>0</v>
      </c>
      <c r="AH84" s="46">
        <v>0</v>
      </c>
      <c r="AI84" s="46">
        <v>470000</v>
      </c>
      <c r="AJ84" s="46">
        <v>0</v>
      </c>
      <c r="AK84" s="46">
        <v>0</v>
      </c>
      <c r="AL84" s="46">
        <v>0</v>
      </c>
      <c r="AM84" s="46">
        <v>5000000</v>
      </c>
      <c r="AN84" s="46">
        <v>232868</v>
      </c>
      <c r="AO84" s="46">
        <v>0</v>
      </c>
      <c r="AP84" s="46">
        <v>0</v>
      </c>
      <c r="AQ84" s="46">
        <v>307897</v>
      </c>
      <c r="AR84" s="46">
        <v>0</v>
      </c>
      <c r="AS84" s="46">
        <v>0</v>
      </c>
      <c r="AT84" s="46">
        <v>1570717</v>
      </c>
      <c r="AU84" s="46">
        <v>0</v>
      </c>
      <c r="AV84" s="46">
        <v>0</v>
      </c>
      <c r="AW84" s="46">
        <v>0</v>
      </c>
      <c r="AX84" s="46">
        <v>0</v>
      </c>
      <c r="AY84" s="46">
        <v>0</v>
      </c>
      <c r="AZ84" s="46">
        <v>0</v>
      </c>
      <c r="BA84" s="46">
        <v>0</v>
      </c>
      <c r="BB84" s="46">
        <v>0</v>
      </c>
      <c r="BC84" s="46">
        <v>0</v>
      </c>
      <c r="BD84" s="46">
        <v>0</v>
      </c>
      <c r="BE84" s="46">
        <v>0</v>
      </c>
      <c r="BF84" s="46">
        <v>13700000</v>
      </c>
      <c r="BG84" s="46">
        <v>1</v>
      </c>
      <c r="BH84" s="46">
        <v>400000</v>
      </c>
      <c r="BI84" s="46">
        <v>13362.85</v>
      </c>
      <c r="BJ84" s="46">
        <v>0</v>
      </c>
      <c r="BK84" s="46">
        <v>0</v>
      </c>
      <c r="BL84" s="46">
        <v>0</v>
      </c>
      <c r="BM84" s="46">
        <v>0</v>
      </c>
      <c r="BN84" s="46">
        <v>0</v>
      </c>
      <c r="BO84" s="46">
        <v>1</v>
      </c>
      <c r="BP84" s="46">
        <v>0</v>
      </c>
      <c r="BQ84" s="46">
        <v>0</v>
      </c>
      <c r="BR84" s="46">
        <v>3297095.91</v>
      </c>
      <c r="BS84" s="46">
        <v>0</v>
      </c>
      <c r="BT84" s="46">
        <v>0</v>
      </c>
      <c r="BU84" s="46">
        <v>0</v>
      </c>
      <c r="BV84" s="46">
        <v>0</v>
      </c>
      <c r="BW84" s="46">
        <v>0</v>
      </c>
      <c r="BX84" s="46">
        <v>0</v>
      </c>
      <c r="BY84" s="46">
        <v>2433932.71</v>
      </c>
      <c r="BZ84" s="46">
        <v>0</v>
      </c>
      <c r="CA84" s="46">
        <v>451968</v>
      </c>
      <c r="CB84" s="46">
        <v>1037300</v>
      </c>
      <c r="CC84" s="46">
        <v>0</v>
      </c>
      <c r="CD84" s="46">
        <v>1643364</v>
      </c>
      <c r="CE84" s="46">
        <v>650000</v>
      </c>
      <c r="CF84" s="46">
        <v>0</v>
      </c>
      <c r="CG84" s="46">
        <v>1230000</v>
      </c>
      <c r="CH84" s="46">
        <v>590520</v>
      </c>
      <c r="CI84" s="46">
        <v>36032900.829999998</v>
      </c>
      <c r="CJ84" s="46">
        <v>0</v>
      </c>
      <c r="CK84" s="46">
        <v>0</v>
      </c>
      <c r="CL84" s="46">
        <f t="shared" si="60"/>
        <v>17915900.84</v>
      </c>
      <c r="CM84" s="46">
        <f t="shared" si="61"/>
        <v>7280310.5999999996</v>
      </c>
      <c r="CN84" s="46">
        <f t="shared" si="62"/>
        <v>2731862</v>
      </c>
      <c r="CO84" s="46">
        <f t="shared" si="63"/>
        <v>7111482</v>
      </c>
      <c r="CP84" s="46">
        <f t="shared" si="64"/>
        <v>14113363.85</v>
      </c>
      <c r="CQ84" s="46">
        <f t="shared" si="65"/>
        <v>1</v>
      </c>
      <c r="CR84" s="46">
        <f t="shared" si="66"/>
        <v>47367081.450000003</v>
      </c>
      <c r="CS84" s="45">
        <f t="shared" si="67"/>
        <v>96520001.74000001</v>
      </c>
    </row>
    <row r="85" spans="1:97" s="47" customFormat="1">
      <c r="A85" s="45" t="s">
        <v>241</v>
      </c>
      <c r="B85" s="65">
        <v>0</v>
      </c>
      <c r="C85" s="65">
        <v>0</v>
      </c>
      <c r="D85" s="65">
        <v>0</v>
      </c>
      <c r="E85" s="65">
        <v>0</v>
      </c>
      <c r="F85" s="65">
        <v>0</v>
      </c>
      <c r="G85" s="65">
        <v>1</v>
      </c>
      <c r="H85" s="65">
        <v>0</v>
      </c>
      <c r="I85" s="65">
        <v>0</v>
      </c>
      <c r="J85" s="65">
        <v>0</v>
      </c>
      <c r="K85" s="65">
        <v>0</v>
      </c>
      <c r="L85" s="65">
        <v>0</v>
      </c>
      <c r="M85" s="65">
        <v>0</v>
      </c>
      <c r="N85" s="65">
        <v>0</v>
      </c>
      <c r="O85" s="65">
        <v>0</v>
      </c>
      <c r="P85" s="65">
        <v>0</v>
      </c>
      <c r="Q85" s="65">
        <v>0</v>
      </c>
      <c r="R85" s="65">
        <v>0</v>
      </c>
      <c r="S85" s="65">
        <v>0</v>
      </c>
      <c r="T85" s="65">
        <v>68400</v>
      </c>
      <c r="U85" s="65">
        <v>0</v>
      </c>
      <c r="V85" s="65">
        <v>0</v>
      </c>
      <c r="W85" s="65">
        <v>0</v>
      </c>
      <c r="X85" s="65">
        <v>1</v>
      </c>
      <c r="Y85" s="65">
        <v>0</v>
      </c>
      <c r="Z85" s="65">
        <v>1</v>
      </c>
      <c r="AA85" s="65">
        <v>1</v>
      </c>
      <c r="AB85" s="65">
        <v>0</v>
      </c>
      <c r="AC85" s="65">
        <v>1</v>
      </c>
      <c r="AD85" s="65">
        <v>0</v>
      </c>
      <c r="AE85" s="65">
        <v>0</v>
      </c>
      <c r="AF85" s="65">
        <v>1</v>
      </c>
      <c r="AG85" s="65">
        <v>0</v>
      </c>
      <c r="AH85" s="65">
        <v>0</v>
      </c>
      <c r="AI85" s="65">
        <v>0</v>
      </c>
      <c r="AJ85" s="65">
        <v>0</v>
      </c>
      <c r="AK85" s="65">
        <v>0</v>
      </c>
      <c r="AL85" s="65">
        <v>0</v>
      </c>
      <c r="AM85" s="65">
        <v>0</v>
      </c>
      <c r="AN85" s="65">
        <v>276060</v>
      </c>
      <c r="AO85" s="65">
        <v>1677572</v>
      </c>
      <c r="AP85" s="65">
        <v>0</v>
      </c>
      <c r="AQ85" s="65">
        <v>0</v>
      </c>
      <c r="AR85" s="65">
        <v>0</v>
      </c>
      <c r="AS85" s="65">
        <v>0</v>
      </c>
      <c r="AT85" s="65">
        <v>0</v>
      </c>
      <c r="AU85" s="65">
        <v>0</v>
      </c>
      <c r="AV85" s="65">
        <v>0</v>
      </c>
      <c r="AW85" s="65">
        <v>0</v>
      </c>
      <c r="AX85" s="65">
        <v>0</v>
      </c>
      <c r="AY85" s="65">
        <v>0</v>
      </c>
      <c r="AZ85" s="65">
        <v>0</v>
      </c>
      <c r="BA85" s="65">
        <v>0</v>
      </c>
      <c r="BB85" s="65">
        <v>0</v>
      </c>
      <c r="BC85" s="65">
        <v>2115701.7799999998</v>
      </c>
      <c r="BD85" s="65">
        <v>0</v>
      </c>
      <c r="BE85" s="65">
        <v>0</v>
      </c>
      <c r="BF85" s="65">
        <v>1</v>
      </c>
      <c r="BG85" s="65">
        <v>1</v>
      </c>
      <c r="BH85" s="65">
        <v>1</v>
      </c>
      <c r="BI85" s="65">
        <v>1</v>
      </c>
      <c r="BJ85" s="65">
        <v>0</v>
      </c>
      <c r="BK85" s="65">
        <v>0</v>
      </c>
      <c r="BL85" s="65">
        <v>0</v>
      </c>
      <c r="BM85" s="65">
        <v>0</v>
      </c>
      <c r="BN85" s="65">
        <v>0</v>
      </c>
      <c r="BO85" s="65">
        <v>1</v>
      </c>
      <c r="BP85" s="65">
        <v>0</v>
      </c>
      <c r="BQ85" s="65">
        <v>0</v>
      </c>
      <c r="BR85" s="65">
        <v>0</v>
      </c>
      <c r="BS85" s="65">
        <v>0</v>
      </c>
      <c r="BT85" s="65">
        <v>0</v>
      </c>
      <c r="BU85" s="65">
        <v>0</v>
      </c>
      <c r="BV85" s="65">
        <v>0</v>
      </c>
      <c r="BW85" s="65">
        <v>0</v>
      </c>
      <c r="BX85" s="65">
        <v>0</v>
      </c>
      <c r="BY85" s="65">
        <v>0</v>
      </c>
      <c r="BZ85" s="65">
        <v>0</v>
      </c>
      <c r="CA85" s="65">
        <v>0</v>
      </c>
      <c r="CB85" s="65">
        <v>0</v>
      </c>
      <c r="CC85" s="65">
        <v>0</v>
      </c>
      <c r="CD85" s="65">
        <v>0</v>
      </c>
      <c r="CE85" s="65">
        <v>0</v>
      </c>
      <c r="CF85" s="65">
        <v>0</v>
      </c>
      <c r="CG85" s="65">
        <v>0</v>
      </c>
      <c r="CH85" s="65">
        <v>0</v>
      </c>
      <c r="CI85" s="65">
        <v>0</v>
      </c>
      <c r="CJ85" s="65">
        <v>0</v>
      </c>
      <c r="CK85" s="65">
        <v>0</v>
      </c>
      <c r="CL85" s="46">
        <f t="shared" si="60"/>
        <v>1</v>
      </c>
      <c r="CM85" s="46">
        <f t="shared" si="61"/>
        <v>68400</v>
      </c>
      <c r="CN85" s="46">
        <f t="shared" si="62"/>
        <v>5</v>
      </c>
      <c r="CO85" s="46">
        <f t="shared" si="63"/>
        <v>1953632</v>
      </c>
      <c r="CP85" s="46">
        <f t="shared" si="64"/>
        <v>2115705.7799999998</v>
      </c>
      <c r="CQ85" s="46">
        <f t="shared" si="65"/>
        <v>1</v>
      </c>
      <c r="CR85" s="46">
        <f t="shared" si="66"/>
        <v>0</v>
      </c>
      <c r="CS85" s="45">
        <f t="shared" si="67"/>
        <v>4137744.78</v>
      </c>
    </row>
    <row r="86" spans="1:97" s="47" customFormat="1">
      <c r="A86" s="45" t="s">
        <v>242</v>
      </c>
      <c r="B86" s="46">
        <v>26960000</v>
      </c>
      <c r="C86" s="46">
        <v>3500000</v>
      </c>
      <c r="D86" s="46">
        <v>2800000</v>
      </c>
      <c r="E86" s="46">
        <v>191421</v>
      </c>
      <c r="F86" s="46">
        <v>1868854.92</v>
      </c>
      <c r="G86" s="46">
        <v>2962310.03</v>
      </c>
      <c r="H86" s="46">
        <v>231256</v>
      </c>
      <c r="I86" s="46">
        <v>737232.54</v>
      </c>
      <c r="J86" s="46">
        <v>1850000</v>
      </c>
      <c r="K86" s="46">
        <v>237047.72</v>
      </c>
      <c r="L86" s="46">
        <v>5500000</v>
      </c>
      <c r="M86" s="46">
        <v>878156.49</v>
      </c>
      <c r="N86" s="46">
        <v>13679951.82</v>
      </c>
      <c r="O86" s="46">
        <v>272354.74</v>
      </c>
      <c r="P86" s="46">
        <v>863356.14</v>
      </c>
      <c r="Q86" s="46">
        <v>31292.85</v>
      </c>
      <c r="R86" s="46">
        <v>3000000</v>
      </c>
      <c r="S86" s="46">
        <v>135367.76</v>
      </c>
      <c r="T86" s="46">
        <v>1821579.92</v>
      </c>
      <c r="U86" s="46">
        <v>147228.93</v>
      </c>
      <c r="V86" s="46">
        <v>2000000</v>
      </c>
      <c r="W86" s="46">
        <v>2116500</v>
      </c>
      <c r="X86" s="46">
        <v>3200000</v>
      </c>
      <c r="Y86" s="46">
        <v>3600000</v>
      </c>
      <c r="Z86" s="46">
        <v>1600000</v>
      </c>
      <c r="AA86" s="46">
        <v>1500000</v>
      </c>
      <c r="AB86" s="46">
        <v>2500000</v>
      </c>
      <c r="AC86" s="46">
        <v>7000000</v>
      </c>
      <c r="AD86" s="46">
        <v>2500000</v>
      </c>
      <c r="AE86" s="46">
        <v>2000000</v>
      </c>
      <c r="AF86" s="46">
        <v>3000000</v>
      </c>
      <c r="AG86" s="46">
        <v>3200000</v>
      </c>
      <c r="AH86" s="46">
        <v>2900000</v>
      </c>
      <c r="AI86" s="46">
        <v>2000000</v>
      </c>
      <c r="AJ86" s="46">
        <v>86748555.680000007</v>
      </c>
      <c r="AK86" s="46">
        <v>2700000</v>
      </c>
      <c r="AL86" s="46">
        <v>2100000</v>
      </c>
      <c r="AM86" s="46">
        <v>5000000</v>
      </c>
      <c r="AN86" s="46">
        <v>302591.39</v>
      </c>
      <c r="AO86" s="46">
        <v>2187770.46</v>
      </c>
      <c r="AP86" s="46">
        <v>800000</v>
      </c>
      <c r="AQ86" s="46">
        <v>1262982.33</v>
      </c>
      <c r="AR86" s="46">
        <v>0</v>
      </c>
      <c r="AS86" s="46">
        <v>1109657.48</v>
      </c>
      <c r="AT86" s="46">
        <v>4250000</v>
      </c>
      <c r="AU86" s="46">
        <v>1900000</v>
      </c>
      <c r="AV86" s="46">
        <v>1200000</v>
      </c>
      <c r="AW86" s="46">
        <v>2700000</v>
      </c>
      <c r="AX86" s="46">
        <v>2069407.13</v>
      </c>
      <c r="AY86" s="46">
        <v>1450000</v>
      </c>
      <c r="AZ86" s="46">
        <v>59898.87</v>
      </c>
      <c r="BA86" s="46">
        <v>239703.59</v>
      </c>
      <c r="BB86" s="46">
        <v>0</v>
      </c>
      <c r="BC86" s="46">
        <v>1350802.9</v>
      </c>
      <c r="BD86" s="46">
        <v>0</v>
      </c>
      <c r="BE86" s="46">
        <v>4264800</v>
      </c>
      <c r="BF86" s="46">
        <v>18410000</v>
      </c>
      <c r="BG86" s="46">
        <v>1200000</v>
      </c>
      <c r="BH86" s="46">
        <v>700000</v>
      </c>
      <c r="BI86" s="46">
        <v>252873.75</v>
      </c>
      <c r="BJ86" s="46">
        <v>155926.51</v>
      </c>
      <c r="BK86" s="46">
        <v>4761033.29</v>
      </c>
      <c r="BL86" s="46">
        <v>5300000</v>
      </c>
      <c r="BM86" s="46">
        <v>1008390.26</v>
      </c>
      <c r="BN86" s="46">
        <v>5948000</v>
      </c>
      <c r="BO86" s="46">
        <v>302627.33</v>
      </c>
      <c r="BP86" s="46">
        <v>2600000</v>
      </c>
      <c r="BQ86" s="46">
        <v>72000000</v>
      </c>
      <c r="BR86" s="46">
        <v>3643129.14</v>
      </c>
      <c r="BS86" s="46">
        <v>0</v>
      </c>
      <c r="BT86" s="46">
        <v>20447283.57</v>
      </c>
      <c r="BU86" s="46">
        <v>2266911.0699999998</v>
      </c>
      <c r="BV86" s="46">
        <v>3320112.89</v>
      </c>
      <c r="BW86" s="46">
        <v>9500000</v>
      </c>
      <c r="BX86" s="46">
        <v>1805329.39</v>
      </c>
      <c r="BY86" s="46">
        <v>2566966.64</v>
      </c>
      <c r="BZ86" s="46">
        <v>2622101.2999999998</v>
      </c>
      <c r="CA86" s="46">
        <v>385587.3</v>
      </c>
      <c r="CB86" s="46">
        <v>6999304</v>
      </c>
      <c r="CC86" s="46">
        <v>5204161.2699999996</v>
      </c>
      <c r="CD86" s="46">
        <v>8836050.2200000007</v>
      </c>
      <c r="CE86" s="46">
        <v>2688024.57</v>
      </c>
      <c r="CF86" s="46">
        <v>446458.26</v>
      </c>
      <c r="CG86" s="46">
        <v>2608800</v>
      </c>
      <c r="CH86" s="46">
        <v>194356.32</v>
      </c>
      <c r="CI86" s="46">
        <v>9633045.8599999994</v>
      </c>
      <c r="CJ86" s="46">
        <v>370785.27</v>
      </c>
      <c r="CK86" s="46">
        <v>1500000</v>
      </c>
      <c r="CL86" s="46">
        <f t="shared" si="60"/>
        <v>47716278.700000003</v>
      </c>
      <c r="CM86" s="46">
        <f t="shared" si="61"/>
        <v>19951132.160000004</v>
      </c>
      <c r="CN86" s="46">
        <f t="shared" si="62"/>
        <v>39116500</v>
      </c>
      <c r="CO86" s="46">
        <f t="shared" si="63"/>
        <v>116080566.93000001</v>
      </c>
      <c r="CP86" s="46">
        <f t="shared" si="64"/>
        <v>26334403.16</v>
      </c>
      <c r="CQ86" s="46">
        <f t="shared" si="65"/>
        <v>19920050.879999995</v>
      </c>
      <c r="CR86" s="46">
        <f t="shared" si="66"/>
        <v>157038407.06999996</v>
      </c>
      <c r="CS86" s="45">
        <f t="shared" si="67"/>
        <v>426157338.89999998</v>
      </c>
    </row>
    <row r="87" spans="1:97" s="47" customFormat="1">
      <c r="A87" s="45" t="s">
        <v>243</v>
      </c>
      <c r="B87" s="46">
        <v>14725090</v>
      </c>
      <c r="C87" s="46">
        <v>1550000</v>
      </c>
      <c r="D87" s="46">
        <v>390000</v>
      </c>
      <c r="E87" s="46">
        <v>2106655.2200000002</v>
      </c>
      <c r="F87" s="46">
        <v>0</v>
      </c>
      <c r="G87" s="46">
        <v>479840</v>
      </c>
      <c r="H87" s="46">
        <v>4566598.8099999996</v>
      </c>
      <c r="I87" s="46">
        <v>1095799</v>
      </c>
      <c r="J87" s="46">
        <v>3488700</v>
      </c>
      <c r="K87" s="46">
        <v>763147</v>
      </c>
      <c r="L87" s="46">
        <v>7000000</v>
      </c>
      <c r="M87" s="46">
        <v>875700</v>
      </c>
      <c r="N87" s="46">
        <v>209644704.5</v>
      </c>
      <c r="O87" s="46">
        <v>4029215.89</v>
      </c>
      <c r="P87" s="46">
        <v>5722430</v>
      </c>
      <c r="Q87" s="46">
        <v>5535553.0700000003</v>
      </c>
      <c r="R87" s="46">
        <v>2786104.7</v>
      </c>
      <c r="S87" s="46">
        <v>6615000.0499999998</v>
      </c>
      <c r="T87" s="46">
        <v>4105499.22</v>
      </c>
      <c r="U87" s="46">
        <v>0</v>
      </c>
      <c r="V87" s="46">
        <v>32000000</v>
      </c>
      <c r="W87" s="46">
        <v>8700000</v>
      </c>
      <c r="X87" s="46">
        <v>1500000</v>
      </c>
      <c r="Y87" s="46">
        <v>7042477</v>
      </c>
      <c r="Z87" s="46">
        <v>2446681.9500000002</v>
      </c>
      <c r="AA87" s="46">
        <v>3599700</v>
      </c>
      <c r="AB87" s="46">
        <v>4284800</v>
      </c>
      <c r="AC87" s="46">
        <v>12000000</v>
      </c>
      <c r="AD87" s="46">
        <v>1800000</v>
      </c>
      <c r="AE87" s="46">
        <v>1900000</v>
      </c>
      <c r="AF87" s="46">
        <v>5941190</v>
      </c>
      <c r="AG87" s="46">
        <v>4300000</v>
      </c>
      <c r="AH87" s="46">
        <v>3620490</v>
      </c>
      <c r="AI87" s="46">
        <v>7783155.3099999996</v>
      </c>
      <c r="AJ87" s="46">
        <v>110000000</v>
      </c>
      <c r="AK87" s="46">
        <v>20000000</v>
      </c>
      <c r="AL87" s="46">
        <v>6000000</v>
      </c>
      <c r="AM87" s="46">
        <v>5000000</v>
      </c>
      <c r="AN87" s="46">
        <v>6694273.1900000004</v>
      </c>
      <c r="AO87" s="46">
        <v>2000000</v>
      </c>
      <c r="AP87" s="46">
        <v>4720854.04</v>
      </c>
      <c r="AQ87" s="46">
        <v>25639353.780000001</v>
      </c>
      <c r="AR87" s="46">
        <v>3733470</v>
      </c>
      <c r="AS87" s="46">
        <v>4800000</v>
      </c>
      <c r="AT87" s="46">
        <v>10342318.24</v>
      </c>
      <c r="AU87" s="46">
        <v>2800000</v>
      </c>
      <c r="AV87" s="46">
        <v>7000000</v>
      </c>
      <c r="AW87" s="46">
        <v>2400000</v>
      </c>
      <c r="AX87" s="46">
        <v>3681484.34</v>
      </c>
      <c r="AY87" s="46">
        <v>300000</v>
      </c>
      <c r="AZ87" s="46">
        <v>50788678.439999998</v>
      </c>
      <c r="BA87" s="46">
        <v>9000000</v>
      </c>
      <c r="BB87" s="46">
        <v>110197752.51000001</v>
      </c>
      <c r="BC87" s="46">
        <v>65992390</v>
      </c>
      <c r="BD87" s="46">
        <v>0</v>
      </c>
      <c r="BE87" s="46">
        <v>3000000</v>
      </c>
      <c r="BF87" s="46">
        <v>146068000</v>
      </c>
      <c r="BG87" s="46">
        <v>7073245</v>
      </c>
      <c r="BH87" s="46">
        <v>400000</v>
      </c>
      <c r="BI87" s="46">
        <v>9550029.1899999995</v>
      </c>
      <c r="BJ87" s="46">
        <v>1347072.85</v>
      </c>
      <c r="BK87" s="46">
        <v>39688700.810000002</v>
      </c>
      <c r="BL87" s="46">
        <v>5638570</v>
      </c>
      <c r="BM87" s="46">
        <v>3803228.73</v>
      </c>
      <c r="BN87" s="46">
        <v>1000000</v>
      </c>
      <c r="BO87" s="46">
        <v>2937119.5</v>
      </c>
      <c r="BP87" s="46">
        <v>1300000</v>
      </c>
      <c r="BQ87" s="46">
        <v>130000000</v>
      </c>
      <c r="BR87" s="46">
        <v>11678410</v>
      </c>
      <c r="BS87" s="46">
        <v>428000</v>
      </c>
      <c r="BT87" s="46">
        <v>26199000</v>
      </c>
      <c r="BU87" s="46">
        <v>1948990</v>
      </c>
      <c r="BV87" s="46">
        <v>0</v>
      </c>
      <c r="BW87" s="46">
        <v>8500000</v>
      </c>
      <c r="BX87" s="46">
        <v>515900</v>
      </c>
      <c r="BY87" s="46">
        <v>2909074.59</v>
      </c>
      <c r="BZ87" s="46">
        <v>1724435</v>
      </c>
      <c r="CA87" s="46">
        <v>1254870</v>
      </c>
      <c r="CB87" s="46">
        <v>5999725</v>
      </c>
      <c r="CC87" s="46">
        <v>8345100</v>
      </c>
      <c r="CD87" s="46">
        <v>2599194</v>
      </c>
      <c r="CE87" s="46">
        <v>1800000</v>
      </c>
      <c r="CF87" s="46">
        <v>1297738.45</v>
      </c>
      <c r="CG87" s="46">
        <v>280000</v>
      </c>
      <c r="CH87" s="46">
        <v>409250.15</v>
      </c>
      <c r="CI87" s="46">
        <v>6960384.0199999996</v>
      </c>
      <c r="CJ87" s="46">
        <v>0</v>
      </c>
      <c r="CK87" s="46">
        <v>2300000</v>
      </c>
      <c r="CL87" s="46">
        <f t="shared" si="60"/>
        <v>37041530.030000001</v>
      </c>
      <c r="CM87" s="46">
        <f t="shared" si="61"/>
        <v>238438507.42999998</v>
      </c>
      <c r="CN87" s="46">
        <f t="shared" si="62"/>
        <v>96918494.260000005</v>
      </c>
      <c r="CO87" s="46">
        <f t="shared" si="63"/>
        <v>274900432.02999997</v>
      </c>
      <c r="CP87" s="46">
        <f t="shared" si="64"/>
        <v>343628489.55000001</v>
      </c>
      <c r="CQ87" s="46">
        <f t="shared" si="65"/>
        <v>54367619.039999999</v>
      </c>
      <c r="CR87" s="46">
        <f t="shared" si="66"/>
        <v>215150071.21000001</v>
      </c>
      <c r="CS87" s="45">
        <f t="shared" si="67"/>
        <v>1260445143.5500002</v>
      </c>
    </row>
    <row r="88" spans="1:97" s="47" customFormat="1">
      <c r="A88" s="45" t="s">
        <v>244</v>
      </c>
      <c r="B88" s="46">
        <v>29928933.75</v>
      </c>
      <c r="C88" s="46">
        <v>3300000</v>
      </c>
      <c r="D88" s="46">
        <v>5000000</v>
      </c>
      <c r="E88" s="46">
        <v>3441533.9</v>
      </c>
      <c r="F88" s="46">
        <v>3862290.75</v>
      </c>
      <c r="G88" s="46">
        <v>3000000</v>
      </c>
      <c r="H88" s="46">
        <v>4523216</v>
      </c>
      <c r="I88" s="46">
        <v>9500000</v>
      </c>
      <c r="J88" s="46">
        <v>4944400</v>
      </c>
      <c r="K88" s="46">
        <v>7596437.3200000003</v>
      </c>
      <c r="L88" s="46">
        <v>16500000</v>
      </c>
      <c r="M88" s="46">
        <v>1709293.04</v>
      </c>
      <c r="N88" s="46">
        <v>17245312.09</v>
      </c>
      <c r="O88" s="46">
        <v>5220000</v>
      </c>
      <c r="P88" s="46">
        <v>15539992.789999999</v>
      </c>
      <c r="Q88" s="46">
        <v>2049804.16</v>
      </c>
      <c r="R88" s="46">
        <v>5408669.4800000004</v>
      </c>
      <c r="S88" s="46">
        <v>3715589.87</v>
      </c>
      <c r="T88" s="46">
        <v>5164308.49</v>
      </c>
      <c r="U88" s="46">
        <v>0</v>
      </c>
      <c r="V88" s="46">
        <v>60000000</v>
      </c>
      <c r="W88" s="46">
        <v>4149000</v>
      </c>
      <c r="X88" s="46">
        <v>8500000</v>
      </c>
      <c r="Y88" s="46">
        <v>4500000</v>
      </c>
      <c r="Z88" s="46">
        <v>2274000</v>
      </c>
      <c r="AA88" s="46">
        <v>3000000</v>
      </c>
      <c r="AB88" s="46">
        <v>3800000</v>
      </c>
      <c r="AC88" s="46">
        <v>18000000</v>
      </c>
      <c r="AD88" s="46">
        <v>5300000</v>
      </c>
      <c r="AE88" s="46">
        <v>4500000</v>
      </c>
      <c r="AF88" s="46">
        <v>6000000</v>
      </c>
      <c r="AG88" s="46">
        <v>7000000</v>
      </c>
      <c r="AH88" s="46">
        <v>3550000</v>
      </c>
      <c r="AI88" s="46">
        <v>5025000</v>
      </c>
      <c r="AJ88" s="46">
        <v>67000000</v>
      </c>
      <c r="AK88" s="46">
        <v>7000000</v>
      </c>
      <c r="AL88" s="46">
        <v>4000000</v>
      </c>
      <c r="AM88" s="46">
        <v>6000000</v>
      </c>
      <c r="AN88" s="46">
        <v>6356101.0700000003</v>
      </c>
      <c r="AO88" s="46">
        <v>1200000</v>
      </c>
      <c r="AP88" s="46">
        <v>1500000</v>
      </c>
      <c r="AQ88" s="46">
        <v>13677086.810000001</v>
      </c>
      <c r="AR88" s="46">
        <v>5501694</v>
      </c>
      <c r="AS88" s="46">
        <v>12000000</v>
      </c>
      <c r="AT88" s="46">
        <v>9000000</v>
      </c>
      <c r="AU88" s="46">
        <v>6600000</v>
      </c>
      <c r="AV88" s="46">
        <v>3450000</v>
      </c>
      <c r="AW88" s="46">
        <v>6500000</v>
      </c>
      <c r="AX88" s="46">
        <v>3884189.06</v>
      </c>
      <c r="AY88" s="46">
        <v>2170000</v>
      </c>
      <c r="AZ88" s="46">
        <v>19381802.399999999</v>
      </c>
      <c r="BA88" s="46">
        <v>4000000</v>
      </c>
      <c r="BB88" s="46">
        <v>28480000</v>
      </c>
      <c r="BC88" s="46">
        <v>10165999.15</v>
      </c>
      <c r="BD88" s="46">
        <v>2500000</v>
      </c>
      <c r="BE88" s="46">
        <v>7000000</v>
      </c>
      <c r="BF88" s="46">
        <v>18420000</v>
      </c>
      <c r="BG88" s="46">
        <v>50000</v>
      </c>
      <c r="BH88" s="46">
        <v>1000000</v>
      </c>
      <c r="BI88" s="46">
        <v>4205018.8499999996</v>
      </c>
      <c r="BJ88" s="46">
        <v>4000000</v>
      </c>
      <c r="BK88" s="46">
        <v>31404089.190000001</v>
      </c>
      <c r="BL88" s="46">
        <v>6800000</v>
      </c>
      <c r="BM88" s="46">
        <v>4394113.1100000003</v>
      </c>
      <c r="BN88" s="46">
        <v>9000000</v>
      </c>
      <c r="BO88" s="46">
        <v>8821757.6799999997</v>
      </c>
      <c r="BP88" s="46">
        <v>3200000</v>
      </c>
      <c r="BQ88" s="46">
        <v>120000000</v>
      </c>
      <c r="BR88" s="46">
        <v>6575767.3899999997</v>
      </c>
      <c r="BS88" s="46">
        <v>6445344.0099999998</v>
      </c>
      <c r="BT88" s="46">
        <v>20000000</v>
      </c>
      <c r="BU88" s="46">
        <v>1898957.99</v>
      </c>
      <c r="BV88" s="46">
        <v>800000</v>
      </c>
      <c r="BW88" s="46">
        <v>18000000</v>
      </c>
      <c r="BX88" s="46">
        <v>2543635.92</v>
      </c>
      <c r="BY88" s="46">
        <v>3256707.04</v>
      </c>
      <c r="BZ88" s="46">
        <v>5934780</v>
      </c>
      <c r="CA88" s="46">
        <v>17256410</v>
      </c>
      <c r="CB88" s="46">
        <v>15494427</v>
      </c>
      <c r="CC88" s="46">
        <v>14858014</v>
      </c>
      <c r="CD88" s="46">
        <v>7664623.0499999998</v>
      </c>
      <c r="CE88" s="46">
        <v>2425000</v>
      </c>
      <c r="CF88" s="46">
        <v>2967875.01</v>
      </c>
      <c r="CG88" s="46">
        <v>2550402.2200000002</v>
      </c>
      <c r="CH88" s="46">
        <v>806636.5</v>
      </c>
      <c r="CI88" s="46">
        <v>9612196.2200000007</v>
      </c>
      <c r="CJ88" s="46">
        <v>2606903.71</v>
      </c>
      <c r="CK88" s="46">
        <v>1893964.93</v>
      </c>
      <c r="CL88" s="46">
        <f t="shared" si="60"/>
        <v>93306104.760000005</v>
      </c>
      <c r="CM88" s="46">
        <f t="shared" si="61"/>
        <v>54343676.879999995</v>
      </c>
      <c r="CN88" s="46">
        <f t="shared" si="62"/>
        <v>135598000</v>
      </c>
      <c r="CO88" s="46">
        <f t="shared" si="63"/>
        <v>179220873.34</v>
      </c>
      <c r="CP88" s="46">
        <f t="shared" si="64"/>
        <v>75821018</v>
      </c>
      <c r="CQ88" s="46">
        <f t="shared" si="65"/>
        <v>63619959.979999997</v>
      </c>
      <c r="CR88" s="46">
        <f t="shared" si="66"/>
        <v>263591644.99000001</v>
      </c>
      <c r="CS88" s="45">
        <f t="shared" si="67"/>
        <v>865501277.94999993</v>
      </c>
    </row>
    <row r="89" spans="1:97" s="47" customFormat="1">
      <c r="A89" s="45" t="s">
        <v>245</v>
      </c>
      <c r="B89" s="46">
        <v>0</v>
      </c>
      <c r="C89" s="46">
        <v>5800000</v>
      </c>
      <c r="D89" s="46">
        <v>2200000</v>
      </c>
      <c r="E89" s="46">
        <v>1193267.5</v>
      </c>
      <c r="F89" s="46">
        <v>6365365.0099999998</v>
      </c>
      <c r="G89" s="46">
        <v>4300000</v>
      </c>
      <c r="H89" s="46">
        <v>1241236</v>
      </c>
      <c r="I89" s="46">
        <v>1907395.44</v>
      </c>
      <c r="J89" s="46">
        <v>1237000</v>
      </c>
      <c r="K89" s="46">
        <v>0</v>
      </c>
      <c r="L89" s="46">
        <v>25000000</v>
      </c>
      <c r="M89" s="46">
        <v>2218942.29</v>
      </c>
      <c r="N89" s="46">
        <v>6562340.7599999998</v>
      </c>
      <c r="O89" s="46">
        <v>1340860.5</v>
      </c>
      <c r="P89" s="46">
        <v>0</v>
      </c>
      <c r="Q89" s="46">
        <v>4118024.45</v>
      </c>
      <c r="R89" s="46">
        <v>1022675.46</v>
      </c>
      <c r="S89" s="46">
        <v>1634958.38</v>
      </c>
      <c r="T89" s="46">
        <v>8628854.2200000007</v>
      </c>
      <c r="U89" s="46">
        <v>0</v>
      </c>
      <c r="V89" s="46">
        <v>100000000</v>
      </c>
      <c r="W89" s="46">
        <v>5000000</v>
      </c>
      <c r="X89" s="46">
        <v>2100000</v>
      </c>
      <c r="Y89" s="46">
        <v>2000000</v>
      </c>
      <c r="Z89" s="46">
        <v>2200000</v>
      </c>
      <c r="AA89" s="46">
        <v>2300000</v>
      </c>
      <c r="AB89" s="46">
        <v>2470000</v>
      </c>
      <c r="AC89" s="46">
        <v>45000000</v>
      </c>
      <c r="AD89" s="46">
        <v>3695420</v>
      </c>
      <c r="AE89" s="46">
        <v>4500000</v>
      </c>
      <c r="AF89" s="46">
        <v>3656900</v>
      </c>
      <c r="AG89" s="46">
        <v>5500000</v>
      </c>
      <c r="AH89" s="46">
        <v>7900000</v>
      </c>
      <c r="AI89" s="46">
        <v>17800000</v>
      </c>
      <c r="AJ89" s="46">
        <v>355000000</v>
      </c>
      <c r="AK89" s="46">
        <v>3500000</v>
      </c>
      <c r="AL89" s="46">
        <v>6800000</v>
      </c>
      <c r="AM89" s="46">
        <v>8000000</v>
      </c>
      <c r="AN89" s="46">
        <v>4215626.6399999997</v>
      </c>
      <c r="AO89" s="46">
        <v>1200000</v>
      </c>
      <c r="AP89" s="46">
        <v>300000</v>
      </c>
      <c r="AQ89" s="46">
        <v>7145822.79</v>
      </c>
      <c r="AR89" s="46">
        <v>2389934.06</v>
      </c>
      <c r="AS89" s="46">
        <v>4100000</v>
      </c>
      <c r="AT89" s="46">
        <v>29673231.18</v>
      </c>
      <c r="AU89" s="46">
        <v>800000</v>
      </c>
      <c r="AV89" s="46">
        <v>420000</v>
      </c>
      <c r="AW89" s="46">
        <v>25000000</v>
      </c>
      <c r="AX89" s="46">
        <v>1277903.8400000001</v>
      </c>
      <c r="AY89" s="46">
        <v>1000000</v>
      </c>
      <c r="AZ89" s="46">
        <v>12373059.279999999</v>
      </c>
      <c r="BA89" s="46">
        <v>600000</v>
      </c>
      <c r="BB89" s="46">
        <v>0</v>
      </c>
      <c r="BC89" s="46">
        <v>14179906.98</v>
      </c>
      <c r="BD89" s="46">
        <v>0</v>
      </c>
      <c r="BE89" s="46">
        <v>2400000</v>
      </c>
      <c r="BF89" s="46">
        <v>1</v>
      </c>
      <c r="BG89" s="46">
        <v>1</v>
      </c>
      <c r="BH89" s="46">
        <v>300000</v>
      </c>
      <c r="BI89" s="46">
        <v>1670240.02</v>
      </c>
      <c r="BJ89" s="46">
        <v>751601.4</v>
      </c>
      <c r="BK89" s="46">
        <v>3855446.02</v>
      </c>
      <c r="BL89" s="46">
        <v>15000000</v>
      </c>
      <c r="BM89" s="46">
        <v>15000000</v>
      </c>
      <c r="BN89" s="46">
        <v>10000000</v>
      </c>
      <c r="BO89" s="46">
        <v>3184072</v>
      </c>
      <c r="BP89" s="46">
        <v>2000000</v>
      </c>
      <c r="BQ89" s="46">
        <v>112000000</v>
      </c>
      <c r="BR89" s="46">
        <v>16240858.42</v>
      </c>
      <c r="BS89" s="46">
        <v>0</v>
      </c>
      <c r="BT89" s="46">
        <v>97930903.989999995</v>
      </c>
      <c r="BU89" s="46">
        <v>3515038</v>
      </c>
      <c r="BV89" s="46">
        <v>3671959</v>
      </c>
      <c r="BW89" s="46">
        <v>42000000</v>
      </c>
      <c r="BX89" s="46">
        <v>998402.29</v>
      </c>
      <c r="BY89" s="46">
        <v>7645901.8600000003</v>
      </c>
      <c r="BZ89" s="46">
        <v>3841289.56</v>
      </c>
      <c r="CA89" s="46">
        <v>1524247</v>
      </c>
      <c r="CB89" s="46">
        <v>38678831.18</v>
      </c>
      <c r="CC89" s="46">
        <v>2819806.99</v>
      </c>
      <c r="CD89" s="46">
        <v>28534282.719999999</v>
      </c>
      <c r="CE89" s="46">
        <v>4473200</v>
      </c>
      <c r="CF89" s="46">
        <v>2165782.54</v>
      </c>
      <c r="CG89" s="46">
        <v>1761622.8</v>
      </c>
      <c r="CH89" s="46">
        <v>492589.16</v>
      </c>
      <c r="CI89" s="46">
        <v>10827025.07</v>
      </c>
      <c r="CJ89" s="46">
        <v>1911619</v>
      </c>
      <c r="CK89" s="46">
        <v>2991554.31</v>
      </c>
      <c r="CL89" s="46">
        <f t="shared" si="60"/>
        <v>51463206.240000002</v>
      </c>
      <c r="CM89" s="46">
        <f t="shared" si="61"/>
        <v>23307713.770000003</v>
      </c>
      <c r="CN89" s="46">
        <f t="shared" si="62"/>
        <v>204122320</v>
      </c>
      <c r="CO89" s="46">
        <f t="shared" si="63"/>
        <v>463795577.78999996</v>
      </c>
      <c r="CP89" s="46">
        <f t="shared" si="64"/>
        <v>19301750.399999999</v>
      </c>
      <c r="CQ89" s="46">
        <f t="shared" si="65"/>
        <v>49039518.019999996</v>
      </c>
      <c r="CR89" s="46">
        <f t="shared" si="66"/>
        <v>384024913.89000005</v>
      </c>
      <c r="CS89" s="45">
        <f t="shared" si="67"/>
        <v>1195055000.1099994</v>
      </c>
    </row>
    <row r="90" spans="1:97" s="47" customFormat="1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</row>
    <row r="91" spans="1:97" s="47" customFormat="1">
      <c r="A91" s="79" t="s">
        <v>272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</row>
    <row r="92" spans="1:97" s="47" customFormat="1">
      <c r="A92" s="81" t="s">
        <v>270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</row>
    <row r="93" spans="1:97" s="47" customFormat="1">
      <c r="A93" s="77" t="s">
        <v>380</v>
      </c>
      <c r="B93" s="83">
        <f t="shared" ref="B93" si="68">SUM(B94:B100)</f>
        <v>709616186.60000002</v>
      </c>
      <c r="C93" s="83">
        <f>SUM(C94:C100)</f>
        <v>73184000</v>
      </c>
      <c r="D93" s="83">
        <f t="shared" ref="D93:BO93" si="69">SUM(D94:D100)</f>
        <v>63210000</v>
      </c>
      <c r="E93" s="83">
        <f t="shared" si="69"/>
        <v>55680499.549999997</v>
      </c>
      <c r="F93" s="83">
        <f t="shared" si="69"/>
        <v>39987339.380000003</v>
      </c>
      <c r="G93" s="83">
        <f t="shared" si="69"/>
        <v>74485000</v>
      </c>
      <c r="H93" s="83">
        <f t="shared" si="69"/>
        <v>84711679.049999997</v>
      </c>
      <c r="I93" s="83">
        <f t="shared" si="69"/>
        <v>164198747.05000001</v>
      </c>
      <c r="J93" s="83">
        <f t="shared" si="69"/>
        <v>74237510</v>
      </c>
      <c r="K93" s="83">
        <f t="shared" si="69"/>
        <v>76852546.779999986</v>
      </c>
      <c r="L93" s="83">
        <f t="shared" si="69"/>
        <v>253670000</v>
      </c>
      <c r="M93" s="83">
        <f t="shared" si="69"/>
        <v>21742097.439999998</v>
      </c>
      <c r="N93" s="83">
        <f t="shared" si="69"/>
        <v>481971610</v>
      </c>
      <c r="O93" s="83">
        <f t="shared" si="69"/>
        <v>82805384.469999999</v>
      </c>
      <c r="P93" s="83">
        <f t="shared" si="69"/>
        <v>129309513.21000001</v>
      </c>
      <c r="Q93" s="83">
        <f t="shared" si="69"/>
        <v>136403161.37</v>
      </c>
      <c r="R93" s="83">
        <f t="shared" si="69"/>
        <v>76239684.560000002</v>
      </c>
      <c r="S93" s="83">
        <f t="shared" si="69"/>
        <v>87356392.329999998</v>
      </c>
      <c r="T93" s="83">
        <f t="shared" si="69"/>
        <v>65019016.419999987</v>
      </c>
      <c r="U93" s="83">
        <f t="shared" si="69"/>
        <v>27350000</v>
      </c>
      <c r="V93" s="83">
        <f t="shared" si="69"/>
        <v>935800000</v>
      </c>
      <c r="W93" s="83">
        <f t="shared" si="69"/>
        <v>84710000</v>
      </c>
      <c r="X93" s="83">
        <f t="shared" si="69"/>
        <v>111280000</v>
      </c>
      <c r="Y93" s="83">
        <f t="shared" si="69"/>
        <v>88232823</v>
      </c>
      <c r="Z93" s="83">
        <f t="shared" si="69"/>
        <v>30850000</v>
      </c>
      <c r="AA93" s="83">
        <f t="shared" si="69"/>
        <v>51503000</v>
      </c>
      <c r="AB93" s="83">
        <f t="shared" si="69"/>
        <v>39360000</v>
      </c>
      <c r="AC93" s="83">
        <f t="shared" si="69"/>
        <v>192950000</v>
      </c>
      <c r="AD93" s="83">
        <f t="shared" si="69"/>
        <v>49525000</v>
      </c>
      <c r="AE93" s="83">
        <f t="shared" si="69"/>
        <v>64290181.039999992</v>
      </c>
      <c r="AF93" s="83">
        <f t="shared" si="69"/>
        <v>88032000</v>
      </c>
      <c r="AG93" s="83">
        <f t="shared" si="69"/>
        <v>112602148</v>
      </c>
      <c r="AH93" s="83">
        <f t="shared" si="69"/>
        <v>61698000</v>
      </c>
      <c r="AI93" s="83">
        <f t="shared" si="69"/>
        <v>73361000</v>
      </c>
      <c r="AJ93" s="83">
        <f t="shared" si="69"/>
        <v>2401800000</v>
      </c>
      <c r="AK93" s="83">
        <f t="shared" si="69"/>
        <v>73312500</v>
      </c>
      <c r="AL93" s="83">
        <f t="shared" si="69"/>
        <v>52917000</v>
      </c>
      <c r="AM93" s="83">
        <f t="shared" si="69"/>
        <v>153493946.06</v>
      </c>
      <c r="AN93" s="83">
        <f t="shared" si="69"/>
        <v>115562965.46000001</v>
      </c>
      <c r="AO93" s="83">
        <f t="shared" si="69"/>
        <v>72658119</v>
      </c>
      <c r="AP93" s="83">
        <f t="shared" si="69"/>
        <v>28052068.390000001</v>
      </c>
      <c r="AQ93" s="83">
        <f t="shared" si="69"/>
        <v>514764779.77000004</v>
      </c>
      <c r="AR93" s="83">
        <f t="shared" si="69"/>
        <v>75570890.969999999</v>
      </c>
      <c r="AS93" s="83">
        <f t="shared" si="69"/>
        <v>144086000</v>
      </c>
      <c r="AT93" s="83">
        <f t="shared" si="69"/>
        <v>145480000</v>
      </c>
      <c r="AU93" s="83">
        <f t="shared" si="69"/>
        <v>55958000</v>
      </c>
      <c r="AV93" s="83">
        <f t="shared" si="69"/>
        <v>42399765.770000011</v>
      </c>
      <c r="AW93" s="83">
        <f t="shared" si="69"/>
        <v>106813000</v>
      </c>
      <c r="AX93" s="83">
        <f t="shared" si="69"/>
        <v>70911162.379999995</v>
      </c>
      <c r="AY93" s="83">
        <f t="shared" si="69"/>
        <v>54386993</v>
      </c>
      <c r="AZ93" s="83">
        <f t="shared" si="69"/>
        <v>495649266.27000004</v>
      </c>
      <c r="BA93" s="83">
        <f t="shared" si="69"/>
        <v>55152540</v>
      </c>
      <c r="BB93" s="83">
        <f t="shared" si="69"/>
        <v>985050000</v>
      </c>
      <c r="BC93" s="83">
        <f t="shared" si="69"/>
        <v>144180000</v>
      </c>
      <c r="BD93" s="83">
        <f t="shared" si="69"/>
        <v>59508417.049999997</v>
      </c>
      <c r="BE93" s="83">
        <f t="shared" si="69"/>
        <v>56220000</v>
      </c>
      <c r="BF93" s="83">
        <f t="shared" si="69"/>
        <v>585860000</v>
      </c>
      <c r="BG93" s="83">
        <f t="shared" si="69"/>
        <v>24158414</v>
      </c>
      <c r="BH93" s="83">
        <f t="shared" si="69"/>
        <v>34601502</v>
      </c>
      <c r="BI93" s="83">
        <f t="shared" si="69"/>
        <v>50132658.310000002</v>
      </c>
      <c r="BJ93" s="83">
        <f t="shared" si="69"/>
        <v>65751700.810000002</v>
      </c>
      <c r="BK93" s="83">
        <f t="shared" si="69"/>
        <v>743942682.30000007</v>
      </c>
      <c r="BL93" s="83">
        <f t="shared" si="69"/>
        <v>116372200</v>
      </c>
      <c r="BM93" s="83">
        <f t="shared" si="69"/>
        <v>88474080.669999987</v>
      </c>
      <c r="BN93" s="83">
        <f t="shared" si="69"/>
        <v>73215000</v>
      </c>
      <c r="BO93" s="83">
        <f t="shared" si="69"/>
        <v>73554164.060000002</v>
      </c>
      <c r="BP93" s="83">
        <f t="shared" ref="BP93:CS93" si="70">SUM(BP94:BP100)</f>
        <v>66724557</v>
      </c>
      <c r="BQ93" s="83">
        <f t="shared" si="70"/>
        <v>3742800000</v>
      </c>
      <c r="BR93" s="83">
        <f t="shared" si="70"/>
        <v>101100761.36999997</v>
      </c>
      <c r="BS93" s="83">
        <f t="shared" si="70"/>
        <v>65125864.139999993</v>
      </c>
      <c r="BT93" s="83">
        <f t="shared" si="70"/>
        <v>472737780.03000003</v>
      </c>
      <c r="BU93" s="83">
        <f t="shared" si="70"/>
        <v>24137200</v>
      </c>
      <c r="BV93" s="83">
        <f t="shared" si="70"/>
        <v>66258171.109999999</v>
      </c>
      <c r="BW93" s="83">
        <f t="shared" si="70"/>
        <v>279575000</v>
      </c>
      <c r="BX93" s="83">
        <f t="shared" si="70"/>
        <v>43983986.859999999</v>
      </c>
      <c r="BY93" s="83">
        <f t="shared" si="70"/>
        <v>51710245.18</v>
      </c>
      <c r="BZ93" s="83">
        <f t="shared" si="70"/>
        <v>78400501.140000001</v>
      </c>
      <c r="CA93" s="83">
        <f t="shared" si="70"/>
        <v>117947103.18000001</v>
      </c>
      <c r="CB93" s="83">
        <f t="shared" si="70"/>
        <v>237988288.59</v>
      </c>
      <c r="CC93" s="83">
        <f t="shared" si="70"/>
        <v>89229830.770000011</v>
      </c>
      <c r="CD93" s="83">
        <f t="shared" si="70"/>
        <v>174728039.31</v>
      </c>
      <c r="CE93" s="83">
        <f t="shared" si="70"/>
        <v>43078000</v>
      </c>
      <c r="CF93" s="83">
        <f t="shared" si="70"/>
        <v>57802059.18</v>
      </c>
      <c r="CG93" s="83">
        <f t="shared" si="70"/>
        <v>43360641.379999995</v>
      </c>
      <c r="CH93" s="83">
        <f t="shared" si="70"/>
        <v>53056300.710000001</v>
      </c>
      <c r="CI93" s="83">
        <f t="shared" si="70"/>
        <v>270136383.13000005</v>
      </c>
      <c r="CJ93" s="83">
        <f t="shared" si="70"/>
        <v>38811340.890000008</v>
      </c>
      <c r="CK93" s="83">
        <f t="shared" si="70"/>
        <v>41450894.550000004</v>
      </c>
      <c r="CL93" s="83">
        <f t="shared" si="70"/>
        <v>1691575605.8500001</v>
      </c>
      <c r="CM93" s="83">
        <f t="shared" si="70"/>
        <v>1086454762.3600001</v>
      </c>
      <c r="CN93" s="83">
        <f t="shared" si="70"/>
        <v>1984194152.04</v>
      </c>
      <c r="CO93" s="83">
        <f t="shared" si="70"/>
        <v>4658968997.0699997</v>
      </c>
      <c r="CP93" s="83">
        <f t="shared" si="70"/>
        <v>2005462692.1699998</v>
      </c>
      <c r="CQ93" s="83">
        <f t="shared" si="70"/>
        <v>1162282684.03</v>
      </c>
      <c r="CR93" s="83">
        <f t="shared" si="70"/>
        <v>6093418391.5199995</v>
      </c>
      <c r="CS93" s="83">
        <f t="shared" si="70"/>
        <v>18682357285.040001</v>
      </c>
    </row>
    <row r="94" spans="1:97" s="47" customFormat="1">
      <c r="A94" s="45" t="s">
        <v>246</v>
      </c>
      <c r="B94" s="46">
        <v>372554368.56</v>
      </c>
      <c r="C94" s="46">
        <v>58000000</v>
      </c>
      <c r="D94" s="46">
        <v>50000000</v>
      </c>
      <c r="E94" s="46">
        <v>41376582</v>
      </c>
      <c r="F94" s="46">
        <v>34593811.18</v>
      </c>
      <c r="G94" s="46">
        <v>48000000</v>
      </c>
      <c r="H94" s="46">
        <v>70000000</v>
      </c>
      <c r="I94" s="46">
        <v>115550103.05</v>
      </c>
      <c r="J94" s="46">
        <v>60301000</v>
      </c>
      <c r="K94" s="46">
        <v>64124708.770000003</v>
      </c>
      <c r="L94" s="46">
        <v>140000000</v>
      </c>
      <c r="M94" s="46">
        <v>17048756.629999999</v>
      </c>
      <c r="N94" s="46">
        <v>300561590</v>
      </c>
      <c r="O94" s="46">
        <v>64596756.689999998</v>
      </c>
      <c r="P94" s="46">
        <v>98152449.049999997</v>
      </c>
      <c r="Q94" s="46">
        <v>85978785.189999998</v>
      </c>
      <c r="R94" s="46">
        <v>60000000</v>
      </c>
      <c r="S94" s="46">
        <v>63077680.960000001</v>
      </c>
      <c r="T94" s="46">
        <v>48255925.409999996</v>
      </c>
      <c r="U94" s="46">
        <v>18000000</v>
      </c>
      <c r="V94" s="46">
        <v>450000000</v>
      </c>
      <c r="W94" s="46">
        <v>72550000</v>
      </c>
      <c r="X94" s="46">
        <v>77000000</v>
      </c>
      <c r="Y94" s="46">
        <v>78471355</v>
      </c>
      <c r="Z94" s="46">
        <v>24000000</v>
      </c>
      <c r="AA94" s="46">
        <v>39400000</v>
      </c>
      <c r="AB94" s="46">
        <v>22000000</v>
      </c>
      <c r="AC94" s="46">
        <v>129900000</v>
      </c>
      <c r="AD94" s="46">
        <v>40000000</v>
      </c>
      <c r="AE94" s="46">
        <v>54496070.579999998</v>
      </c>
      <c r="AF94" s="46">
        <v>74500000</v>
      </c>
      <c r="AG94" s="46">
        <v>68614846</v>
      </c>
      <c r="AH94" s="46">
        <v>49800000</v>
      </c>
      <c r="AI94" s="46">
        <v>44000000</v>
      </c>
      <c r="AJ94" s="46">
        <v>1299000000</v>
      </c>
      <c r="AK94" s="46">
        <v>60000000</v>
      </c>
      <c r="AL94" s="46">
        <v>40000000</v>
      </c>
      <c r="AM94" s="46">
        <v>105000000</v>
      </c>
      <c r="AN94" s="46">
        <v>60763027.990000002</v>
      </c>
      <c r="AO94" s="46">
        <v>55391374.119999997</v>
      </c>
      <c r="AP94" s="46">
        <v>19786259.879999999</v>
      </c>
      <c r="AQ94" s="46">
        <v>339460222.44999999</v>
      </c>
      <c r="AR94" s="46">
        <v>59165652.969999999</v>
      </c>
      <c r="AS94" s="46">
        <v>100500000</v>
      </c>
      <c r="AT94" s="46">
        <v>95000000</v>
      </c>
      <c r="AU94" s="46">
        <v>47000000</v>
      </c>
      <c r="AV94" s="46">
        <v>32898220.219999999</v>
      </c>
      <c r="AW94" s="46">
        <v>74000000</v>
      </c>
      <c r="AX94" s="46">
        <v>52841391.579999998</v>
      </c>
      <c r="AY94" s="46">
        <v>44000000</v>
      </c>
      <c r="AZ94" s="46">
        <v>310943975.17000002</v>
      </c>
      <c r="BA94" s="46">
        <v>45000000</v>
      </c>
      <c r="BB94" s="46">
        <v>392550000</v>
      </c>
      <c r="BC94" s="46">
        <v>100000000</v>
      </c>
      <c r="BD94" s="46">
        <v>43544660</v>
      </c>
      <c r="BE94" s="46">
        <v>40000000</v>
      </c>
      <c r="BF94" s="46">
        <v>337500000</v>
      </c>
      <c r="BG94" s="46">
        <v>18720417</v>
      </c>
      <c r="BH94" s="46">
        <v>24900000</v>
      </c>
      <c r="BI94" s="46">
        <v>37795686.020000003</v>
      </c>
      <c r="BJ94" s="46">
        <v>54700700.810000002</v>
      </c>
      <c r="BK94" s="46">
        <v>510487515.06999999</v>
      </c>
      <c r="BL94" s="46">
        <v>92000000</v>
      </c>
      <c r="BM94" s="46">
        <v>72965183.489999995</v>
      </c>
      <c r="BN94" s="46">
        <v>52100000</v>
      </c>
      <c r="BO94" s="46">
        <v>62100000</v>
      </c>
      <c r="BP94" s="46">
        <v>56200000</v>
      </c>
      <c r="BQ94" s="46">
        <v>2200000000</v>
      </c>
      <c r="BR94" s="46">
        <v>74846493.189999998</v>
      </c>
      <c r="BS94" s="46">
        <v>49231235.68</v>
      </c>
      <c r="BT94" s="46">
        <v>317570101</v>
      </c>
      <c r="BU94" s="46">
        <v>7400200</v>
      </c>
      <c r="BV94" s="46">
        <v>51910348.240000002</v>
      </c>
      <c r="BW94" s="46">
        <v>205000000</v>
      </c>
      <c r="BX94" s="46">
        <v>36814604.960000001</v>
      </c>
      <c r="BY94" s="46">
        <v>42725788.140000001</v>
      </c>
      <c r="BZ94" s="46">
        <v>59931092.979999997</v>
      </c>
      <c r="CA94" s="46">
        <v>95256114.540000007</v>
      </c>
      <c r="CB94" s="46">
        <v>158178288.59</v>
      </c>
      <c r="CC94" s="46">
        <v>72207530.790000007</v>
      </c>
      <c r="CD94" s="46">
        <v>130632741.42</v>
      </c>
      <c r="CE94" s="46">
        <v>32000000</v>
      </c>
      <c r="CF94" s="46">
        <v>49532085.140000001</v>
      </c>
      <c r="CG94" s="46">
        <v>36624568.25</v>
      </c>
      <c r="CH94" s="46">
        <v>41761301.359999999</v>
      </c>
      <c r="CI94" s="46">
        <v>202657472.93000001</v>
      </c>
      <c r="CJ94" s="46">
        <v>32590111.460000001</v>
      </c>
      <c r="CK94" s="46">
        <v>32054944.109999999</v>
      </c>
      <c r="CL94" s="46">
        <f t="shared" ref="CL94:CL100" si="71">SUM(B94:M94)</f>
        <v>1071549330.1899999</v>
      </c>
      <c r="CM94" s="46">
        <f t="shared" ref="CM94:CM100" si="72">SUM(N94:U94)</f>
        <v>738623187.30000007</v>
      </c>
      <c r="CN94" s="46">
        <f t="shared" ref="CN94:CN100" si="73">SUM(V94:AI94)</f>
        <v>1224732271.5799999</v>
      </c>
      <c r="CO94" s="46">
        <f t="shared" ref="CO94:CO100" si="74">SUM(AJ94:BA94)</f>
        <v>2840750124.3799996</v>
      </c>
      <c r="CP94" s="46">
        <f t="shared" ref="CP94:CP100" si="75">SUM(BB94:BJ94)</f>
        <v>1049711463.8299999</v>
      </c>
      <c r="CQ94" s="46">
        <f t="shared" ref="CQ94:CQ100" si="76">SUM(BK94:BP94)</f>
        <v>845852698.55999994</v>
      </c>
      <c r="CR94" s="46">
        <f t="shared" ref="CR94:CR100" si="77">SUM(BQ94:CK94)</f>
        <v>3928925022.7799997</v>
      </c>
      <c r="CS94" s="45">
        <f t="shared" ref="CS94:CS100" si="78">SUM(B94:CK94)</f>
        <v>11700144098.620001</v>
      </c>
    </row>
    <row r="95" spans="1:97" s="47" customFormat="1">
      <c r="A95" s="45" t="s">
        <v>247</v>
      </c>
      <c r="B95" s="46">
        <v>2000000</v>
      </c>
      <c r="C95" s="46">
        <v>4000</v>
      </c>
      <c r="D95" s="46">
        <v>0</v>
      </c>
      <c r="E95" s="46">
        <v>107364.8</v>
      </c>
      <c r="F95" s="46">
        <v>0</v>
      </c>
      <c r="G95" s="46">
        <v>55000</v>
      </c>
      <c r="H95" s="46">
        <v>6679.05</v>
      </c>
      <c r="I95" s="46">
        <v>124536</v>
      </c>
      <c r="J95" s="46">
        <v>0</v>
      </c>
      <c r="K95" s="46">
        <v>51944.55</v>
      </c>
      <c r="L95" s="46">
        <v>600000</v>
      </c>
      <c r="M95" s="46">
        <v>0</v>
      </c>
      <c r="N95" s="46">
        <v>1582610</v>
      </c>
      <c r="O95" s="46">
        <v>13548</v>
      </c>
      <c r="P95" s="46">
        <v>60000</v>
      </c>
      <c r="Q95" s="46">
        <v>469236.67</v>
      </c>
      <c r="R95" s="46">
        <v>40817.71</v>
      </c>
      <c r="S95" s="46">
        <v>154201</v>
      </c>
      <c r="T95" s="46">
        <v>6045.16</v>
      </c>
      <c r="U95" s="46">
        <v>0</v>
      </c>
      <c r="V95" s="46">
        <v>3200000</v>
      </c>
      <c r="W95" s="46">
        <v>37000</v>
      </c>
      <c r="X95" s="46">
        <v>80000</v>
      </c>
      <c r="Y95" s="46">
        <v>246961</v>
      </c>
      <c r="Z95" s="46">
        <v>50000</v>
      </c>
      <c r="AA95" s="46">
        <v>18000</v>
      </c>
      <c r="AB95" s="46">
        <v>40000</v>
      </c>
      <c r="AC95" s="46">
        <v>250000</v>
      </c>
      <c r="AD95" s="46">
        <v>100000</v>
      </c>
      <c r="AE95" s="46">
        <v>85370</v>
      </c>
      <c r="AF95" s="46">
        <v>27000</v>
      </c>
      <c r="AG95" s="46">
        <v>150000</v>
      </c>
      <c r="AH95" s="46">
        <v>25000</v>
      </c>
      <c r="AI95" s="46">
        <v>750000</v>
      </c>
      <c r="AJ95" s="46">
        <v>12500000</v>
      </c>
      <c r="AK95" s="46">
        <v>10000</v>
      </c>
      <c r="AL95" s="46">
        <v>12000</v>
      </c>
      <c r="AM95" s="46">
        <v>150000</v>
      </c>
      <c r="AN95" s="46">
        <v>526190.80000000005</v>
      </c>
      <c r="AO95" s="46">
        <v>45000</v>
      </c>
      <c r="AP95" s="46">
        <v>14605</v>
      </c>
      <c r="AQ95" s="46">
        <v>793396.03</v>
      </c>
      <c r="AR95" s="46">
        <v>20150</v>
      </c>
      <c r="AS95" s="46">
        <v>35000</v>
      </c>
      <c r="AT95" s="46">
        <v>150000</v>
      </c>
      <c r="AU95" s="46">
        <v>5000</v>
      </c>
      <c r="AV95" s="46">
        <v>77707.600000000006</v>
      </c>
      <c r="AW95" s="46">
        <v>50000</v>
      </c>
      <c r="AX95" s="46">
        <v>23283.25</v>
      </c>
      <c r="AY95" s="46">
        <v>6993</v>
      </c>
      <c r="AZ95" s="46">
        <v>2454308.67</v>
      </c>
      <c r="BA95" s="46">
        <v>43000</v>
      </c>
      <c r="BB95" s="46">
        <v>14000000</v>
      </c>
      <c r="BC95" s="46">
        <v>230000</v>
      </c>
      <c r="BD95" s="46">
        <v>426</v>
      </c>
      <c r="BE95" s="46">
        <v>300000</v>
      </c>
      <c r="BF95" s="46">
        <v>3500000</v>
      </c>
      <c r="BG95" s="46">
        <v>2000</v>
      </c>
      <c r="BH95" s="46">
        <v>1</v>
      </c>
      <c r="BI95" s="46">
        <v>9739.2999999999993</v>
      </c>
      <c r="BJ95" s="46">
        <v>75000</v>
      </c>
      <c r="BK95" s="46">
        <v>1511386.66</v>
      </c>
      <c r="BL95" s="46">
        <v>52200</v>
      </c>
      <c r="BM95" s="46">
        <v>26616.639999999999</v>
      </c>
      <c r="BN95" s="46">
        <v>80000</v>
      </c>
      <c r="BO95" s="46">
        <v>0</v>
      </c>
      <c r="BP95" s="46">
        <v>0</v>
      </c>
      <c r="BQ95" s="46">
        <v>26000000</v>
      </c>
      <c r="BR95" s="46">
        <v>67718</v>
      </c>
      <c r="BS95" s="46">
        <v>225956.79</v>
      </c>
      <c r="BT95" s="46">
        <v>1092080.46</v>
      </c>
      <c r="BU95" s="46">
        <v>5000</v>
      </c>
      <c r="BV95" s="46">
        <v>48342</v>
      </c>
      <c r="BW95" s="46">
        <v>230000</v>
      </c>
      <c r="BX95" s="46">
        <v>15218</v>
      </c>
      <c r="BY95" s="46">
        <v>0</v>
      </c>
      <c r="BZ95" s="46">
        <v>50000</v>
      </c>
      <c r="CA95" s="46">
        <v>65423.47</v>
      </c>
      <c r="CB95" s="46">
        <v>387000</v>
      </c>
      <c r="CC95" s="46">
        <v>12602</v>
      </c>
      <c r="CD95" s="46">
        <v>216744.63</v>
      </c>
      <c r="CE95" s="46">
        <v>38000</v>
      </c>
      <c r="CF95" s="46">
        <v>3500</v>
      </c>
      <c r="CG95" s="46">
        <v>0</v>
      </c>
      <c r="CH95" s="46">
        <v>7502</v>
      </c>
      <c r="CI95" s="46">
        <v>319991.5</v>
      </c>
      <c r="CJ95" s="46">
        <v>0</v>
      </c>
      <c r="CK95" s="46">
        <v>0</v>
      </c>
      <c r="CL95" s="46">
        <f t="shared" si="71"/>
        <v>2949524.3999999994</v>
      </c>
      <c r="CM95" s="46">
        <f t="shared" si="72"/>
        <v>2326458.54</v>
      </c>
      <c r="CN95" s="46">
        <f t="shared" si="73"/>
        <v>5059331</v>
      </c>
      <c r="CO95" s="46">
        <f t="shared" si="74"/>
        <v>16916634.350000001</v>
      </c>
      <c r="CP95" s="46">
        <f t="shared" si="75"/>
        <v>18117166.300000001</v>
      </c>
      <c r="CQ95" s="46">
        <f t="shared" si="76"/>
        <v>1670203.2999999998</v>
      </c>
      <c r="CR95" s="46">
        <f t="shared" si="77"/>
        <v>28785078.849999998</v>
      </c>
      <c r="CS95" s="45">
        <f t="shared" si="78"/>
        <v>75824396.73999998</v>
      </c>
    </row>
    <row r="96" spans="1:97" s="47" customFormat="1">
      <c r="A96" s="45" t="s">
        <v>248</v>
      </c>
      <c r="B96" s="46">
        <v>26412266.510000002</v>
      </c>
      <c r="C96" s="46">
        <v>1800000</v>
      </c>
      <c r="D96" s="46">
        <v>1200000</v>
      </c>
      <c r="E96" s="46">
        <v>1360000</v>
      </c>
      <c r="F96" s="46">
        <v>672176.06</v>
      </c>
      <c r="G96" s="46">
        <v>2200000</v>
      </c>
      <c r="H96" s="46">
        <v>1900000</v>
      </c>
      <c r="I96" s="46">
        <v>7735890</v>
      </c>
      <c r="J96" s="46">
        <v>1895100</v>
      </c>
      <c r="K96" s="46">
        <v>1094738.22</v>
      </c>
      <c r="L96" s="46">
        <v>7300000</v>
      </c>
      <c r="M96" s="46">
        <v>397415.11</v>
      </c>
      <c r="N96" s="46">
        <v>21365840</v>
      </c>
      <c r="O96" s="46">
        <v>3300000</v>
      </c>
      <c r="P96" s="46">
        <v>3176663.68</v>
      </c>
      <c r="Q96" s="46">
        <v>5962322.2999999998</v>
      </c>
      <c r="R96" s="46">
        <v>1248662.51</v>
      </c>
      <c r="S96" s="46">
        <v>1814538.85</v>
      </c>
      <c r="T96" s="46">
        <v>2588253.0499999998</v>
      </c>
      <c r="U96" s="46">
        <v>900000</v>
      </c>
      <c r="V96" s="46">
        <v>30000000</v>
      </c>
      <c r="W96" s="46">
        <v>1401000</v>
      </c>
      <c r="X96" s="46">
        <v>3000000</v>
      </c>
      <c r="Y96" s="46">
        <v>1405103</v>
      </c>
      <c r="Z96" s="46">
        <v>1000000</v>
      </c>
      <c r="AA96" s="46">
        <v>1700000</v>
      </c>
      <c r="AB96" s="46">
        <v>1500000</v>
      </c>
      <c r="AC96" s="46">
        <v>6000000</v>
      </c>
      <c r="AD96" s="46">
        <v>1200000</v>
      </c>
      <c r="AE96" s="46">
        <v>1923141.94</v>
      </c>
      <c r="AF96" s="46">
        <v>1200000</v>
      </c>
      <c r="AG96" s="46">
        <v>2250000</v>
      </c>
      <c r="AH96" s="46">
        <v>520000</v>
      </c>
      <c r="AI96" s="46">
        <v>2800000</v>
      </c>
      <c r="AJ96" s="46">
        <v>90000000</v>
      </c>
      <c r="AK96" s="46">
        <v>1600000</v>
      </c>
      <c r="AL96" s="46">
        <v>2200000</v>
      </c>
      <c r="AM96" s="46">
        <v>6988738.6900000004</v>
      </c>
      <c r="AN96" s="46">
        <v>7689494.5099999998</v>
      </c>
      <c r="AO96" s="46">
        <v>1300000</v>
      </c>
      <c r="AP96" s="46">
        <v>1392514.55</v>
      </c>
      <c r="AQ96" s="46">
        <v>13988591.67</v>
      </c>
      <c r="AR96" s="46">
        <v>3399450</v>
      </c>
      <c r="AS96" s="46">
        <v>10000000</v>
      </c>
      <c r="AT96" s="46">
        <v>6000000</v>
      </c>
      <c r="AU96" s="46">
        <v>1510000</v>
      </c>
      <c r="AV96" s="46">
        <v>899284.34</v>
      </c>
      <c r="AW96" s="46">
        <v>2750000</v>
      </c>
      <c r="AX96" s="46">
        <v>3259662.53</v>
      </c>
      <c r="AY96" s="46">
        <v>1450000</v>
      </c>
      <c r="AZ96" s="46">
        <v>19129959.77</v>
      </c>
      <c r="BA96" s="46">
        <v>1000000</v>
      </c>
      <c r="BB96" s="46">
        <v>36000000</v>
      </c>
      <c r="BC96" s="46">
        <v>2800000</v>
      </c>
      <c r="BD96" s="46">
        <v>1177342.2</v>
      </c>
      <c r="BE96" s="46">
        <v>2100000</v>
      </c>
      <c r="BF96" s="46">
        <v>20500000</v>
      </c>
      <c r="BG96" s="46">
        <v>397998</v>
      </c>
      <c r="BH96" s="46">
        <v>661500</v>
      </c>
      <c r="BI96" s="46">
        <v>1098863.3700000001</v>
      </c>
      <c r="BJ96" s="46">
        <v>1800000</v>
      </c>
      <c r="BK96" s="46">
        <v>24813830.309999999</v>
      </c>
      <c r="BL96" s="46">
        <v>2500000</v>
      </c>
      <c r="BM96" s="46">
        <v>2195860.2200000002</v>
      </c>
      <c r="BN96" s="46">
        <v>2500000</v>
      </c>
      <c r="BO96" s="46">
        <v>1960000</v>
      </c>
      <c r="BP96" s="46">
        <v>1600000</v>
      </c>
      <c r="BQ96" s="46">
        <v>150000000</v>
      </c>
      <c r="BR96" s="46">
        <v>2286588.38</v>
      </c>
      <c r="BS96" s="46">
        <v>2272431.23</v>
      </c>
      <c r="BT96" s="46">
        <v>7414943.4699999997</v>
      </c>
      <c r="BU96" s="46">
        <v>930000</v>
      </c>
      <c r="BV96" s="46">
        <v>1545270.06</v>
      </c>
      <c r="BW96" s="46">
        <v>5800000</v>
      </c>
      <c r="BX96" s="46">
        <v>1302604.29</v>
      </c>
      <c r="BY96" s="46">
        <v>1019902.16</v>
      </c>
      <c r="BZ96" s="46">
        <v>1806261.26</v>
      </c>
      <c r="CA96" s="46">
        <v>4543541.78</v>
      </c>
      <c r="CB96" s="46">
        <v>8150000</v>
      </c>
      <c r="CC96" s="46">
        <v>1350327.4</v>
      </c>
      <c r="CD96" s="46">
        <v>3660712.45</v>
      </c>
      <c r="CE96" s="46">
        <v>1540000</v>
      </c>
      <c r="CF96" s="46">
        <v>676275.44</v>
      </c>
      <c r="CG96" s="46">
        <v>591350.31000000006</v>
      </c>
      <c r="CH96" s="46">
        <v>1520972.54</v>
      </c>
      <c r="CI96" s="46">
        <v>6860278.8700000001</v>
      </c>
      <c r="CJ96" s="46">
        <v>704179.05</v>
      </c>
      <c r="CK96" s="46">
        <v>1223076.47</v>
      </c>
      <c r="CL96" s="46">
        <f t="shared" si="71"/>
        <v>53967585.899999999</v>
      </c>
      <c r="CM96" s="46">
        <f t="shared" si="72"/>
        <v>40356280.389999993</v>
      </c>
      <c r="CN96" s="46">
        <f t="shared" si="73"/>
        <v>55899244.939999998</v>
      </c>
      <c r="CO96" s="46">
        <f t="shared" si="74"/>
        <v>174557696.06000003</v>
      </c>
      <c r="CP96" s="46">
        <f t="shared" si="75"/>
        <v>66535703.57</v>
      </c>
      <c r="CQ96" s="46">
        <f t="shared" si="76"/>
        <v>35569690.530000001</v>
      </c>
      <c r="CR96" s="46">
        <f t="shared" si="77"/>
        <v>205198715.15999997</v>
      </c>
      <c r="CS96" s="45">
        <f t="shared" si="78"/>
        <v>632084916.54999983</v>
      </c>
    </row>
    <row r="97" spans="1:97" s="47" customFormat="1">
      <c r="A97" s="45" t="s">
        <v>249</v>
      </c>
      <c r="B97" s="46">
        <v>178224616.41999999</v>
      </c>
      <c r="C97" s="46">
        <v>10500000</v>
      </c>
      <c r="D97" s="46">
        <v>7800000</v>
      </c>
      <c r="E97" s="46">
        <v>6096000</v>
      </c>
      <c r="F97" s="46">
        <v>3507954.75</v>
      </c>
      <c r="G97" s="46">
        <v>19500000</v>
      </c>
      <c r="H97" s="46">
        <v>8000000</v>
      </c>
      <c r="I97" s="46">
        <v>25300000</v>
      </c>
      <c r="J97" s="46">
        <v>8139060</v>
      </c>
      <c r="K97" s="46">
        <v>7671662.4199999999</v>
      </c>
      <c r="L97" s="46">
        <v>69200000</v>
      </c>
      <c r="M97" s="46">
        <v>3372597.4</v>
      </c>
      <c r="N97" s="46">
        <v>92821650</v>
      </c>
      <c r="O97" s="46">
        <v>9700000</v>
      </c>
      <c r="P97" s="46">
        <v>20549664.59</v>
      </c>
      <c r="Q97" s="46">
        <v>30684205.59</v>
      </c>
      <c r="R97" s="46">
        <v>9818807.1699999999</v>
      </c>
      <c r="S97" s="46">
        <v>11329977.539999999</v>
      </c>
      <c r="T97" s="46">
        <v>8885498.5899999999</v>
      </c>
      <c r="U97" s="46">
        <v>5200000</v>
      </c>
      <c r="V97" s="46">
        <v>190000000</v>
      </c>
      <c r="W97" s="46">
        <v>6924000</v>
      </c>
      <c r="X97" s="46">
        <v>15500000</v>
      </c>
      <c r="Y97" s="46">
        <v>5650402</v>
      </c>
      <c r="Z97" s="46">
        <v>4000000</v>
      </c>
      <c r="AA97" s="46">
        <v>5900000</v>
      </c>
      <c r="AB97" s="46">
        <v>6000000</v>
      </c>
      <c r="AC97" s="46">
        <v>33000000</v>
      </c>
      <c r="AD97" s="46">
        <v>4500000</v>
      </c>
      <c r="AE97" s="46">
        <v>5531533.8200000003</v>
      </c>
      <c r="AF97" s="46">
        <v>7000000</v>
      </c>
      <c r="AG97" s="46">
        <v>24900000</v>
      </c>
      <c r="AH97" s="46">
        <v>6000000</v>
      </c>
      <c r="AI97" s="46">
        <v>19000000</v>
      </c>
      <c r="AJ97" s="46">
        <v>610000000</v>
      </c>
      <c r="AK97" s="46">
        <v>7400000</v>
      </c>
      <c r="AL97" s="46">
        <v>8500000</v>
      </c>
      <c r="AM97" s="46">
        <v>34847302.600000001</v>
      </c>
      <c r="AN97" s="46">
        <v>33489257.350000001</v>
      </c>
      <c r="AO97" s="46">
        <v>11000000</v>
      </c>
      <c r="AP97" s="46">
        <v>5075751.2</v>
      </c>
      <c r="AQ97" s="46">
        <v>85965265.310000002</v>
      </c>
      <c r="AR97" s="46">
        <v>7741079</v>
      </c>
      <c r="AS97" s="46">
        <v>23000000</v>
      </c>
      <c r="AT97" s="46">
        <v>35000000</v>
      </c>
      <c r="AU97" s="46">
        <v>5500000</v>
      </c>
      <c r="AV97" s="46">
        <v>4840355.63</v>
      </c>
      <c r="AW97" s="46">
        <v>25000000</v>
      </c>
      <c r="AX97" s="46">
        <v>11901648.98</v>
      </c>
      <c r="AY97" s="46">
        <v>6000000</v>
      </c>
      <c r="AZ97" s="46">
        <v>88430207.420000002</v>
      </c>
      <c r="BA97" s="46">
        <v>5800000</v>
      </c>
      <c r="BB97" s="46">
        <v>273500000</v>
      </c>
      <c r="BC97" s="46">
        <v>30000000</v>
      </c>
      <c r="BD97" s="46">
        <v>8458047</v>
      </c>
      <c r="BE97" s="46">
        <v>8600000</v>
      </c>
      <c r="BF97" s="46">
        <v>107710000</v>
      </c>
      <c r="BG97" s="46">
        <v>3027116</v>
      </c>
      <c r="BH97" s="46">
        <v>6500000</v>
      </c>
      <c r="BI97" s="46">
        <v>5079182.67</v>
      </c>
      <c r="BJ97" s="46">
        <v>6000000</v>
      </c>
      <c r="BK97" s="46">
        <v>122781184.78</v>
      </c>
      <c r="BL97" s="46">
        <v>13000000</v>
      </c>
      <c r="BM97" s="46">
        <v>7979924.7599999998</v>
      </c>
      <c r="BN97" s="46">
        <v>14500000</v>
      </c>
      <c r="BO97" s="46">
        <v>6500000</v>
      </c>
      <c r="BP97" s="46">
        <v>5400000</v>
      </c>
      <c r="BQ97" s="46">
        <v>750000000</v>
      </c>
      <c r="BR97" s="46">
        <v>16796610.039999999</v>
      </c>
      <c r="BS97" s="46">
        <v>6509537.29</v>
      </c>
      <c r="BT97" s="46">
        <v>86104799.120000005</v>
      </c>
      <c r="BU97" s="46">
        <v>14500000</v>
      </c>
      <c r="BV97" s="46">
        <v>8529727.7300000004</v>
      </c>
      <c r="BW97" s="46">
        <v>38000000</v>
      </c>
      <c r="BX97" s="46">
        <v>4549585.0199999996</v>
      </c>
      <c r="BY97" s="46">
        <v>5445017.0800000001</v>
      </c>
      <c r="BZ97" s="46">
        <v>13220243.9</v>
      </c>
      <c r="CA97" s="46">
        <v>13243455.57</v>
      </c>
      <c r="CB97" s="46">
        <v>38898000</v>
      </c>
      <c r="CC97" s="46">
        <v>7227688.6900000004</v>
      </c>
      <c r="CD97" s="46">
        <v>24354289.77</v>
      </c>
      <c r="CE97" s="46">
        <v>7000000</v>
      </c>
      <c r="CF97" s="46">
        <v>5168914.09</v>
      </c>
      <c r="CG97" s="46">
        <v>3756360.73</v>
      </c>
      <c r="CH97" s="46">
        <v>6902466.4100000001</v>
      </c>
      <c r="CI97" s="46">
        <v>35745198.420000002</v>
      </c>
      <c r="CJ97" s="46">
        <v>3377976.54</v>
      </c>
      <c r="CK97" s="46">
        <v>5356138.59</v>
      </c>
      <c r="CL97" s="46">
        <f t="shared" si="71"/>
        <v>347311890.98999995</v>
      </c>
      <c r="CM97" s="46">
        <f t="shared" si="72"/>
        <v>188989803.47999999</v>
      </c>
      <c r="CN97" s="46">
        <f t="shared" si="73"/>
        <v>333905935.81999999</v>
      </c>
      <c r="CO97" s="46">
        <f t="shared" si="74"/>
        <v>1009490867.49</v>
      </c>
      <c r="CP97" s="46">
        <f t="shared" si="75"/>
        <v>448874345.67000002</v>
      </c>
      <c r="CQ97" s="46">
        <f t="shared" si="76"/>
        <v>170161109.53999999</v>
      </c>
      <c r="CR97" s="46">
        <f t="shared" si="77"/>
        <v>1094686008.99</v>
      </c>
      <c r="CS97" s="45">
        <f t="shared" si="78"/>
        <v>3593419961.9800005</v>
      </c>
    </row>
    <row r="98" spans="1:97" s="47" customFormat="1">
      <c r="A98" s="45" t="s">
        <v>250</v>
      </c>
      <c r="B98" s="46">
        <v>37607549.520000003</v>
      </c>
      <c r="C98" s="46">
        <v>1000000</v>
      </c>
      <c r="D98" s="46">
        <v>910000</v>
      </c>
      <c r="E98" s="46">
        <v>1184088.75</v>
      </c>
      <c r="F98" s="46">
        <v>300000</v>
      </c>
      <c r="G98" s="46">
        <v>2100000</v>
      </c>
      <c r="H98" s="46">
        <v>800000</v>
      </c>
      <c r="I98" s="46">
        <v>5552796</v>
      </c>
      <c r="J98" s="46">
        <v>931400</v>
      </c>
      <c r="K98" s="46">
        <v>1291780.94</v>
      </c>
      <c r="L98" s="46">
        <v>4200000</v>
      </c>
      <c r="M98" s="46">
        <v>320680.67</v>
      </c>
      <c r="N98" s="46">
        <v>15026745</v>
      </c>
      <c r="O98" s="46">
        <v>800000</v>
      </c>
      <c r="P98" s="46">
        <v>3420795.89</v>
      </c>
      <c r="Q98" s="46">
        <v>3556521.49</v>
      </c>
      <c r="R98" s="46">
        <v>1184840.26</v>
      </c>
      <c r="S98" s="46">
        <v>1943233.48</v>
      </c>
      <c r="T98" s="46">
        <v>1375973.73</v>
      </c>
      <c r="U98" s="46">
        <v>700000</v>
      </c>
      <c r="V98" s="46">
        <v>96000000</v>
      </c>
      <c r="W98" s="46">
        <v>1690000</v>
      </c>
      <c r="X98" s="46">
        <v>3000000</v>
      </c>
      <c r="Y98" s="46">
        <v>1156253</v>
      </c>
      <c r="Z98" s="46">
        <v>800000</v>
      </c>
      <c r="AA98" s="46">
        <v>1600000</v>
      </c>
      <c r="AB98" s="46">
        <v>800000</v>
      </c>
      <c r="AC98" s="46">
        <v>7000000</v>
      </c>
      <c r="AD98" s="46">
        <v>1000000</v>
      </c>
      <c r="AE98" s="46">
        <v>1809036.26</v>
      </c>
      <c r="AF98" s="46">
        <v>1870000</v>
      </c>
      <c r="AG98" s="46">
        <v>3500000</v>
      </c>
      <c r="AH98" s="46">
        <v>2033000</v>
      </c>
      <c r="AI98" s="46">
        <v>1800000</v>
      </c>
      <c r="AJ98" s="46">
        <v>185000000</v>
      </c>
      <c r="AK98" s="46">
        <v>2000000</v>
      </c>
      <c r="AL98" s="46">
        <v>1200000</v>
      </c>
      <c r="AM98" s="46">
        <v>2337092.77</v>
      </c>
      <c r="AN98" s="46">
        <v>7677674.1299999999</v>
      </c>
      <c r="AO98" s="46">
        <v>900000</v>
      </c>
      <c r="AP98" s="46">
        <v>842705.26</v>
      </c>
      <c r="AQ98" s="46">
        <v>18654832.920000002</v>
      </c>
      <c r="AR98" s="46">
        <v>1591644</v>
      </c>
      <c r="AS98" s="46">
        <v>4500000</v>
      </c>
      <c r="AT98" s="46">
        <v>3500000</v>
      </c>
      <c r="AU98" s="46">
        <v>500000</v>
      </c>
      <c r="AV98" s="46">
        <v>1696087.78</v>
      </c>
      <c r="AW98" s="46">
        <v>2000000</v>
      </c>
      <c r="AX98" s="46">
        <v>296050.90999999997</v>
      </c>
      <c r="AY98" s="46">
        <v>950000</v>
      </c>
      <c r="AZ98" s="46">
        <v>17743024.670000002</v>
      </c>
      <c r="BA98" s="46">
        <v>1000000</v>
      </c>
      <c r="BB98" s="46">
        <v>81500000</v>
      </c>
      <c r="BC98" s="46">
        <v>4000000</v>
      </c>
      <c r="BD98" s="46">
        <v>2023461.9</v>
      </c>
      <c r="BE98" s="46">
        <v>2120000</v>
      </c>
      <c r="BF98" s="46">
        <v>13000000</v>
      </c>
      <c r="BG98" s="46">
        <v>1960883</v>
      </c>
      <c r="BH98" s="46">
        <v>720000</v>
      </c>
      <c r="BI98" s="46">
        <v>1205590.2</v>
      </c>
      <c r="BJ98" s="46">
        <v>600000</v>
      </c>
      <c r="BK98" s="46">
        <v>26588039.23</v>
      </c>
      <c r="BL98" s="46">
        <v>2700000</v>
      </c>
      <c r="BM98" s="46">
        <v>3022941.96</v>
      </c>
      <c r="BN98" s="46">
        <v>2500000</v>
      </c>
      <c r="BO98" s="46">
        <v>650164.06000000006</v>
      </c>
      <c r="BP98" s="46">
        <v>900000</v>
      </c>
      <c r="BQ98" s="46">
        <v>250000000</v>
      </c>
      <c r="BR98" s="46">
        <v>2995243.44</v>
      </c>
      <c r="BS98" s="46">
        <v>2343262.73</v>
      </c>
      <c r="BT98" s="46">
        <v>13000000</v>
      </c>
      <c r="BU98" s="46">
        <v>816000</v>
      </c>
      <c r="BV98" s="46">
        <v>1288540</v>
      </c>
      <c r="BW98" s="46">
        <v>6500000</v>
      </c>
      <c r="BX98" s="46">
        <v>802728.59</v>
      </c>
      <c r="BY98" s="46">
        <v>659642.88</v>
      </c>
      <c r="BZ98" s="46">
        <v>903000</v>
      </c>
      <c r="CA98" s="46">
        <v>1556428.57</v>
      </c>
      <c r="CB98" s="46">
        <v>8750000</v>
      </c>
      <c r="CC98" s="46">
        <v>2713634.74</v>
      </c>
      <c r="CD98" s="46">
        <v>5804473.6399999997</v>
      </c>
      <c r="CE98" s="46">
        <v>900000</v>
      </c>
      <c r="CF98" s="46">
        <v>627170.26</v>
      </c>
      <c r="CG98" s="46">
        <v>721277.8</v>
      </c>
      <c r="CH98" s="46">
        <v>1131180</v>
      </c>
      <c r="CI98" s="46">
        <v>2499313.71</v>
      </c>
      <c r="CJ98" s="46">
        <v>742492.82</v>
      </c>
      <c r="CK98" s="46">
        <v>1031795.59</v>
      </c>
      <c r="CL98" s="46">
        <f t="shared" si="71"/>
        <v>56198295.880000003</v>
      </c>
      <c r="CM98" s="46">
        <f t="shared" si="72"/>
        <v>28008109.850000005</v>
      </c>
      <c r="CN98" s="46">
        <f t="shared" si="73"/>
        <v>124058289.26000001</v>
      </c>
      <c r="CO98" s="46">
        <f t="shared" si="74"/>
        <v>252389112.44</v>
      </c>
      <c r="CP98" s="46">
        <f t="shared" si="75"/>
        <v>107129935.10000001</v>
      </c>
      <c r="CQ98" s="46">
        <f t="shared" si="76"/>
        <v>36361145.25</v>
      </c>
      <c r="CR98" s="46">
        <f t="shared" si="77"/>
        <v>305786184.76999986</v>
      </c>
      <c r="CS98" s="45">
        <f t="shared" si="78"/>
        <v>909931072.55000031</v>
      </c>
    </row>
    <row r="99" spans="1:97" s="26" customFormat="1">
      <c r="A99" s="45" t="s">
        <v>251</v>
      </c>
      <c r="B99" s="46">
        <v>900000</v>
      </c>
      <c r="C99" s="46">
        <v>80000</v>
      </c>
      <c r="D99" s="46">
        <v>550000</v>
      </c>
      <c r="E99" s="46">
        <v>118964</v>
      </c>
      <c r="F99" s="46">
        <v>0</v>
      </c>
      <c r="G99" s="46">
        <v>130000</v>
      </c>
      <c r="H99" s="46">
        <v>5000</v>
      </c>
      <c r="I99" s="46">
        <v>357880</v>
      </c>
      <c r="J99" s="46">
        <v>36250</v>
      </c>
      <c r="K99" s="46">
        <v>10983.03</v>
      </c>
      <c r="L99" s="46">
        <v>320000</v>
      </c>
      <c r="M99" s="46">
        <v>3639.43</v>
      </c>
      <c r="N99" s="46">
        <v>376261</v>
      </c>
      <c r="O99" s="46">
        <v>76286</v>
      </c>
      <c r="P99" s="46">
        <v>40000</v>
      </c>
      <c r="Q99" s="46">
        <v>40648.379999999997</v>
      </c>
      <c r="R99" s="46">
        <v>58864.36</v>
      </c>
      <c r="S99" s="46">
        <v>118691.5</v>
      </c>
      <c r="T99" s="46">
        <v>50000</v>
      </c>
      <c r="U99" s="46">
        <v>150000</v>
      </c>
      <c r="V99" s="46">
        <v>1600000</v>
      </c>
      <c r="W99" s="46">
        <v>23000</v>
      </c>
      <c r="X99" s="46">
        <v>200000</v>
      </c>
      <c r="Y99" s="46">
        <v>293823</v>
      </c>
      <c r="Z99" s="46">
        <v>0</v>
      </c>
      <c r="AA99" s="46">
        <v>65000</v>
      </c>
      <c r="AB99" s="46">
        <v>20000</v>
      </c>
      <c r="AC99" s="46">
        <v>300000</v>
      </c>
      <c r="AD99" s="46">
        <v>20000</v>
      </c>
      <c r="AE99" s="46">
        <v>23795.32</v>
      </c>
      <c r="AF99" s="46">
        <v>35000</v>
      </c>
      <c r="AG99" s="46">
        <v>158000</v>
      </c>
      <c r="AH99" s="46">
        <v>50000</v>
      </c>
      <c r="AI99" s="46">
        <v>11000</v>
      </c>
      <c r="AJ99" s="46">
        <v>300000</v>
      </c>
      <c r="AK99" s="46">
        <v>2500</v>
      </c>
      <c r="AL99" s="46">
        <v>5000</v>
      </c>
      <c r="AM99" s="46">
        <v>60812</v>
      </c>
      <c r="AN99" s="46">
        <v>29685.98</v>
      </c>
      <c r="AO99" s="46">
        <v>21744.880000000001</v>
      </c>
      <c r="AP99" s="46">
        <v>8746</v>
      </c>
      <c r="AQ99" s="46">
        <v>78440.600000000006</v>
      </c>
      <c r="AR99" s="46">
        <v>6464</v>
      </c>
      <c r="AS99" s="46">
        <v>51000</v>
      </c>
      <c r="AT99" s="46">
        <v>30000</v>
      </c>
      <c r="AU99" s="46">
        <v>13000</v>
      </c>
      <c r="AV99" s="46">
        <v>1054</v>
      </c>
      <c r="AW99" s="46">
        <v>13000</v>
      </c>
      <c r="AX99" s="46">
        <v>18266</v>
      </c>
      <c r="AY99" s="46">
        <v>10000</v>
      </c>
      <c r="AZ99" s="46">
        <v>354833.57</v>
      </c>
      <c r="BA99" s="46">
        <v>9540</v>
      </c>
      <c r="BB99" s="46">
        <v>500000</v>
      </c>
      <c r="BC99" s="46">
        <v>150000</v>
      </c>
      <c r="BD99" s="46">
        <v>169626.15</v>
      </c>
      <c r="BE99" s="46">
        <v>100000</v>
      </c>
      <c r="BF99" s="46">
        <v>150000</v>
      </c>
      <c r="BG99" s="46">
        <v>20000</v>
      </c>
      <c r="BH99" s="46">
        <v>1</v>
      </c>
      <c r="BI99" s="46">
        <v>1</v>
      </c>
      <c r="BJ99" s="46">
        <v>26000</v>
      </c>
      <c r="BK99" s="46">
        <v>316668.38</v>
      </c>
      <c r="BL99" s="46">
        <v>120000</v>
      </c>
      <c r="BM99" s="46">
        <v>28800</v>
      </c>
      <c r="BN99" s="46">
        <v>35000</v>
      </c>
      <c r="BO99" s="46">
        <v>44000</v>
      </c>
      <c r="BP99" s="46">
        <v>24557</v>
      </c>
      <c r="BQ99" s="46">
        <v>1800000</v>
      </c>
      <c r="BR99" s="46">
        <v>71910</v>
      </c>
      <c r="BS99" s="46">
        <v>0</v>
      </c>
      <c r="BT99" s="46">
        <v>75789</v>
      </c>
      <c r="BU99" s="46">
        <v>5000</v>
      </c>
      <c r="BV99" s="46">
        <v>23760</v>
      </c>
      <c r="BW99" s="46">
        <v>45000</v>
      </c>
      <c r="BX99" s="46">
        <v>1561</v>
      </c>
      <c r="BY99" s="46">
        <v>13140</v>
      </c>
      <c r="BZ99" s="46">
        <v>7500</v>
      </c>
      <c r="CA99" s="46">
        <v>60810</v>
      </c>
      <c r="CB99" s="46">
        <v>125000</v>
      </c>
      <c r="CC99" s="46">
        <v>12800</v>
      </c>
      <c r="CD99" s="46">
        <v>48651.82</v>
      </c>
      <c r="CE99" s="46">
        <v>0</v>
      </c>
      <c r="CF99" s="46">
        <v>2889.6</v>
      </c>
      <c r="CG99" s="46">
        <v>8400</v>
      </c>
      <c r="CH99" s="46">
        <v>2000</v>
      </c>
      <c r="CI99" s="46">
        <v>12900</v>
      </c>
      <c r="CJ99" s="46">
        <v>2750</v>
      </c>
      <c r="CK99" s="46">
        <v>5670</v>
      </c>
      <c r="CL99" s="46">
        <f t="shared" si="71"/>
        <v>2512716.46</v>
      </c>
      <c r="CM99" s="46">
        <f t="shared" si="72"/>
        <v>910751.24</v>
      </c>
      <c r="CN99" s="46">
        <f t="shared" si="73"/>
        <v>2799618.32</v>
      </c>
      <c r="CO99" s="46">
        <f t="shared" si="74"/>
        <v>1014087.03</v>
      </c>
      <c r="CP99" s="46">
        <f t="shared" si="75"/>
        <v>1115628.1499999999</v>
      </c>
      <c r="CQ99" s="46">
        <f t="shared" si="76"/>
        <v>569025.38</v>
      </c>
      <c r="CR99" s="46">
        <f t="shared" si="77"/>
        <v>2325531.42</v>
      </c>
      <c r="CS99" s="45">
        <f t="shared" si="78"/>
        <v>11247358</v>
      </c>
    </row>
    <row r="100" spans="1:97" s="47" customFormat="1">
      <c r="A100" s="84" t="s">
        <v>252</v>
      </c>
      <c r="B100" s="46">
        <v>91917385.590000004</v>
      </c>
      <c r="C100" s="46">
        <v>1800000</v>
      </c>
      <c r="D100" s="46">
        <v>2750000</v>
      </c>
      <c r="E100" s="46">
        <v>5437500</v>
      </c>
      <c r="F100" s="46">
        <v>913397.39</v>
      </c>
      <c r="G100" s="46">
        <v>2500000</v>
      </c>
      <c r="H100" s="46">
        <v>4000000</v>
      </c>
      <c r="I100" s="46">
        <v>9577542</v>
      </c>
      <c r="J100" s="46">
        <v>2934700</v>
      </c>
      <c r="K100" s="46">
        <v>2606728.85</v>
      </c>
      <c r="L100" s="46">
        <v>32050000</v>
      </c>
      <c r="M100" s="46">
        <v>599008.19999999995</v>
      </c>
      <c r="N100" s="46">
        <v>50236914</v>
      </c>
      <c r="O100" s="46">
        <v>4318793.78</v>
      </c>
      <c r="P100" s="46">
        <v>3909940</v>
      </c>
      <c r="Q100" s="46">
        <v>9711441.75</v>
      </c>
      <c r="R100" s="46">
        <v>3887692.55</v>
      </c>
      <c r="S100" s="46">
        <v>8918069</v>
      </c>
      <c r="T100" s="46">
        <v>3857320.48</v>
      </c>
      <c r="U100" s="46">
        <v>2400000</v>
      </c>
      <c r="V100" s="46">
        <v>165000000</v>
      </c>
      <c r="W100" s="46">
        <v>2085000</v>
      </c>
      <c r="X100" s="46">
        <v>12500000</v>
      </c>
      <c r="Y100" s="46">
        <v>1008926</v>
      </c>
      <c r="Z100" s="46">
        <v>1000000</v>
      </c>
      <c r="AA100" s="46">
        <v>2820000</v>
      </c>
      <c r="AB100" s="46">
        <v>9000000</v>
      </c>
      <c r="AC100" s="46">
        <v>16500000</v>
      </c>
      <c r="AD100" s="46">
        <v>2705000</v>
      </c>
      <c r="AE100" s="46">
        <v>421233.12</v>
      </c>
      <c r="AF100" s="46">
        <v>3400000</v>
      </c>
      <c r="AG100" s="46">
        <v>13029302</v>
      </c>
      <c r="AH100" s="46">
        <v>3270000</v>
      </c>
      <c r="AI100" s="46">
        <v>5000000</v>
      </c>
      <c r="AJ100" s="46">
        <v>205000000</v>
      </c>
      <c r="AK100" s="46">
        <v>2300000</v>
      </c>
      <c r="AL100" s="46">
        <v>1000000</v>
      </c>
      <c r="AM100" s="46">
        <v>4110000</v>
      </c>
      <c r="AN100" s="46">
        <v>5387634.7000000002</v>
      </c>
      <c r="AO100" s="46">
        <v>4000000</v>
      </c>
      <c r="AP100" s="46">
        <v>931486.5</v>
      </c>
      <c r="AQ100" s="46">
        <v>55824030.789999999</v>
      </c>
      <c r="AR100" s="46">
        <v>3646451</v>
      </c>
      <c r="AS100" s="46">
        <v>6000000</v>
      </c>
      <c r="AT100" s="46">
        <v>5800000</v>
      </c>
      <c r="AU100" s="46">
        <v>1430000</v>
      </c>
      <c r="AV100" s="46">
        <v>1987056.2</v>
      </c>
      <c r="AW100" s="46">
        <v>3000000</v>
      </c>
      <c r="AX100" s="46">
        <v>2570859.13</v>
      </c>
      <c r="AY100" s="46">
        <v>1970000</v>
      </c>
      <c r="AZ100" s="46">
        <v>56592957</v>
      </c>
      <c r="BA100" s="46">
        <v>2300000</v>
      </c>
      <c r="BB100" s="46">
        <v>187000000</v>
      </c>
      <c r="BC100" s="46">
        <v>7000000</v>
      </c>
      <c r="BD100" s="46">
        <v>4134853.8</v>
      </c>
      <c r="BE100" s="46">
        <v>3000000</v>
      </c>
      <c r="BF100" s="46">
        <v>103500000</v>
      </c>
      <c r="BG100" s="46">
        <v>30000</v>
      </c>
      <c r="BH100" s="46">
        <v>1820000</v>
      </c>
      <c r="BI100" s="46">
        <v>4943595.75</v>
      </c>
      <c r="BJ100" s="46">
        <v>2550000</v>
      </c>
      <c r="BK100" s="46">
        <v>57444057.869999997</v>
      </c>
      <c r="BL100" s="46">
        <v>6000000</v>
      </c>
      <c r="BM100" s="46">
        <v>2254753.6</v>
      </c>
      <c r="BN100" s="46">
        <v>1500000</v>
      </c>
      <c r="BO100" s="46">
        <v>2300000</v>
      </c>
      <c r="BP100" s="46">
        <v>2600000</v>
      </c>
      <c r="BQ100" s="46">
        <v>365000000</v>
      </c>
      <c r="BR100" s="46">
        <v>4036198.32</v>
      </c>
      <c r="BS100" s="46">
        <v>4543440.42</v>
      </c>
      <c r="BT100" s="46">
        <v>47480066.979999997</v>
      </c>
      <c r="BU100" s="46">
        <v>481000</v>
      </c>
      <c r="BV100" s="46">
        <v>2912183.08</v>
      </c>
      <c r="BW100" s="46">
        <v>24000000</v>
      </c>
      <c r="BX100" s="46">
        <v>497685</v>
      </c>
      <c r="BY100" s="46">
        <v>1846754.92</v>
      </c>
      <c r="BZ100" s="46">
        <v>2482403</v>
      </c>
      <c r="CA100" s="46">
        <v>3221329.25</v>
      </c>
      <c r="CB100" s="46">
        <v>23500000</v>
      </c>
      <c r="CC100" s="46">
        <v>5705247.1500000004</v>
      </c>
      <c r="CD100" s="46">
        <v>10010425.58</v>
      </c>
      <c r="CE100" s="46">
        <v>1600000</v>
      </c>
      <c r="CF100" s="46">
        <v>1791224.65</v>
      </c>
      <c r="CG100" s="46">
        <v>1658684.29</v>
      </c>
      <c r="CH100" s="46">
        <v>1730878.4</v>
      </c>
      <c r="CI100" s="46">
        <v>22041227.699999999</v>
      </c>
      <c r="CJ100" s="46">
        <v>1393831.02</v>
      </c>
      <c r="CK100" s="46">
        <v>1779269.79</v>
      </c>
      <c r="CL100" s="46">
        <f t="shared" si="71"/>
        <v>157086262.02999997</v>
      </c>
      <c r="CM100" s="46">
        <f t="shared" si="72"/>
        <v>87240171.560000002</v>
      </c>
      <c r="CN100" s="46">
        <f t="shared" si="73"/>
        <v>237739461.12</v>
      </c>
      <c r="CO100" s="46">
        <f t="shared" si="74"/>
        <v>363850475.31999999</v>
      </c>
      <c r="CP100" s="46">
        <f t="shared" si="75"/>
        <v>313978449.55000001</v>
      </c>
      <c r="CQ100" s="46">
        <f t="shared" si="76"/>
        <v>72098811.469999999</v>
      </c>
      <c r="CR100" s="46">
        <f t="shared" si="77"/>
        <v>527711849.54999995</v>
      </c>
      <c r="CS100" s="45">
        <f t="shared" si="78"/>
        <v>1759705480.5999999</v>
      </c>
    </row>
    <row r="101" spans="1:97" s="47" customFormat="1">
      <c r="A101" s="84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</row>
    <row r="102" spans="1:97" s="47" customFormat="1">
      <c r="A102" s="86" t="s">
        <v>273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7"/>
      <c r="CC102" s="87"/>
      <c r="CD102" s="87"/>
      <c r="CE102" s="87"/>
      <c r="CF102" s="87"/>
      <c r="CG102" s="87"/>
      <c r="CH102" s="87"/>
      <c r="CI102" s="87"/>
      <c r="CJ102" s="87"/>
      <c r="CK102" s="87"/>
      <c r="CL102" s="87"/>
      <c r="CM102" s="87"/>
      <c r="CN102" s="87"/>
      <c r="CO102" s="87"/>
      <c r="CP102" s="87"/>
      <c r="CQ102" s="87"/>
      <c r="CR102" s="87"/>
      <c r="CS102" s="87"/>
    </row>
    <row r="103" spans="1:97" s="26" customFormat="1">
      <c r="A103" s="82" t="s">
        <v>381</v>
      </c>
      <c r="B103" s="46">
        <v>700400</v>
      </c>
      <c r="C103" s="46">
        <v>0</v>
      </c>
      <c r="D103" s="46">
        <v>0</v>
      </c>
      <c r="E103" s="46">
        <v>0</v>
      </c>
      <c r="F103" s="46">
        <v>135400</v>
      </c>
      <c r="G103" s="46">
        <v>1</v>
      </c>
      <c r="H103" s="46">
        <v>325184.65000000002</v>
      </c>
      <c r="I103" s="46">
        <v>0</v>
      </c>
      <c r="J103" s="46">
        <v>1151770</v>
      </c>
      <c r="K103" s="46">
        <v>0</v>
      </c>
      <c r="L103" s="46">
        <v>641750</v>
      </c>
      <c r="M103" s="46">
        <v>0</v>
      </c>
      <c r="N103" s="46">
        <v>3203875</v>
      </c>
      <c r="O103" s="46">
        <v>601600</v>
      </c>
      <c r="P103" s="46">
        <v>4500800</v>
      </c>
      <c r="Q103" s="46">
        <v>5080705</v>
      </c>
      <c r="R103" s="46">
        <v>879100</v>
      </c>
      <c r="S103" s="46">
        <v>5691882.7599999998</v>
      </c>
      <c r="T103" s="46">
        <v>593230</v>
      </c>
      <c r="U103" s="46">
        <v>514600</v>
      </c>
      <c r="V103" s="46">
        <v>15383216.380000001</v>
      </c>
      <c r="W103" s="46">
        <v>5784871.6699999999</v>
      </c>
      <c r="X103" s="46">
        <v>5338000</v>
      </c>
      <c r="Y103" s="46">
        <v>500000</v>
      </c>
      <c r="Z103" s="46">
        <v>1038000</v>
      </c>
      <c r="AA103" s="46">
        <v>888354.64</v>
      </c>
      <c r="AB103" s="46">
        <v>1657302.9</v>
      </c>
      <c r="AC103" s="46">
        <v>2400500</v>
      </c>
      <c r="AD103" s="46">
        <v>1100000</v>
      </c>
      <c r="AE103" s="46">
        <v>1049403.82</v>
      </c>
      <c r="AF103" s="46">
        <v>1672814</v>
      </c>
      <c r="AG103" s="46">
        <v>1611564.66</v>
      </c>
      <c r="AH103" s="46">
        <v>603369.72</v>
      </c>
      <c r="AI103" s="46">
        <v>2300000</v>
      </c>
      <c r="AJ103" s="46">
        <v>100000000</v>
      </c>
      <c r="AK103" s="46">
        <v>8904103.7599999998</v>
      </c>
      <c r="AL103" s="46">
        <v>3455590.51</v>
      </c>
      <c r="AM103" s="46">
        <v>2900000</v>
      </c>
      <c r="AN103" s="46">
        <v>333058.81</v>
      </c>
      <c r="AO103" s="46">
        <v>17821.259999999998</v>
      </c>
      <c r="AP103" s="46">
        <v>263270</v>
      </c>
      <c r="AQ103" s="46">
        <v>9047100</v>
      </c>
      <c r="AR103" s="46">
        <v>2769883</v>
      </c>
      <c r="AS103" s="46">
        <v>3258830</v>
      </c>
      <c r="AT103" s="46">
        <v>5337300</v>
      </c>
      <c r="AU103" s="46">
        <v>1215500</v>
      </c>
      <c r="AV103" s="46">
        <v>3260000</v>
      </c>
      <c r="AW103" s="46">
        <v>1708.38</v>
      </c>
      <c r="AX103" s="46">
        <v>6832765</v>
      </c>
      <c r="AY103" s="46">
        <v>568470</v>
      </c>
      <c r="AZ103" s="46">
        <v>41230101</v>
      </c>
      <c r="BA103" s="46">
        <v>7000000</v>
      </c>
      <c r="BB103" s="46">
        <v>46791300</v>
      </c>
      <c r="BC103" s="46">
        <v>13546514.15</v>
      </c>
      <c r="BD103" s="46">
        <v>408100</v>
      </c>
      <c r="BE103" s="46">
        <v>1999800</v>
      </c>
      <c r="BF103" s="46">
        <v>20413025.510000002</v>
      </c>
      <c r="BG103" s="46">
        <v>5443679.1699999999</v>
      </c>
      <c r="BH103" s="46">
        <v>345000</v>
      </c>
      <c r="BI103" s="46">
        <v>4758600</v>
      </c>
      <c r="BJ103" s="46">
        <v>2297522.85</v>
      </c>
      <c r="BK103" s="46">
        <v>16328000</v>
      </c>
      <c r="BL103" s="46">
        <v>2400000</v>
      </c>
      <c r="BM103" s="46">
        <v>2753200</v>
      </c>
      <c r="BN103" s="46">
        <v>11916118.689999999</v>
      </c>
      <c r="BO103" s="46">
        <v>5000000</v>
      </c>
      <c r="BP103" s="46">
        <v>718800</v>
      </c>
      <c r="BQ103" s="46">
        <v>59797834.93</v>
      </c>
      <c r="BR103" s="46">
        <v>1441430</v>
      </c>
      <c r="BS103" s="46">
        <v>428000</v>
      </c>
      <c r="BT103" s="46">
        <v>4332622</v>
      </c>
      <c r="BU103" s="46">
        <v>1770365</v>
      </c>
      <c r="BV103" s="46">
        <v>1117000</v>
      </c>
      <c r="BW103" s="46">
        <v>7176033</v>
      </c>
      <c r="BX103" s="46">
        <v>631192.5</v>
      </c>
      <c r="BY103" s="46">
        <v>747800</v>
      </c>
      <c r="BZ103" s="46">
        <v>1182500</v>
      </c>
      <c r="CA103" s="46">
        <v>1032700</v>
      </c>
      <c r="CB103" s="46">
        <v>1254409</v>
      </c>
      <c r="CC103" s="46">
        <v>3733100</v>
      </c>
      <c r="CD103" s="46">
        <v>3412000</v>
      </c>
      <c r="CE103" s="46">
        <v>147500</v>
      </c>
      <c r="CF103" s="46">
        <v>0</v>
      </c>
      <c r="CG103" s="46">
        <v>189000</v>
      </c>
      <c r="CH103" s="46">
        <v>689000</v>
      </c>
      <c r="CI103" s="46">
        <v>7890000</v>
      </c>
      <c r="CJ103" s="46">
        <v>0</v>
      </c>
      <c r="CK103" s="46">
        <v>1303580</v>
      </c>
      <c r="CL103" s="46">
        <f>SUM(B103:M103)</f>
        <v>2954505.65</v>
      </c>
      <c r="CM103" s="46">
        <f>SUM(N103:U103)</f>
        <v>21065792.759999998</v>
      </c>
      <c r="CN103" s="46">
        <f>SUM(V103:AI103)</f>
        <v>41327397.789999999</v>
      </c>
      <c r="CO103" s="46">
        <f>SUM(AJ103:BA103)</f>
        <v>196395501.72000003</v>
      </c>
      <c r="CP103" s="46">
        <f>SUM(BB103:BJ103)</f>
        <v>96003541.679999992</v>
      </c>
      <c r="CQ103" s="46">
        <f>SUM(BK103:BP103)</f>
        <v>39116118.689999998</v>
      </c>
      <c r="CR103" s="46">
        <f>SUM(BQ103:CK103)</f>
        <v>98276066.430000007</v>
      </c>
      <c r="CS103" s="45">
        <f>SUM(B103:CK103)</f>
        <v>495138924.71999997</v>
      </c>
    </row>
    <row r="104" spans="1:97" s="47" customFormat="1">
      <c r="A104" s="88" t="s">
        <v>382</v>
      </c>
      <c r="B104" s="73">
        <v>13525000</v>
      </c>
      <c r="C104" s="73">
        <v>2150745.5299999998</v>
      </c>
      <c r="D104" s="73">
        <v>1109100.6299999999</v>
      </c>
      <c r="E104" s="73">
        <v>1082877.45</v>
      </c>
      <c r="F104" s="73">
        <v>0</v>
      </c>
      <c r="G104" s="73">
        <v>3446800</v>
      </c>
      <c r="H104" s="73">
        <v>5486315.3499999996</v>
      </c>
      <c r="I104" s="73">
        <v>3041041.98</v>
      </c>
      <c r="J104" s="73">
        <v>2873960.82</v>
      </c>
      <c r="K104" s="73">
        <v>3496669.64</v>
      </c>
      <c r="L104" s="73">
        <v>6822491.3099999996</v>
      </c>
      <c r="M104" s="73">
        <v>1251000</v>
      </c>
      <c r="N104" s="73">
        <v>9157311</v>
      </c>
      <c r="O104" s="73">
        <v>2445256.5699999998</v>
      </c>
      <c r="P104" s="73">
        <v>3678000</v>
      </c>
      <c r="Q104" s="73">
        <v>5928066.2199999997</v>
      </c>
      <c r="R104" s="73">
        <v>1919621.83</v>
      </c>
      <c r="S104" s="73">
        <v>3211422.24</v>
      </c>
      <c r="T104" s="73">
        <v>2862480.23</v>
      </c>
      <c r="U104" s="73">
        <v>2213778.3199999998</v>
      </c>
      <c r="V104" s="73">
        <v>11292783.619999999</v>
      </c>
      <c r="W104" s="73">
        <v>3212578.33</v>
      </c>
      <c r="X104" s="73">
        <v>5110000</v>
      </c>
      <c r="Y104" s="73">
        <v>4400879.42</v>
      </c>
      <c r="Z104" s="73">
        <v>2111681.9500000002</v>
      </c>
      <c r="AA104" s="73">
        <v>2437345.36</v>
      </c>
      <c r="AB104" s="73">
        <v>2627497.1</v>
      </c>
      <c r="AC104" s="73">
        <v>6414431.5099999998</v>
      </c>
      <c r="AD104" s="73">
        <v>2740393.46</v>
      </c>
      <c r="AE104" s="73">
        <v>2906486.18</v>
      </c>
      <c r="AF104" s="73">
        <v>5195990</v>
      </c>
      <c r="AG104" s="73">
        <v>3234205.34</v>
      </c>
      <c r="AH104" s="73">
        <v>2267120.2799999998</v>
      </c>
      <c r="AI104" s="73">
        <v>3296155.31</v>
      </c>
      <c r="AJ104" s="73">
        <v>23602999.199999999</v>
      </c>
      <c r="AK104" s="73">
        <v>8182338.0099999998</v>
      </c>
      <c r="AL104" s="73">
        <v>3320948.89</v>
      </c>
      <c r="AM104" s="73">
        <v>4304418.72</v>
      </c>
      <c r="AN104" s="73">
        <v>5835941.1900000004</v>
      </c>
      <c r="AO104" s="73">
        <v>2906678.74</v>
      </c>
      <c r="AP104" s="73">
        <v>3437694.04</v>
      </c>
      <c r="AQ104" s="73">
        <v>8526436.9499999993</v>
      </c>
      <c r="AR104" s="73">
        <v>2868354.16</v>
      </c>
      <c r="AS104" s="73">
        <v>5499597.3399999999</v>
      </c>
      <c r="AT104" s="73">
        <v>3508018.24</v>
      </c>
      <c r="AU104" s="73">
        <v>2831199.4</v>
      </c>
      <c r="AV104" s="73">
        <v>3791818.66</v>
      </c>
      <c r="AW104" s="73">
        <v>2802491.62</v>
      </c>
      <c r="AX104" s="73">
        <v>3786512.06</v>
      </c>
      <c r="AY104" s="73">
        <v>800000</v>
      </c>
      <c r="AZ104" s="73">
        <v>8038750.0499999998</v>
      </c>
      <c r="BA104" s="73">
        <v>4524503.21</v>
      </c>
      <c r="BB104" s="73">
        <v>14797952.51</v>
      </c>
      <c r="BC104" s="73">
        <v>8644485.8499999996</v>
      </c>
      <c r="BD104" s="73">
        <v>1278540.77</v>
      </c>
      <c r="BE104" s="73">
        <v>5661446.4299999997</v>
      </c>
      <c r="BF104" s="73">
        <v>10567000</v>
      </c>
      <c r="BG104" s="73">
        <v>300000.13</v>
      </c>
      <c r="BH104" s="73">
        <v>1286191.54</v>
      </c>
      <c r="BI104" s="73">
        <v>4899329.46</v>
      </c>
      <c r="BJ104" s="73">
        <v>2700000</v>
      </c>
      <c r="BK104" s="73">
        <v>11702069.210000001</v>
      </c>
      <c r="BL104" s="73">
        <v>4508345.6500000004</v>
      </c>
      <c r="BM104" s="73">
        <v>2172544.5499999998</v>
      </c>
      <c r="BN104" s="73">
        <v>6430000</v>
      </c>
      <c r="BO104" s="73">
        <v>0</v>
      </c>
      <c r="BP104" s="73">
        <v>0</v>
      </c>
      <c r="BQ104" s="73">
        <v>47585582.049999997</v>
      </c>
      <c r="BR104" s="73">
        <v>3113015.33</v>
      </c>
      <c r="BS104" s="73">
        <v>0</v>
      </c>
      <c r="BT104" s="73">
        <v>9723127.3200000003</v>
      </c>
      <c r="BU104" s="73">
        <v>74457.11</v>
      </c>
      <c r="BV104" s="73">
        <v>3530877</v>
      </c>
      <c r="BW104" s="73">
        <v>9825000</v>
      </c>
      <c r="BX104" s="73">
        <v>795000</v>
      </c>
      <c r="BY104" s="73">
        <v>2063639.59</v>
      </c>
      <c r="BZ104" s="73">
        <v>1956500</v>
      </c>
      <c r="CA104" s="73">
        <v>5244502.75</v>
      </c>
      <c r="CB104" s="73">
        <v>5196466</v>
      </c>
      <c r="CC104" s="73">
        <v>2305000</v>
      </c>
      <c r="CD104" s="73">
        <v>7683785.7999999998</v>
      </c>
      <c r="CE104" s="73">
        <v>2426933.61</v>
      </c>
      <c r="CF104" s="73">
        <v>1742939.94</v>
      </c>
      <c r="CG104" s="73">
        <v>1444000</v>
      </c>
      <c r="CH104" s="73">
        <v>1423532.61</v>
      </c>
      <c r="CI104" s="73">
        <v>7745645.1699999999</v>
      </c>
      <c r="CJ104" s="73">
        <v>1584246.22</v>
      </c>
      <c r="CK104" s="73">
        <v>1590057.06</v>
      </c>
      <c r="CL104" s="46">
        <f>SUM(B104:M104)</f>
        <v>44286002.710000001</v>
      </c>
      <c r="CM104" s="46">
        <f>SUM(N104:U104)</f>
        <v>31415936.41</v>
      </c>
      <c r="CN104" s="46">
        <f>SUM(V104:AI104)</f>
        <v>57247547.859999999</v>
      </c>
      <c r="CO104" s="46">
        <f>SUM(AJ104:BA104)</f>
        <v>98568700.479999989</v>
      </c>
      <c r="CP104" s="46">
        <f>SUM(BB104:BJ104)</f>
        <v>50134946.690000005</v>
      </c>
      <c r="CQ104" s="46">
        <f>SUM(BK104:BP104)</f>
        <v>24812959.41</v>
      </c>
      <c r="CR104" s="46">
        <f>SUM(BQ104:CK104)</f>
        <v>117054307.56</v>
      </c>
      <c r="CS104" s="45">
        <f>SUM(B104:CK104)</f>
        <v>423520401.12</v>
      </c>
    </row>
    <row r="105" spans="1:97" s="47" customFormat="1">
      <c r="A105" s="88" t="s">
        <v>383</v>
      </c>
      <c r="B105" s="73">
        <v>12100000</v>
      </c>
      <c r="C105" s="73">
        <v>0</v>
      </c>
      <c r="D105" s="73">
        <v>0</v>
      </c>
      <c r="E105" s="73">
        <v>0</v>
      </c>
      <c r="F105" s="73">
        <v>0</v>
      </c>
      <c r="G105" s="73">
        <v>1</v>
      </c>
      <c r="H105" s="73">
        <v>0</v>
      </c>
      <c r="I105" s="73">
        <v>0</v>
      </c>
      <c r="J105" s="73">
        <v>75899873.519999996</v>
      </c>
      <c r="K105" s="73">
        <v>0</v>
      </c>
      <c r="L105" s="73">
        <v>0</v>
      </c>
      <c r="M105" s="73">
        <v>0</v>
      </c>
      <c r="N105" s="73">
        <v>206440829.5</v>
      </c>
      <c r="O105" s="73">
        <v>0</v>
      </c>
      <c r="P105" s="73">
        <v>0</v>
      </c>
      <c r="Q105" s="73">
        <v>0</v>
      </c>
      <c r="R105" s="73">
        <v>0</v>
      </c>
      <c r="S105" s="74">
        <v>0</v>
      </c>
      <c r="T105" s="73">
        <v>0</v>
      </c>
      <c r="U105" s="73">
        <v>0</v>
      </c>
      <c r="V105" s="73">
        <v>11100000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73">
        <v>0</v>
      </c>
      <c r="AC105" s="73">
        <v>0</v>
      </c>
      <c r="AD105" s="73">
        <v>0</v>
      </c>
      <c r="AE105" s="73">
        <v>0</v>
      </c>
      <c r="AF105" s="73">
        <v>0</v>
      </c>
      <c r="AG105" s="73">
        <v>0</v>
      </c>
      <c r="AH105" s="73">
        <v>0</v>
      </c>
      <c r="AI105" s="73">
        <v>0</v>
      </c>
      <c r="AJ105" s="73">
        <v>277981700</v>
      </c>
      <c r="AK105" s="73">
        <v>1438000</v>
      </c>
      <c r="AL105" s="73">
        <v>3487200</v>
      </c>
      <c r="AM105" s="73">
        <v>4332200</v>
      </c>
      <c r="AN105" s="73">
        <v>0</v>
      </c>
      <c r="AO105" s="73">
        <v>2499200</v>
      </c>
      <c r="AP105" s="73">
        <v>988000</v>
      </c>
      <c r="AQ105" s="73">
        <v>15350000</v>
      </c>
      <c r="AR105" s="73">
        <v>1976000</v>
      </c>
      <c r="AS105" s="73">
        <v>988000</v>
      </c>
      <c r="AT105" s="73">
        <v>1497000</v>
      </c>
      <c r="AU105" s="73">
        <v>3637000</v>
      </c>
      <c r="AV105" s="73">
        <v>980000</v>
      </c>
      <c r="AW105" s="73">
        <v>0</v>
      </c>
      <c r="AX105" s="73">
        <v>0</v>
      </c>
      <c r="AY105" s="73">
        <v>0</v>
      </c>
      <c r="AZ105" s="73">
        <v>11177800</v>
      </c>
      <c r="BA105" s="73">
        <v>4235700</v>
      </c>
      <c r="BB105" s="73">
        <v>48608500</v>
      </c>
      <c r="BC105" s="73">
        <v>43967500</v>
      </c>
      <c r="BD105" s="73">
        <v>0</v>
      </c>
      <c r="BE105" s="73">
        <v>8033400</v>
      </c>
      <c r="BF105" s="73">
        <v>122074259</v>
      </c>
      <c r="BG105" s="73">
        <v>772000</v>
      </c>
      <c r="BH105" s="73">
        <v>1</v>
      </c>
      <c r="BI105" s="73">
        <v>1</v>
      </c>
      <c r="BJ105" s="73">
        <v>0</v>
      </c>
      <c r="BK105" s="73">
        <v>27897600</v>
      </c>
      <c r="BL105" s="73">
        <v>0</v>
      </c>
      <c r="BM105" s="73">
        <v>9370000</v>
      </c>
      <c r="BN105" s="73">
        <v>0</v>
      </c>
      <c r="BO105" s="73">
        <v>0</v>
      </c>
      <c r="BP105" s="73">
        <v>0</v>
      </c>
      <c r="BQ105" s="73">
        <v>70274000</v>
      </c>
      <c r="BR105" s="73">
        <v>9550000</v>
      </c>
      <c r="BS105" s="73">
        <v>0</v>
      </c>
      <c r="BT105" s="73">
        <v>1199000</v>
      </c>
      <c r="BU105" s="73">
        <v>0</v>
      </c>
      <c r="BV105" s="73">
        <v>0</v>
      </c>
      <c r="BW105" s="73">
        <v>0</v>
      </c>
      <c r="BX105" s="73">
        <v>11135690</v>
      </c>
      <c r="BY105" s="73">
        <v>0</v>
      </c>
      <c r="BZ105" s="73">
        <v>0</v>
      </c>
      <c r="CA105" s="73">
        <v>0</v>
      </c>
      <c r="CB105" s="73">
        <v>0</v>
      </c>
      <c r="CC105" s="73">
        <v>0</v>
      </c>
      <c r="CD105" s="73">
        <v>0</v>
      </c>
      <c r="CE105" s="73">
        <v>0</v>
      </c>
      <c r="CF105" s="73">
        <v>0</v>
      </c>
      <c r="CG105" s="73">
        <v>0</v>
      </c>
      <c r="CH105" s="73">
        <v>0</v>
      </c>
      <c r="CI105" s="73">
        <v>0</v>
      </c>
      <c r="CJ105" s="73">
        <v>0</v>
      </c>
      <c r="CK105" s="73">
        <v>0</v>
      </c>
      <c r="CL105" s="46">
        <f>SUM(B105:M105)</f>
        <v>87999874.519999996</v>
      </c>
      <c r="CM105" s="46">
        <f>SUM(N105:U105)</f>
        <v>206440829.5</v>
      </c>
      <c r="CN105" s="46">
        <f>SUM(V105:AI105)</f>
        <v>11100000</v>
      </c>
      <c r="CO105" s="46">
        <f>SUM(AJ105:BA105)</f>
        <v>330567800</v>
      </c>
      <c r="CP105" s="46">
        <f>SUM(BB105:BJ105)</f>
        <v>223455661</v>
      </c>
      <c r="CQ105" s="46">
        <f>SUM(BK105:BP105)</f>
        <v>37267600</v>
      </c>
      <c r="CR105" s="46">
        <f>SUM(BQ105:CK105)</f>
        <v>92158690</v>
      </c>
      <c r="CS105" s="45">
        <f>SUM(B105:CK105)</f>
        <v>988990455.01999998</v>
      </c>
    </row>
    <row r="106" spans="1:97" s="47" customFormat="1">
      <c r="A106" s="88" t="s">
        <v>336</v>
      </c>
      <c r="B106" s="73">
        <v>1095690</v>
      </c>
      <c r="C106" s="73">
        <v>0</v>
      </c>
      <c r="D106" s="73">
        <v>0</v>
      </c>
      <c r="E106" s="73">
        <v>0</v>
      </c>
      <c r="F106" s="73">
        <v>0</v>
      </c>
      <c r="G106" s="73">
        <v>387000</v>
      </c>
      <c r="H106" s="73">
        <v>0</v>
      </c>
      <c r="I106" s="73">
        <v>0</v>
      </c>
      <c r="J106" s="73">
        <v>0</v>
      </c>
      <c r="K106" s="73">
        <v>0</v>
      </c>
      <c r="L106" s="73">
        <v>609635.94999999995</v>
      </c>
      <c r="M106" s="73">
        <v>0</v>
      </c>
      <c r="N106" s="73">
        <v>6702600</v>
      </c>
      <c r="O106" s="73">
        <v>356000</v>
      </c>
      <c r="P106" s="73">
        <v>822000</v>
      </c>
      <c r="Q106" s="73">
        <v>0</v>
      </c>
      <c r="R106" s="73">
        <v>0</v>
      </c>
      <c r="S106" s="73">
        <v>2974627.5</v>
      </c>
      <c r="T106" s="73">
        <v>2180980</v>
      </c>
      <c r="U106" s="73">
        <v>250000</v>
      </c>
      <c r="V106" s="73">
        <v>4425000</v>
      </c>
      <c r="W106" s="73">
        <v>0</v>
      </c>
      <c r="X106" s="73">
        <v>0</v>
      </c>
      <c r="Y106" s="73">
        <v>0</v>
      </c>
      <c r="Z106" s="73">
        <v>100000</v>
      </c>
      <c r="AA106" s="73">
        <v>774000</v>
      </c>
      <c r="AB106" s="73">
        <v>0</v>
      </c>
      <c r="AC106" s="73">
        <v>499000</v>
      </c>
      <c r="AD106" s="73">
        <v>0</v>
      </c>
      <c r="AE106" s="73">
        <v>583480</v>
      </c>
      <c r="AF106" s="73">
        <v>100000</v>
      </c>
      <c r="AG106" s="73">
        <v>146000</v>
      </c>
      <c r="AH106" s="73">
        <v>750000</v>
      </c>
      <c r="AI106" s="73">
        <v>2687000</v>
      </c>
      <c r="AJ106" s="73">
        <v>5000000</v>
      </c>
      <c r="AK106" s="73">
        <v>6500000</v>
      </c>
      <c r="AL106" s="73">
        <v>0</v>
      </c>
      <c r="AM106" s="73">
        <v>1000000</v>
      </c>
      <c r="AN106" s="73">
        <v>0</v>
      </c>
      <c r="AO106" s="73">
        <v>562000</v>
      </c>
      <c r="AP106" s="73">
        <v>0</v>
      </c>
      <c r="AQ106" s="73">
        <v>0</v>
      </c>
      <c r="AR106" s="73">
        <v>0</v>
      </c>
      <c r="AS106" s="73">
        <v>2000000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285000</v>
      </c>
      <c r="BB106" s="73">
        <v>15000000</v>
      </c>
      <c r="BC106" s="73">
        <v>5500000</v>
      </c>
      <c r="BD106" s="73">
        <v>94500</v>
      </c>
      <c r="BE106" s="73">
        <v>500000</v>
      </c>
      <c r="BF106" s="73">
        <v>2463300</v>
      </c>
      <c r="BG106" s="73">
        <v>0</v>
      </c>
      <c r="BH106" s="73">
        <v>500000</v>
      </c>
      <c r="BI106" s="73">
        <v>1</v>
      </c>
      <c r="BJ106" s="73">
        <v>788000</v>
      </c>
      <c r="BK106" s="73">
        <v>1500000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0</v>
      </c>
      <c r="BR106" s="73">
        <v>0</v>
      </c>
      <c r="BS106" s="73">
        <v>0</v>
      </c>
      <c r="BT106" s="73">
        <v>9545900</v>
      </c>
      <c r="BU106" s="73">
        <v>0</v>
      </c>
      <c r="BV106" s="73">
        <v>0</v>
      </c>
      <c r="BW106" s="73">
        <v>0</v>
      </c>
      <c r="BX106" s="73">
        <v>282000</v>
      </c>
      <c r="BY106" s="73">
        <v>0</v>
      </c>
      <c r="BZ106" s="73">
        <v>500000</v>
      </c>
      <c r="CA106" s="73">
        <v>0</v>
      </c>
      <c r="CB106" s="73">
        <v>867000</v>
      </c>
      <c r="CC106" s="73">
        <v>0</v>
      </c>
      <c r="CD106" s="73">
        <v>0</v>
      </c>
      <c r="CE106" s="73">
        <v>0</v>
      </c>
      <c r="CF106" s="73">
        <v>0</v>
      </c>
      <c r="CG106" s="73">
        <v>0</v>
      </c>
      <c r="CH106" s="73">
        <v>0</v>
      </c>
      <c r="CI106" s="73">
        <v>0</v>
      </c>
      <c r="CJ106" s="73">
        <v>705000</v>
      </c>
      <c r="CK106" s="73">
        <v>0</v>
      </c>
      <c r="CL106" s="46">
        <f>SUM(B106:M106)</f>
        <v>2092325.95</v>
      </c>
      <c r="CM106" s="46">
        <f>SUM(N106:U106)</f>
        <v>13286207.5</v>
      </c>
      <c r="CN106" s="46">
        <f>SUM(V106:AI106)</f>
        <v>10064480</v>
      </c>
      <c r="CO106" s="46">
        <f>SUM(AJ106:BA106)</f>
        <v>15347000</v>
      </c>
      <c r="CP106" s="46">
        <f>SUM(BB106:BJ106)</f>
        <v>24845801</v>
      </c>
      <c r="CQ106" s="46">
        <f>SUM(BK106:BP106)</f>
        <v>1500000</v>
      </c>
      <c r="CR106" s="46">
        <f>SUM(BQ106:CK106)</f>
        <v>11899900</v>
      </c>
      <c r="CS106" s="45">
        <f>SUM(B106:CK106)</f>
        <v>79035714.450000003</v>
      </c>
    </row>
    <row r="107" spans="1:97" s="47" customFormat="1">
      <c r="A107" s="88" t="s">
        <v>301</v>
      </c>
      <c r="B107" s="74">
        <v>0</v>
      </c>
      <c r="C107" s="74">
        <v>0</v>
      </c>
      <c r="D107" s="74">
        <v>0</v>
      </c>
      <c r="E107" s="74">
        <v>1670000</v>
      </c>
      <c r="F107" s="74">
        <v>0</v>
      </c>
      <c r="G107" s="74">
        <v>1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74">
        <v>0</v>
      </c>
      <c r="V107" s="74">
        <v>0</v>
      </c>
      <c r="W107" s="74">
        <v>0</v>
      </c>
      <c r="X107" s="74">
        <v>0</v>
      </c>
      <c r="Y107" s="74">
        <v>0</v>
      </c>
      <c r="Z107" s="74">
        <v>0</v>
      </c>
      <c r="AA107" s="74">
        <v>0</v>
      </c>
      <c r="AB107" s="74">
        <v>0</v>
      </c>
      <c r="AC107" s="74">
        <v>0</v>
      </c>
      <c r="AD107" s="74">
        <v>0</v>
      </c>
      <c r="AE107" s="74">
        <v>0</v>
      </c>
      <c r="AF107" s="74">
        <v>0</v>
      </c>
      <c r="AG107" s="74">
        <v>0</v>
      </c>
      <c r="AH107" s="74">
        <v>0</v>
      </c>
      <c r="AI107" s="74">
        <v>0</v>
      </c>
      <c r="AJ107" s="74">
        <v>0</v>
      </c>
      <c r="AK107" s="74">
        <v>0</v>
      </c>
      <c r="AL107" s="74">
        <v>0</v>
      </c>
      <c r="AM107" s="74">
        <v>0</v>
      </c>
      <c r="AN107" s="74">
        <v>0</v>
      </c>
      <c r="AO107" s="74">
        <v>0</v>
      </c>
      <c r="AP107" s="74">
        <v>0</v>
      </c>
      <c r="AQ107" s="74">
        <v>0</v>
      </c>
      <c r="AR107" s="74">
        <v>0</v>
      </c>
      <c r="AS107" s="74">
        <v>0</v>
      </c>
      <c r="AT107" s="74">
        <v>0</v>
      </c>
      <c r="AU107" s="74">
        <v>0</v>
      </c>
      <c r="AV107" s="74">
        <v>0</v>
      </c>
      <c r="AW107" s="74">
        <v>0</v>
      </c>
      <c r="AX107" s="74">
        <v>0</v>
      </c>
      <c r="AY107" s="74">
        <v>0</v>
      </c>
      <c r="AZ107" s="74">
        <v>0</v>
      </c>
      <c r="BA107" s="74">
        <v>0</v>
      </c>
      <c r="BB107" s="74">
        <v>0</v>
      </c>
      <c r="BC107" s="74">
        <v>0</v>
      </c>
      <c r="BD107" s="74">
        <v>0</v>
      </c>
      <c r="BE107" s="74">
        <v>0</v>
      </c>
      <c r="BF107" s="74">
        <v>1</v>
      </c>
      <c r="BG107" s="74">
        <v>0</v>
      </c>
      <c r="BH107" s="74">
        <v>1</v>
      </c>
      <c r="BI107" s="74">
        <v>1</v>
      </c>
      <c r="BJ107" s="74">
        <v>0</v>
      </c>
      <c r="BK107" s="74">
        <v>0</v>
      </c>
      <c r="BL107" s="74">
        <v>0</v>
      </c>
      <c r="BM107" s="74">
        <v>0</v>
      </c>
      <c r="BN107" s="74">
        <v>0</v>
      </c>
      <c r="BO107" s="74">
        <v>0</v>
      </c>
      <c r="BP107" s="74">
        <v>0</v>
      </c>
      <c r="BQ107" s="74">
        <v>0</v>
      </c>
      <c r="BR107" s="74">
        <v>0</v>
      </c>
      <c r="BS107" s="74">
        <v>0</v>
      </c>
      <c r="BT107" s="74">
        <v>0</v>
      </c>
      <c r="BU107" s="74">
        <v>0</v>
      </c>
      <c r="BV107" s="74">
        <v>0</v>
      </c>
      <c r="BW107" s="74">
        <v>0</v>
      </c>
      <c r="BX107" s="74">
        <v>0</v>
      </c>
      <c r="BY107" s="74">
        <v>0</v>
      </c>
      <c r="BZ107" s="74">
        <v>0</v>
      </c>
      <c r="CA107" s="74">
        <v>0</v>
      </c>
      <c r="CB107" s="74">
        <v>0</v>
      </c>
      <c r="CC107" s="74">
        <v>0</v>
      </c>
      <c r="CD107" s="74">
        <v>0</v>
      </c>
      <c r="CE107" s="74">
        <v>0</v>
      </c>
      <c r="CF107" s="74">
        <v>0</v>
      </c>
      <c r="CG107" s="74">
        <v>0</v>
      </c>
      <c r="CH107" s="74">
        <v>0</v>
      </c>
      <c r="CI107" s="74">
        <v>0</v>
      </c>
      <c r="CJ107" s="74">
        <v>0</v>
      </c>
      <c r="CK107" s="74">
        <v>0</v>
      </c>
      <c r="CL107" s="46">
        <f>SUM(B107:M107)</f>
        <v>1670001</v>
      </c>
      <c r="CM107" s="46">
        <f>SUM(N107:U107)</f>
        <v>0</v>
      </c>
      <c r="CN107" s="46">
        <f>SUM(V107:AI107)</f>
        <v>0</v>
      </c>
      <c r="CO107" s="46">
        <f>SUM(AJ107:BA107)</f>
        <v>0</v>
      </c>
      <c r="CP107" s="46">
        <f>SUM(BB107:BJ107)</f>
        <v>3</v>
      </c>
      <c r="CQ107" s="46">
        <f>SUM(BK107:BP107)</f>
        <v>0</v>
      </c>
      <c r="CR107" s="46">
        <f>SUM(BQ107:CK107)</f>
        <v>0</v>
      </c>
      <c r="CS107" s="45">
        <f>SUM(B107:CK107)</f>
        <v>1670004</v>
      </c>
    </row>
    <row r="108" spans="1:97" s="47" customFormat="1">
      <c r="A108" s="66" t="s">
        <v>275</v>
      </c>
      <c r="B108" s="89">
        <f>SUM(B103:B107)</f>
        <v>27421090</v>
      </c>
      <c r="C108" s="89">
        <f>SUM(C103:C107)</f>
        <v>2150745.5299999998</v>
      </c>
      <c r="D108" s="89">
        <f t="shared" ref="D108:BO108" si="79">SUM(D103:D107)</f>
        <v>1109100.6299999999</v>
      </c>
      <c r="E108" s="89">
        <f t="shared" si="79"/>
        <v>2752877.45</v>
      </c>
      <c r="F108" s="89">
        <f t="shared" si="79"/>
        <v>135400</v>
      </c>
      <c r="G108" s="89">
        <f t="shared" si="79"/>
        <v>3833803</v>
      </c>
      <c r="H108" s="89">
        <f t="shared" si="79"/>
        <v>5811500</v>
      </c>
      <c r="I108" s="89">
        <f t="shared" si="79"/>
        <v>3041041.98</v>
      </c>
      <c r="J108" s="89">
        <f t="shared" si="79"/>
        <v>79925604.339999989</v>
      </c>
      <c r="K108" s="89">
        <f t="shared" si="79"/>
        <v>3496669.64</v>
      </c>
      <c r="L108" s="89">
        <f t="shared" si="79"/>
        <v>8073877.2599999998</v>
      </c>
      <c r="M108" s="89">
        <f t="shared" si="79"/>
        <v>1251000</v>
      </c>
      <c r="N108" s="89">
        <f t="shared" si="79"/>
        <v>225504615.5</v>
      </c>
      <c r="O108" s="89">
        <f t="shared" si="79"/>
        <v>3402856.57</v>
      </c>
      <c r="P108" s="89">
        <f t="shared" si="79"/>
        <v>9000800</v>
      </c>
      <c r="Q108" s="89">
        <f t="shared" si="79"/>
        <v>11008771.219999999</v>
      </c>
      <c r="R108" s="89">
        <f t="shared" si="79"/>
        <v>2798721.83</v>
      </c>
      <c r="S108" s="89">
        <f t="shared" si="79"/>
        <v>11877932.5</v>
      </c>
      <c r="T108" s="89">
        <f t="shared" si="79"/>
        <v>5636690.2300000004</v>
      </c>
      <c r="U108" s="89">
        <f t="shared" si="79"/>
        <v>2978378.32</v>
      </c>
      <c r="V108" s="89">
        <f t="shared" si="79"/>
        <v>42201000</v>
      </c>
      <c r="W108" s="89">
        <f t="shared" si="79"/>
        <v>8997450</v>
      </c>
      <c r="X108" s="89">
        <f t="shared" si="79"/>
        <v>10448000</v>
      </c>
      <c r="Y108" s="89">
        <f t="shared" si="79"/>
        <v>4900879.42</v>
      </c>
      <c r="Z108" s="89">
        <f t="shared" si="79"/>
        <v>3249681.95</v>
      </c>
      <c r="AA108" s="89">
        <f t="shared" si="79"/>
        <v>4099700</v>
      </c>
      <c r="AB108" s="89">
        <f t="shared" si="79"/>
        <v>4284800</v>
      </c>
      <c r="AC108" s="89">
        <f t="shared" si="79"/>
        <v>9313931.5099999998</v>
      </c>
      <c r="AD108" s="89">
        <f t="shared" si="79"/>
        <v>3840393.46</v>
      </c>
      <c r="AE108" s="89">
        <f t="shared" si="79"/>
        <v>4539370</v>
      </c>
      <c r="AF108" s="89">
        <f t="shared" si="79"/>
        <v>6968804</v>
      </c>
      <c r="AG108" s="89">
        <f t="shared" si="79"/>
        <v>4991770</v>
      </c>
      <c r="AH108" s="89">
        <f t="shared" si="79"/>
        <v>3620490</v>
      </c>
      <c r="AI108" s="89">
        <f t="shared" si="79"/>
        <v>8283155.3100000005</v>
      </c>
      <c r="AJ108" s="89">
        <f t="shared" si="79"/>
        <v>406584699.19999999</v>
      </c>
      <c r="AK108" s="89">
        <f t="shared" si="79"/>
        <v>25024441.77</v>
      </c>
      <c r="AL108" s="89">
        <f t="shared" si="79"/>
        <v>10263739.4</v>
      </c>
      <c r="AM108" s="89">
        <f t="shared" si="79"/>
        <v>12536618.719999999</v>
      </c>
      <c r="AN108" s="89">
        <f t="shared" si="79"/>
        <v>6169000</v>
      </c>
      <c r="AO108" s="89">
        <f t="shared" si="79"/>
        <v>5985700</v>
      </c>
      <c r="AP108" s="89">
        <f t="shared" si="79"/>
        <v>4688964.04</v>
      </c>
      <c r="AQ108" s="89">
        <f t="shared" si="79"/>
        <v>32923536.949999999</v>
      </c>
      <c r="AR108" s="89">
        <f t="shared" si="79"/>
        <v>7614237.1600000001</v>
      </c>
      <c r="AS108" s="89">
        <f t="shared" si="79"/>
        <v>11746427.34</v>
      </c>
      <c r="AT108" s="89">
        <f t="shared" si="79"/>
        <v>10342318.24</v>
      </c>
      <c r="AU108" s="89">
        <f t="shared" si="79"/>
        <v>7683699.4000000004</v>
      </c>
      <c r="AV108" s="89">
        <f t="shared" si="79"/>
        <v>8031818.6600000001</v>
      </c>
      <c r="AW108" s="89">
        <f t="shared" si="79"/>
        <v>2804200</v>
      </c>
      <c r="AX108" s="89">
        <f t="shared" si="79"/>
        <v>10619277.060000001</v>
      </c>
      <c r="AY108" s="89">
        <f t="shared" si="79"/>
        <v>1368470</v>
      </c>
      <c r="AZ108" s="89">
        <f t="shared" si="79"/>
        <v>60446651.049999997</v>
      </c>
      <c r="BA108" s="89">
        <f t="shared" si="79"/>
        <v>16045203.210000001</v>
      </c>
      <c r="BB108" s="89">
        <f t="shared" si="79"/>
        <v>125197752.50999999</v>
      </c>
      <c r="BC108" s="89">
        <f t="shared" si="79"/>
        <v>71658500</v>
      </c>
      <c r="BD108" s="89">
        <f t="shared" si="79"/>
        <v>1781140.77</v>
      </c>
      <c r="BE108" s="89">
        <f t="shared" si="79"/>
        <v>16194646.43</v>
      </c>
      <c r="BF108" s="89">
        <f t="shared" si="79"/>
        <v>155517585.50999999</v>
      </c>
      <c r="BG108" s="89">
        <f t="shared" si="79"/>
        <v>6515679.2999999998</v>
      </c>
      <c r="BH108" s="89">
        <f t="shared" si="79"/>
        <v>2131193.54</v>
      </c>
      <c r="BI108" s="89">
        <f t="shared" si="79"/>
        <v>9657932.4600000009</v>
      </c>
      <c r="BJ108" s="89">
        <f t="shared" si="79"/>
        <v>5785522.8499999996</v>
      </c>
      <c r="BK108" s="89">
        <f t="shared" si="79"/>
        <v>57427669.210000001</v>
      </c>
      <c r="BL108" s="89">
        <f t="shared" si="79"/>
        <v>6908345.6500000004</v>
      </c>
      <c r="BM108" s="89">
        <f t="shared" si="79"/>
        <v>14295744.550000001</v>
      </c>
      <c r="BN108" s="89">
        <f t="shared" si="79"/>
        <v>18346118.689999998</v>
      </c>
      <c r="BO108" s="89">
        <f t="shared" si="79"/>
        <v>5000000</v>
      </c>
      <c r="BP108" s="89">
        <f t="shared" ref="BP108:CK108" si="80">SUM(BP103:BP107)</f>
        <v>718800</v>
      </c>
      <c r="BQ108" s="89">
        <f t="shared" si="80"/>
        <v>177657416.97999999</v>
      </c>
      <c r="BR108" s="89">
        <f t="shared" si="80"/>
        <v>14104445.33</v>
      </c>
      <c r="BS108" s="89">
        <f t="shared" si="80"/>
        <v>428000</v>
      </c>
      <c r="BT108" s="89">
        <f t="shared" si="80"/>
        <v>24800649.32</v>
      </c>
      <c r="BU108" s="89">
        <f t="shared" si="80"/>
        <v>1844822.11</v>
      </c>
      <c r="BV108" s="89">
        <f t="shared" si="80"/>
        <v>4647877</v>
      </c>
      <c r="BW108" s="89">
        <f t="shared" si="80"/>
        <v>17001033</v>
      </c>
      <c r="BX108" s="89">
        <f t="shared" si="80"/>
        <v>12843882.5</v>
      </c>
      <c r="BY108" s="89">
        <f t="shared" si="80"/>
        <v>2811439.59</v>
      </c>
      <c r="BZ108" s="89">
        <f t="shared" si="80"/>
        <v>3639000</v>
      </c>
      <c r="CA108" s="89">
        <f t="shared" si="80"/>
        <v>6277202.75</v>
      </c>
      <c r="CB108" s="89">
        <f t="shared" si="80"/>
        <v>7317875</v>
      </c>
      <c r="CC108" s="89">
        <f t="shared" si="80"/>
        <v>6038100</v>
      </c>
      <c r="CD108" s="89">
        <f t="shared" si="80"/>
        <v>11095785.800000001</v>
      </c>
      <c r="CE108" s="89">
        <f t="shared" si="80"/>
        <v>2574433.61</v>
      </c>
      <c r="CF108" s="89">
        <f t="shared" si="80"/>
        <v>1742939.94</v>
      </c>
      <c r="CG108" s="89">
        <f t="shared" si="80"/>
        <v>1633000</v>
      </c>
      <c r="CH108" s="89">
        <f t="shared" si="80"/>
        <v>2112532.6100000003</v>
      </c>
      <c r="CI108" s="89">
        <f t="shared" si="80"/>
        <v>15635645.17</v>
      </c>
      <c r="CJ108" s="89">
        <f t="shared" si="80"/>
        <v>2289246.2199999997</v>
      </c>
      <c r="CK108" s="89">
        <f t="shared" si="80"/>
        <v>2893637.06</v>
      </c>
      <c r="CL108" s="89">
        <f t="shared" ref="CL108" si="81">SUM(CL103:CL107)</f>
        <v>139002709.82999998</v>
      </c>
      <c r="CM108" s="89">
        <f t="shared" ref="CM108" si="82">SUM(CM103:CM107)</f>
        <v>272208766.17000002</v>
      </c>
      <c r="CN108" s="89">
        <f t="shared" ref="CN108" si="83">SUM(CN103:CN107)</f>
        <v>119739425.65000001</v>
      </c>
      <c r="CO108" s="89">
        <f t="shared" ref="CO108" si="84">SUM(CO103:CO107)</f>
        <v>640879002.20000005</v>
      </c>
      <c r="CP108" s="89">
        <f t="shared" ref="CP108" si="85">SUM(CP103:CP107)</f>
        <v>394439953.37</v>
      </c>
      <c r="CQ108" s="89">
        <f t="shared" ref="CQ108" si="86">SUM(CQ103:CQ107)</f>
        <v>102696678.09999999</v>
      </c>
      <c r="CR108" s="89">
        <f t="shared" ref="CR108" si="87">SUM(CR103:CR107)</f>
        <v>319388963.99000001</v>
      </c>
      <c r="CS108" s="89">
        <f t="shared" ref="CS108" si="88">SUM(CS103:CS107)</f>
        <v>1988355499.3099999</v>
      </c>
    </row>
    <row r="109" spans="1:97" s="47" customFormat="1">
      <c r="A109" s="8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4"/>
      <c r="CO109" s="74"/>
      <c r="CP109" s="74"/>
      <c r="CQ109" s="74"/>
      <c r="CR109" s="74"/>
      <c r="CS109" s="74"/>
    </row>
    <row r="110" spans="1:97" s="47" customFormat="1">
      <c r="A110" s="86" t="s">
        <v>274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90"/>
      <c r="CM110" s="90"/>
      <c r="CN110" s="90"/>
      <c r="CO110" s="90"/>
      <c r="CP110" s="90"/>
      <c r="CQ110" s="90"/>
      <c r="CR110" s="90"/>
      <c r="CS110" s="90"/>
    </row>
    <row r="111" spans="1:97" s="47" customFormat="1">
      <c r="A111" s="91" t="s">
        <v>253</v>
      </c>
      <c r="B111" s="73">
        <v>8353000</v>
      </c>
      <c r="C111" s="73">
        <v>2280000</v>
      </c>
      <c r="D111" s="73">
        <v>5100000</v>
      </c>
      <c r="E111" s="73">
        <v>2370000</v>
      </c>
      <c r="F111" s="73">
        <v>1660000</v>
      </c>
      <c r="G111" s="73">
        <v>2580000</v>
      </c>
      <c r="H111" s="73">
        <v>6120000</v>
      </c>
      <c r="I111" s="73">
        <v>5280000</v>
      </c>
      <c r="J111" s="73">
        <v>3138000</v>
      </c>
      <c r="K111" s="73">
        <v>3894000</v>
      </c>
      <c r="L111" s="73">
        <v>5346000</v>
      </c>
      <c r="M111" s="73">
        <v>1336000</v>
      </c>
      <c r="N111" s="73">
        <v>5445000</v>
      </c>
      <c r="O111" s="73">
        <v>2904000</v>
      </c>
      <c r="P111" s="73">
        <v>3300000</v>
      </c>
      <c r="Q111" s="73">
        <v>1100000</v>
      </c>
      <c r="R111" s="73">
        <v>3551200</v>
      </c>
      <c r="S111" s="73">
        <v>1485000</v>
      </c>
      <c r="T111" s="73">
        <v>1620000</v>
      </c>
      <c r="U111" s="73">
        <v>1056000</v>
      </c>
      <c r="V111" s="73">
        <v>6500000</v>
      </c>
      <c r="W111" s="73">
        <v>4616930</v>
      </c>
      <c r="X111" s="73">
        <v>4005400</v>
      </c>
      <c r="Y111" s="73">
        <v>10256729</v>
      </c>
      <c r="Z111" s="73">
        <v>4795870.8600000003</v>
      </c>
      <c r="AA111" s="73">
        <v>1265312</v>
      </c>
      <c r="AB111" s="73">
        <v>3200000</v>
      </c>
      <c r="AC111" s="73">
        <v>5612220</v>
      </c>
      <c r="AD111" s="73">
        <v>1700000</v>
      </c>
      <c r="AE111" s="73">
        <v>2918180</v>
      </c>
      <c r="AF111" s="73">
        <v>2095760</v>
      </c>
      <c r="AG111" s="73">
        <v>8446172</v>
      </c>
      <c r="AH111" s="73">
        <v>2366700</v>
      </c>
      <c r="AI111" s="73">
        <v>1731108.02</v>
      </c>
      <c r="AJ111" s="73">
        <v>16239370</v>
      </c>
      <c r="AK111" s="73">
        <v>3330500</v>
      </c>
      <c r="AL111" s="73">
        <v>2413000</v>
      </c>
      <c r="AM111" s="73">
        <v>7677849</v>
      </c>
      <c r="AN111" s="73">
        <v>2573250</v>
      </c>
      <c r="AO111" s="73">
        <v>3774750</v>
      </c>
      <c r="AP111" s="73">
        <v>977375</v>
      </c>
      <c r="AQ111" s="73">
        <v>16821707.199999999</v>
      </c>
      <c r="AR111" s="73">
        <v>2458875</v>
      </c>
      <c r="AS111" s="73">
        <v>5572375</v>
      </c>
      <c r="AT111" s="73">
        <v>5177375</v>
      </c>
      <c r="AU111" s="73">
        <v>2327000</v>
      </c>
      <c r="AV111" s="73">
        <v>1901500</v>
      </c>
      <c r="AW111" s="73">
        <v>2242625</v>
      </c>
      <c r="AX111" s="73">
        <v>3129625</v>
      </c>
      <c r="AY111" s="73">
        <v>2998500</v>
      </c>
      <c r="AZ111" s="73">
        <v>11207726.800000001</v>
      </c>
      <c r="BA111" s="73">
        <v>3726888</v>
      </c>
      <c r="BB111" s="73">
        <v>9820000</v>
      </c>
      <c r="BC111" s="73">
        <v>0</v>
      </c>
      <c r="BD111" s="73">
        <v>2136000</v>
      </c>
      <c r="BE111" s="73">
        <v>2283600</v>
      </c>
      <c r="BF111" s="73">
        <v>4073088</v>
      </c>
      <c r="BG111" s="73">
        <v>1546728</v>
      </c>
      <c r="BH111" s="73">
        <v>1830000</v>
      </c>
      <c r="BI111" s="73">
        <v>2568168</v>
      </c>
      <c r="BJ111" s="73">
        <v>2240412</v>
      </c>
      <c r="BK111" s="73">
        <v>0</v>
      </c>
      <c r="BL111" s="73">
        <v>0</v>
      </c>
      <c r="BM111" s="73">
        <v>0</v>
      </c>
      <c r="BN111" s="73">
        <v>0</v>
      </c>
      <c r="BO111" s="73">
        <v>0</v>
      </c>
      <c r="BP111" s="73">
        <v>0</v>
      </c>
      <c r="BQ111" s="73">
        <v>10758000</v>
      </c>
      <c r="BR111" s="73">
        <v>4473897</v>
      </c>
      <c r="BS111" s="73">
        <v>7562586.7800000003</v>
      </c>
      <c r="BT111" s="73">
        <v>9534310</v>
      </c>
      <c r="BU111" s="73">
        <v>388800</v>
      </c>
      <c r="BV111" s="73">
        <v>2403660</v>
      </c>
      <c r="BW111" s="73">
        <v>3776400</v>
      </c>
      <c r="BX111" s="73">
        <v>2872379.12</v>
      </c>
      <c r="BY111" s="73">
        <v>3208008</v>
      </c>
      <c r="BZ111" s="73">
        <v>4665600</v>
      </c>
      <c r="CA111" s="73">
        <v>5761080</v>
      </c>
      <c r="CB111" s="73">
        <v>7062000</v>
      </c>
      <c r="CC111" s="73">
        <v>6464350.2199999997</v>
      </c>
      <c r="CD111" s="73">
        <v>4960032</v>
      </c>
      <c r="CE111" s="73">
        <v>1749000</v>
      </c>
      <c r="CF111" s="73">
        <v>2813236.77</v>
      </c>
      <c r="CG111" s="73">
        <v>3400560</v>
      </c>
      <c r="CH111" s="73">
        <v>1452000</v>
      </c>
      <c r="CI111" s="73">
        <v>6225800</v>
      </c>
      <c r="CJ111" s="73">
        <v>1738920</v>
      </c>
      <c r="CK111" s="73">
        <v>2734200</v>
      </c>
      <c r="CL111" s="46">
        <f t="shared" ref="CL111:CL120" si="89">SUM(B111:M111)</f>
        <v>47457000</v>
      </c>
      <c r="CM111" s="46">
        <f t="shared" ref="CM111:CM120" si="90">SUM(N111:U111)</f>
        <v>20461200</v>
      </c>
      <c r="CN111" s="46">
        <f t="shared" ref="CN111:CN120" si="91">SUM(V111:AI111)</f>
        <v>59510381.880000003</v>
      </c>
      <c r="CO111" s="46">
        <f t="shared" ref="CO111:CO120" si="92">SUM(AJ111:BA111)</f>
        <v>94550291</v>
      </c>
      <c r="CP111" s="46">
        <f t="shared" ref="CP111:CP120" si="93">SUM(BB111:BJ111)</f>
        <v>26497996</v>
      </c>
      <c r="CQ111" s="46">
        <f t="shared" ref="CQ111:CQ120" si="94">SUM(BK111:BP111)</f>
        <v>0</v>
      </c>
      <c r="CR111" s="46">
        <f t="shared" ref="CR111:CR120" si="95">SUM(BQ111:CK111)</f>
        <v>94004819.890000001</v>
      </c>
      <c r="CS111" s="45">
        <f t="shared" ref="CS111:CS120" si="96">SUM(B111:CK111)</f>
        <v>342481688.76999998</v>
      </c>
    </row>
    <row r="112" spans="1:97" s="47" customFormat="1">
      <c r="A112" s="91" t="s">
        <v>254</v>
      </c>
      <c r="B112" s="73">
        <v>7049157.4000000004</v>
      </c>
      <c r="C112" s="73">
        <v>2127230</v>
      </c>
      <c r="D112" s="73">
        <v>0</v>
      </c>
      <c r="E112" s="73">
        <v>300000</v>
      </c>
      <c r="F112" s="73">
        <v>1008800</v>
      </c>
      <c r="G112" s="73">
        <v>1820000</v>
      </c>
      <c r="H112" s="73">
        <v>380000</v>
      </c>
      <c r="I112" s="73">
        <v>320000</v>
      </c>
      <c r="J112" s="73">
        <v>646320</v>
      </c>
      <c r="K112" s="73">
        <v>2298120</v>
      </c>
      <c r="L112" s="73">
        <v>320000</v>
      </c>
      <c r="M112" s="73">
        <v>173064</v>
      </c>
      <c r="N112" s="73">
        <v>6425040</v>
      </c>
      <c r="O112" s="73">
        <v>3849936</v>
      </c>
      <c r="P112" s="73">
        <v>11147210.6</v>
      </c>
      <c r="Q112" s="73">
        <v>4702192.51</v>
      </c>
      <c r="R112" s="73">
        <v>4904504.07</v>
      </c>
      <c r="S112" s="73">
        <v>3007752.85</v>
      </c>
      <c r="T112" s="73">
        <v>1692432</v>
      </c>
      <c r="U112" s="73">
        <v>1481800</v>
      </c>
      <c r="V112" s="73">
        <v>3400000</v>
      </c>
      <c r="W112" s="73">
        <v>894480</v>
      </c>
      <c r="X112" s="73">
        <v>3513531.1</v>
      </c>
      <c r="Y112" s="73">
        <v>0</v>
      </c>
      <c r="Z112" s="73">
        <v>250000</v>
      </c>
      <c r="AA112" s="73">
        <v>120000</v>
      </c>
      <c r="AB112" s="73">
        <v>0</v>
      </c>
      <c r="AC112" s="73">
        <v>3154784</v>
      </c>
      <c r="AD112" s="73">
        <v>0</v>
      </c>
      <c r="AE112" s="73">
        <v>540642.86</v>
      </c>
      <c r="AF112" s="73">
        <v>2500500</v>
      </c>
      <c r="AG112" s="73">
        <v>0</v>
      </c>
      <c r="AH112" s="73">
        <v>1891440</v>
      </c>
      <c r="AI112" s="73">
        <v>3647953.15</v>
      </c>
      <c r="AJ112" s="73">
        <v>50619.22</v>
      </c>
      <c r="AK112" s="73">
        <v>0</v>
      </c>
      <c r="AL112" s="73">
        <v>308446.78000000003</v>
      </c>
      <c r="AM112" s="73">
        <v>0</v>
      </c>
      <c r="AN112" s="73">
        <v>4919311.5999999996</v>
      </c>
      <c r="AO112" s="73">
        <v>0</v>
      </c>
      <c r="AP112" s="73">
        <v>119263.16</v>
      </c>
      <c r="AQ112" s="73">
        <v>1040000</v>
      </c>
      <c r="AR112" s="73">
        <v>0</v>
      </c>
      <c r="AS112" s="73">
        <v>1028633.9</v>
      </c>
      <c r="AT112" s="73">
        <v>473402.9</v>
      </c>
      <c r="AU112" s="73">
        <v>0</v>
      </c>
      <c r="AV112" s="73">
        <v>84655.76</v>
      </c>
      <c r="AW112" s="73">
        <v>0</v>
      </c>
      <c r="AX112" s="73">
        <v>0</v>
      </c>
      <c r="AY112" s="73">
        <v>224403.83</v>
      </c>
      <c r="AZ112" s="73">
        <v>2226791.67</v>
      </c>
      <c r="BA112" s="73">
        <v>0</v>
      </c>
      <c r="BB112" s="73">
        <v>9100000</v>
      </c>
      <c r="BC112" s="73">
        <v>3000000</v>
      </c>
      <c r="BD112" s="73">
        <v>707040</v>
      </c>
      <c r="BE112" s="73">
        <v>2969178.75</v>
      </c>
      <c r="BF112" s="73">
        <v>1223599</v>
      </c>
      <c r="BG112" s="73">
        <v>2720000</v>
      </c>
      <c r="BH112" s="73">
        <v>1</v>
      </c>
      <c r="BI112" s="73">
        <v>1</v>
      </c>
      <c r="BJ112" s="73">
        <v>24260</v>
      </c>
      <c r="BK112" s="73">
        <v>0</v>
      </c>
      <c r="BL112" s="73">
        <v>0</v>
      </c>
      <c r="BM112" s="73">
        <v>0</v>
      </c>
      <c r="BN112" s="73">
        <v>0</v>
      </c>
      <c r="BO112" s="73">
        <v>36594.800000000003</v>
      </c>
      <c r="BP112" s="73">
        <v>0</v>
      </c>
      <c r="BQ112" s="73">
        <v>25426139.239999998</v>
      </c>
      <c r="BR112" s="73">
        <v>8978285.2899999991</v>
      </c>
      <c r="BS112" s="73">
        <v>0</v>
      </c>
      <c r="BT112" s="73">
        <v>8387661.96</v>
      </c>
      <c r="BU112" s="73">
        <v>701410.4</v>
      </c>
      <c r="BV112" s="73">
        <v>2321893.33</v>
      </c>
      <c r="BW112" s="73">
        <v>2728560</v>
      </c>
      <c r="BX112" s="73">
        <v>2210284.11</v>
      </c>
      <c r="BY112" s="73">
        <v>3007597.7</v>
      </c>
      <c r="BZ112" s="73">
        <v>1575350</v>
      </c>
      <c r="CA112" s="73">
        <v>2372500</v>
      </c>
      <c r="CB112" s="73">
        <v>3159745</v>
      </c>
      <c r="CC112" s="73">
        <v>2200500</v>
      </c>
      <c r="CD112" s="73">
        <v>8770980</v>
      </c>
      <c r="CE112" s="73">
        <v>3326496.03</v>
      </c>
      <c r="CF112" s="73">
        <v>422448</v>
      </c>
      <c r="CG112" s="73">
        <v>1332500</v>
      </c>
      <c r="CH112" s="73">
        <v>1232340</v>
      </c>
      <c r="CI112" s="73">
        <v>2387174.3999999999</v>
      </c>
      <c r="CJ112" s="73">
        <v>2393790.96</v>
      </c>
      <c r="CK112" s="73">
        <v>381240</v>
      </c>
      <c r="CL112" s="46">
        <f t="shared" si="89"/>
        <v>16442691.4</v>
      </c>
      <c r="CM112" s="46">
        <f t="shared" si="90"/>
        <v>37210868.030000001</v>
      </c>
      <c r="CN112" s="46">
        <f t="shared" si="91"/>
        <v>19913331.109999999</v>
      </c>
      <c r="CO112" s="46">
        <f t="shared" si="92"/>
        <v>10475528.82</v>
      </c>
      <c r="CP112" s="46">
        <f t="shared" si="93"/>
        <v>19744079.75</v>
      </c>
      <c r="CQ112" s="46">
        <f t="shared" si="94"/>
        <v>36594.800000000003</v>
      </c>
      <c r="CR112" s="46">
        <f t="shared" si="95"/>
        <v>83316896.420000002</v>
      </c>
      <c r="CS112" s="45">
        <f t="shared" si="96"/>
        <v>187139990.33000004</v>
      </c>
    </row>
    <row r="113" spans="1:97" s="47" customFormat="1">
      <c r="A113" s="91" t="s">
        <v>255</v>
      </c>
      <c r="B113" s="73">
        <v>3600000</v>
      </c>
      <c r="C113" s="73">
        <v>1618126.39</v>
      </c>
      <c r="D113" s="73">
        <v>1075000</v>
      </c>
      <c r="E113" s="73">
        <v>500000</v>
      </c>
      <c r="F113" s="73">
        <v>571000</v>
      </c>
      <c r="G113" s="73">
        <v>560000</v>
      </c>
      <c r="H113" s="73">
        <v>2230000</v>
      </c>
      <c r="I113" s="73">
        <v>2819500</v>
      </c>
      <c r="J113" s="73">
        <v>2117600</v>
      </c>
      <c r="K113" s="73">
        <v>1272221.6499999999</v>
      </c>
      <c r="L113" s="73">
        <v>4038073.35</v>
      </c>
      <c r="M113" s="73">
        <v>330381.26</v>
      </c>
      <c r="N113" s="73">
        <v>3821256.14</v>
      </c>
      <c r="O113" s="73">
        <v>2183097.9</v>
      </c>
      <c r="P113" s="73">
        <v>1400000</v>
      </c>
      <c r="Q113" s="73">
        <v>3304969.45</v>
      </c>
      <c r="R113" s="73">
        <v>1467029.97</v>
      </c>
      <c r="S113" s="73">
        <v>456150.03</v>
      </c>
      <c r="T113" s="73">
        <v>1234039.6399999999</v>
      </c>
      <c r="U113" s="73">
        <v>300000</v>
      </c>
      <c r="V113" s="73">
        <v>8000000</v>
      </c>
      <c r="W113" s="73">
        <v>475000</v>
      </c>
      <c r="X113" s="73">
        <v>1897148.51</v>
      </c>
      <c r="Y113" s="73">
        <v>986813</v>
      </c>
      <c r="Z113" s="73">
        <v>629718.68000000005</v>
      </c>
      <c r="AA113" s="73">
        <v>482151.85</v>
      </c>
      <c r="AB113" s="73">
        <v>600000</v>
      </c>
      <c r="AC113" s="73">
        <v>2613158.58</v>
      </c>
      <c r="AD113" s="73">
        <v>606000</v>
      </c>
      <c r="AE113" s="73">
        <v>742727.27</v>
      </c>
      <c r="AF113" s="73">
        <v>985000</v>
      </c>
      <c r="AG113" s="73">
        <v>3159173</v>
      </c>
      <c r="AH113" s="73">
        <v>536700</v>
      </c>
      <c r="AI113" s="73">
        <v>467324.89</v>
      </c>
      <c r="AJ113" s="73">
        <v>7155731.4800000004</v>
      </c>
      <c r="AK113" s="73">
        <v>792266.23999999999</v>
      </c>
      <c r="AL113" s="73">
        <v>517000</v>
      </c>
      <c r="AM113" s="73">
        <v>2283009.21</v>
      </c>
      <c r="AN113" s="73">
        <v>2152825.09</v>
      </c>
      <c r="AO113" s="73">
        <v>1160661.1000000001</v>
      </c>
      <c r="AP113" s="73">
        <v>267959.07</v>
      </c>
      <c r="AQ113" s="73">
        <v>5300841.5199999996</v>
      </c>
      <c r="AR113" s="73">
        <v>844597.78</v>
      </c>
      <c r="AS113" s="73">
        <v>1897506.28</v>
      </c>
      <c r="AT113" s="73">
        <v>2000000</v>
      </c>
      <c r="AU113" s="73">
        <v>760000</v>
      </c>
      <c r="AV113" s="73">
        <v>211733.78</v>
      </c>
      <c r="AW113" s="73">
        <v>1162444.04</v>
      </c>
      <c r="AX113" s="73">
        <v>1235833.1399999999</v>
      </c>
      <c r="AY113" s="73">
        <v>1360050.77</v>
      </c>
      <c r="AZ113" s="73">
        <v>5330581.8600000003</v>
      </c>
      <c r="BA113" s="73">
        <v>1756701.87</v>
      </c>
      <c r="BB113" s="73">
        <v>2500000</v>
      </c>
      <c r="BC113" s="73">
        <v>6274599.0700000003</v>
      </c>
      <c r="BD113" s="73">
        <v>612119.77</v>
      </c>
      <c r="BE113" s="73">
        <v>746503.52</v>
      </c>
      <c r="BF113" s="73">
        <v>2501604.63</v>
      </c>
      <c r="BG113" s="73">
        <v>400000</v>
      </c>
      <c r="BH113" s="73">
        <v>250000</v>
      </c>
      <c r="BI113" s="73">
        <v>1879770.91</v>
      </c>
      <c r="BJ113" s="73">
        <v>1088700</v>
      </c>
      <c r="BK113" s="73">
        <v>5128029.76</v>
      </c>
      <c r="BL113" s="73">
        <v>2502639.23</v>
      </c>
      <c r="BM113" s="73">
        <v>3604845.88</v>
      </c>
      <c r="BN113" s="73">
        <v>1910578.05</v>
      </c>
      <c r="BO113" s="73">
        <v>2567708.9300000002</v>
      </c>
      <c r="BP113" s="73">
        <v>832410</v>
      </c>
      <c r="BQ113" s="73">
        <v>15637620</v>
      </c>
      <c r="BR113" s="73">
        <v>2673480</v>
      </c>
      <c r="BS113" s="73">
        <v>1427738.28</v>
      </c>
      <c r="BT113" s="73">
        <v>8075399.5800000001</v>
      </c>
      <c r="BU113" s="73">
        <v>0</v>
      </c>
      <c r="BV113" s="73">
        <v>505063.05</v>
      </c>
      <c r="BW113" s="73">
        <v>2758210.42</v>
      </c>
      <c r="BX113" s="73">
        <v>643146.84</v>
      </c>
      <c r="BY113" s="73">
        <v>1291151.6100000001</v>
      </c>
      <c r="BZ113" s="73">
        <v>1294421</v>
      </c>
      <c r="CA113" s="73">
        <v>2670584</v>
      </c>
      <c r="CB113" s="73">
        <v>6374059.9699999997</v>
      </c>
      <c r="CC113" s="73">
        <v>2432180</v>
      </c>
      <c r="CD113" s="73">
        <v>4548060</v>
      </c>
      <c r="CE113" s="73">
        <v>968040</v>
      </c>
      <c r="CF113" s="73">
        <v>591130.24</v>
      </c>
      <c r="CG113" s="73">
        <v>1230000</v>
      </c>
      <c r="CH113" s="73">
        <v>387000</v>
      </c>
      <c r="CI113" s="73">
        <v>4895160</v>
      </c>
      <c r="CJ113" s="73">
        <v>891008.22</v>
      </c>
      <c r="CK113" s="73">
        <v>627747.01</v>
      </c>
      <c r="CL113" s="46">
        <f t="shared" si="89"/>
        <v>20731902.650000002</v>
      </c>
      <c r="CM113" s="46">
        <f t="shared" si="90"/>
        <v>14166543.130000001</v>
      </c>
      <c r="CN113" s="46">
        <f t="shared" si="91"/>
        <v>22180915.780000001</v>
      </c>
      <c r="CO113" s="46">
        <f t="shared" si="92"/>
        <v>36189743.230000004</v>
      </c>
      <c r="CP113" s="46">
        <f t="shared" si="93"/>
        <v>16253297.899999999</v>
      </c>
      <c r="CQ113" s="46">
        <f t="shared" si="94"/>
        <v>16546211.850000001</v>
      </c>
      <c r="CR113" s="46">
        <f t="shared" si="95"/>
        <v>59921200.219999999</v>
      </c>
      <c r="CS113" s="45">
        <f t="shared" si="96"/>
        <v>185989814.76000005</v>
      </c>
    </row>
    <row r="114" spans="1:97" s="47" customFormat="1">
      <c r="A114" s="91" t="s">
        <v>256</v>
      </c>
      <c r="B114" s="73">
        <v>25000</v>
      </c>
      <c r="C114" s="73">
        <v>0</v>
      </c>
      <c r="D114" s="73">
        <v>87000</v>
      </c>
      <c r="E114" s="73">
        <v>0</v>
      </c>
      <c r="F114" s="73">
        <v>1000</v>
      </c>
      <c r="G114" s="73">
        <v>160000</v>
      </c>
      <c r="H114" s="73">
        <v>19000</v>
      </c>
      <c r="I114" s="73">
        <v>283000</v>
      </c>
      <c r="J114" s="73">
        <v>17100</v>
      </c>
      <c r="K114" s="73">
        <v>17786</v>
      </c>
      <c r="L114" s="73">
        <v>0</v>
      </c>
      <c r="M114" s="73">
        <v>9800</v>
      </c>
      <c r="N114" s="73">
        <v>51865</v>
      </c>
      <c r="O114" s="73">
        <v>57570</v>
      </c>
      <c r="P114" s="73">
        <v>0</v>
      </c>
      <c r="Q114" s="73">
        <v>0</v>
      </c>
      <c r="R114" s="73">
        <v>2550</v>
      </c>
      <c r="S114" s="73">
        <v>0</v>
      </c>
      <c r="T114" s="73">
        <v>0</v>
      </c>
      <c r="U114" s="73">
        <v>9000</v>
      </c>
      <c r="V114" s="73">
        <v>300000</v>
      </c>
      <c r="W114" s="73">
        <v>27065</v>
      </c>
      <c r="X114" s="73">
        <v>63340</v>
      </c>
      <c r="Y114" s="73">
        <v>37260</v>
      </c>
      <c r="Z114" s="73">
        <v>23362.69</v>
      </c>
      <c r="AA114" s="73">
        <v>12700</v>
      </c>
      <c r="AB114" s="73">
        <v>0</v>
      </c>
      <c r="AC114" s="73">
        <v>95228.95</v>
      </c>
      <c r="AD114" s="73">
        <v>0</v>
      </c>
      <c r="AE114" s="73">
        <v>30508.5</v>
      </c>
      <c r="AF114" s="73">
        <v>25700</v>
      </c>
      <c r="AG114" s="73">
        <v>0</v>
      </c>
      <c r="AH114" s="73">
        <v>1</v>
      </c>
      <c r="AI114" s="73">
        <v>13095</v>
      </c>
      <c r="AJ114" s="73">
        <v>16137</v>
      </c>
      <c r="AK114" s="73">
        <v>0</v>
      </c>
      <c r="AL114" s="73">
        <v>54500</v>
      </c>
      <c r="AM114" s="73">
        <v>81006</v>
      </c>
      <c r="AN114" s="73">
        <v>118867</v>
      </c>
      <c r="AO114" s="73">
        <v>21600</v>
      </c>
      <c r="AP114" s="73">
        <v>4600</v>
      </c>
      <c r="AQ114" s="73">
        <v>227937.82</v>
      </c>
      <c r="AR114" s="73">
        <v>0</v>
      </c>
      <c r="AS114" s="73">
        <v>78227.5</v>
      </c>
      <c r="AT114" s="73">
        <v>120000</v>
      </c>
      <c r="AU114" s="73">
        <v>40000</v>
      </c>
      <c r="AV114" s="73">
        <v>5755</v>
      </c>
      <c r="AW114" s="73">
        <v>0</v>
      </c>
      <c r="AX114" s="73">
        <v>43880.4</v>
      </c>
      <c r="AY114" s="73">
        <v>32249.599999999999</v>
      </c>
      <c r="AZ114" s="73">
        <v>51032.22</v>
      </c>
      <c r="BA114" s="73">
        <v>51145</v>
      </c>
      <c r="BB114" s="73">
        <v>500000</v>
      </c>
      <c r="BC114" s="73">
        <v>111945</v>
      </c>
      <c r="BD114" s="73">
        <v>26658.05</v>
      </c>
      <c r="BE114" s="73">
        <v>15000</v>
      </c>
      <c r="BF114" s="73">
        <v>1</v>
      </c>
      <c r="BG114" s="73">
        <v>1</v>
      </c>
      <c r="BH114" s="73">
        <v>50000</v>
      </c>
      <c r="BI114" s="73">
        <v>65631</v>
      </c>
      <c r="BJ114" s="73">
        <v>0</v>
      </c>
      <c r="BK114" s="73">
        <v>11100.18</v>
      </c>
      <c r="BL114" s="73">
        <v>93104.5</v>
      </c>
      <c r="BM114" s="73">
        <v>78666.009999999995</v>
      </c>
      <c r="BN114" s="73">
        <v>109253</v>
      </c>
      <c r="BO114" s="73">
        <v>73416.05</v>
      </c>
      <c r="BP114" s="73">
        <v>19795</v>
      </c>
      <c r="BQ114" s="73">
        <v>0</v>
      </c>
      <c r="BR114" s="73">
        <v>63828.5</v>
      </c>
      <c r="BS114" s="73">
        <v>87750</v>
      </c>
      <c r="BT114" s="73">
        <v>312</v>
      </c>
      <c r="BU114" s="73">
        <v>0</v>
      </c>
      <c r="BV114" s="73">
        <v>26486</v>
      </c>
      <c r="BW114" s="73">
        <v>0</v>
      </c>
      <c r="BX114" s="73">
        <v>0</v>
      </c>
      <c r="BY114" s="73">
        <v>0</v>
      </c>
      <c r="BZ114" s="73">
        <v>0</v>
      </c>
      <c r="CA114" s="73">
        <v>0</v>
      </c>
      <c r="CB114" s="73">
        <v>268801.5</v>
      </c>
      <c r="CC114" s="73">
        <v>90000</v>
      </c>
      <c r="CD114" s="73">
        <v>0</v>
      </c>
      <c r="CE114" s="73">
        <v>0</v>
      </c>
      <c r="CF114" s="73">
        <v>0</v>
      </c>
      <c r="CG114" s="73">
        <v>17310</v>
      </c>
      <c r="CH114" s="73">
        <v>6800</v>
      </c>
      <c r="CI114" s="73">
        <v>329360</v>
      </c>
      <c r="CJ114" s="73">
        <v>22765</v>
      </c>
      <c r="CK114" s="73">
        <v>0</v>
      </c>
      <c r="CL114" s="46">
        <f t="shared" si="89"/>
        <v>619686</v>
      </c>
      <c r="CM114" s="46">
        <f t="shared" si="90"/>
        <v>120985</v>
      </c>
      <c r="CN114" s="46">
        <f t="shared" si="91"/>
        <v>628261.14</v>
      </c>
      <c r="CO114" s="46">
        <f t="shared" si="92"/>
        <v>946937.54</v>
      </c>
      <c r="CP114" s="46">
        <f t="shared" si="93"/>
        <v>769236.05</v>
      </c>
      <c r="CQ114" s="46">
        <f t="shared" si="94"/>
        <v>385334.74</v>
      </c>
      <c r="CR114" s="46">
        <f t="shared" si="95"/>
        <v>913413</v>
      </c>
      <c r="CS114" s="45">
        <f t="shared" si="96"/>
        <v>4383853.47</v>
      </c>
    </row>
    <row r="115" spans="1:97" s="47" customFormat="1" ht="18.75" customHeight="1">
      <c r="A115" s="91" t="s">
        <v>257</v>
      </c>
      <c r="B115" s="73">
        <v>3000000</v>
      </c>
      <c r="C115" s="73">
        <v>539720.68000000005</v>
      </c>
      <c r="D115" s="73">
        <v>180000</v>
      </c>
      <c r="E115" s="73">
        <v>300000</v>
      </c>
      <c r="F115" s="73">
        <v>159000</v>
      </c>
      <c r="G115" s="73">
        <v>40000</v>
      </c>
      <c r="H115" s="73">
        <v>855000</v>
      </c>
      <c r="I115" s="73">
        <v>989500</v>
      </c>
      <c r="J115" s="73">
        <v>205900</v>
      </c>
      <c r="K115" s="73">
        <v>121935.6</v>
      </c>
      <c r="L115" s="73">
        <v>2778626.08</v>
      </c>
      <c r="M115" s="73">
        <v>218675.4</v>
      </c>
      <c r="N115" s="73">
        <v>906737.93</v>
      </c>
      <c r="O115" s="73">
        <v>389315</v>
      </c>
      <c r="P115" s="73">
        <v>138000</v>
      </c>
      <c r="Q115" s="73">
        <v>745835.84</v>
      </c>
      <c r="R115" s="73">
        <v>226047.73</v>
      </c>
      <c r="S115" s="73">
        <v>214528.5</v>
      </c>
      <c r="T115" s="73">
        <v>217012.42</v>
      </c>
      <c r="U115" s="73">
        <v>75000</v>
      </c>
      <c r="V115" s="73">
        <v>1500000</v>
      </c>
      <c r="W115" s="73">
        <v>112395.7</v>
      </c>
      <c r="X115" s="73">
        <v>597056.49</v>
      </c>
      <c r="Y115" s="73">
        <v>697247</v>
      </c>
      <c r="Z115" s="73">
        <v>165541.51</v>
      </c>
      <c r="AA115" s="73">
        <v>196512.9</v>
      </c>
      <c r="AB115" s="73">
        <v>200000</v>
      </c>
      <c r="AC115" s="73">
        <v>1447331.46</v>
      </c>
      <c r="AD115" s="73">
        <v>330000</v>
      </c>
      <c r="AE115" s="73">
        <v>103745.84</v>
      </c>
      <c r="AF115" s="73">
        <v>154500</v>
      </c>
      <c r="AG115" s="73">
        <v>916713</v>
      </c>
      <c r="AH115" s="73">
        <v>232200</v>
      </c>
      <c r="AI115" s="73">
        <v>77941.440000000002</v>
      </c>
      <c r="AJ115" s="73">
        <v>2383223.89</v>
      </c>
      <c r="AK115" s="73">
        <v>309258.23</v>
      </c>
      <c r="AL115" s="73">
        <v>267000</v>
      </c>
      <c r="AM115" s="73">
        <v>402140.7</v>
      </c>
      <c r="AN115" s="73">
        <v>219959.25</v>
      </c>
      <c r="AO115" s="73">
        <v>198000</v>
      </c>
      <c r="AP115" s="73">
        <v>32744.65</v>
      </c>
      <c r="AQ115" s="73">
        <v>1048091.34</v>
      </c>
      <c r="AR115" s="73">
        <v>211813.86</v>
      </c>
      <c r="AS115" s="73">
        <v>365931.4</v>
      </c>
      <c r="AT115" s="73">
        <v>241500</v>
      </c>
      <c r="AU115" s="73">
        <v>152000</v>
      </c>
      <c r="AV115" s="73">
        <v>66839.44</v>
      </c>
      <c r="AW115" s="73">
        <v>634353.98</v>
      </c>
      <c r="AX115" s="73">
        <v>268839.3</v>
      </c>
      <c r="AY115" s="73">
        <v>231036.24</v>
      </c>
      <c r="AZ115" s="73">
        <v>418591.42</v>
      </c>
      <c r="BA115" s="73">
        <v>205005.69</v>
      </c>
      <c r="BB115" s="73">
        <v>200000</v>
      </c>
      <c r="BC115" s="73">
        <v>631308.18999999994</v>
      </c>
      <c r="BD115" s="73">
        <v>199785.21</v>
      </c>
      <c r="BE115" s="73">
        <v>165000</v>
      </c>
      <c r="BF115" s="73">
        <v>819612.02</v>
      </c>
      <c r="BG115" s="73">
        <v>546000</v>
      </c>
      <c r="BH115" s="73">
        <v>100000</v>
      </c>
      <c r="BI115" s="73">
        <v>343045</v>
      </c>
      <c r="BJ115" s="73">
        <v>402000</v>
      </c>
      <c r="BK115" s="73">
        <v>0</v>
      </c>
      <c r="BL115" s="73">
        <v>735216.6</v>
      </c>
      <c r="BM115" s="73">
        <v>655861.47</v>
      </c>
      <c r="BN115" s="73">
        <v>1432903.47</v>
      </c>
      <c r="BO115" s="73">
        <v>673205.39</v>
      </c>
      <c r="BP115" s="73">
        <v>351050.41</v>
      </c>
      <c r="BQ115" s="73">
        <v>5212540</v>
      </c>
      <c r="BR115" s="73">
        <v>720481.69</v>
      </c>
      <c r="BS115" s="73">
        <v>505827.47</v>
      </c>
      <c r="BT115" s="73">
        <v>1044965.58</v>
      </c>
      <c r="BU115" s="73">
        <v>0</v>
      </c>
      <c r="BV115" s="73">
        <v>290885.71999999997</v>
      </c>
      <c r="BW115" s="73">
        <v>891577.57</v>
      </c>
      <c r="BX115" s="73">
        <v>212611.89</v>
      </c>
      <c r="BY115" s="73">
        <v>466191.09</v>
      </c>
      <c r="BZ115" s="73">
        <v>448646</v>
      </c>
      <c r="CA115" s="73">
        <v>865395</v>
      </c>
      <c r="CB115" s="73">
        <v>927366.42</v>
      </c>
      <c r="CC115" s="73">
        <v>854260.02</v>
      </c>
      <c r="CD115" s="73">
        <v>530607</v>
      </c>
      <c r="CE115" s="73">
        <v>322680</v>
      </c>
      <c r="CF115" s="73">
        <v>66527.75</v>
      </c>
      <c r="CG115" s="73">
        <v>410000</v>
      </c>
      <c r="CH115" s="73">
        <v>167000</v>
      </c>
      <c r="CI115" s="73">
        <v>458720</v>
      </c>
      <c r="CJ115" s="73">
        <v>147670.01</v>
      </c>
      <c r="CK115" s="73">
        <v>218494.15</v>
      </c>
      <c r="CL115" s="46">
        <f t="shared" si="89"/>
        <v>9388357.7599999998</v>
      </c>
      <c r="CM115" s="46">
        <f t="shared" si="90"/>
        <v>2912477.42</v>
      </c>
      <c r="CN115" s="46">
        <f t="shared" si="91"/>
        <v>6731185.3400000008</v>
      </c>
      <c r="CO115" s="46">
        <f t="shared" si="92"/>
        <v>7656329.3900000025</v>
      </c>
      <c r="CP115" s="46">
        <f t="shared" si="93"/>
        <v>3406750.42</v>
      </c>
      <c r="CQ115" s="46">
        <f t="shared" si="94"/>
        <v>3848237.3400000003</v>
      </c>
      <c r="CR115" s="46">
        <f t="shared" si="95"/>
        <v>14762447.359999999</v>
      </c>
      <c r="CS115" s="45">
        <f t="shared" si="96"/>
        <v>48705785.029999994</v>
      </c>
    </row>
    <row r="116" spans="1:97" s="47" customFormat="1" ht="18.75" customHeight="1">
      <c r="A116" s="91" t="s">
        <v>258</v>
      </c>
      <c r="B116" s="73">
        <v>150000</v>
      </c>
      <c r="C116" s="73">
        <v>133907.10999999999</v>
      </c>
      <c r="D116" s="73">
        <v>124000</v>
      </c>
      <c r="E116" s="73">
        <v>0</v>
      </c>
      <c r="F116" s="73">
        <v>80000</v>
      </c>
      <c r="G116" s="73">
        <v>40000</v>
      </c>
      <c r="H116" s="73">
        <v>190000</v>
      </c>
      <c r="I116" s="73">
        <v>169884.6</v>
      </c>
      <c r="J116" s="73">
        <v>234200</v>
      </c>
      <c r="K116" s="73">
        <v>224489.8</v>
      </c>
      <c r="L116" s="73">
        <v>426096</v>
      </c>
      <c r="M116" s="73">
        <v>74422</v>
      </c>
      <c r="N116" s="73">
        <v>267326</v>
      </c>
      <c r="O116" s="73">
        <v>93001</v>
      </c>
      <c r="P116" s="73">
        <v>13500</v>
      </c>
      <c r="Q116" s="73">
        <v>110087</v>
      </c>
      <c r="R116" s="73">
        <v>71392.5</v>
      </c>
      <c r="S116" s="73">
        <v>17904.55</v>
      </c>
      <c r="T116" s="73">
        <v>5000</v>
      </c>
      <c r="U116" s="73">
        <v>38000</v>
      </c>
      <c r="V116" s="73">
        <v>111000</v>
      </c>
      <c r="W116" s="73">
        <v>15000</v>
      </c>
      <c r="X116" s="73">
        <v>18468.7</v>
      </c>
      <c r="Y116" s="73">
        <v>135818</v>
      </c>
      <c r="Z116" s="73">
        <v>0</v>
      </c>
      <c r="AA116" s="73">
        <v>32106</v>
      </c>
      <c r="AB116" s="73">
        <v>100000</v>
      </c>
      <c r="AC116" s="73">
        <v>0</v>
      </c>
      <c r="AD116" s="73">
        <v>25000</v>
      </c>
      <c r="AE116" s="73">
        <v>36954</v>
      </c>
      <c r="AF116" s="73">
        <v>250000</v>
      </c>
      <c r="AG116" s="73">
        <v>33130</v>
      </c>
      <c r="AH116" s="73">
        <v>1</v>
      </c>
      <c r="AI116" s="73">
        <v>25966.7</v>
      </c>
      <c r="AJ116" s="73">
        <v>446707.76</v>
      </c>
      <c r="AK116" s="73">
        <v>231664.5</v>
      </c>
      <c r="AL116" s="73">
        <v>68000</v>
      </c>
      <c r="AM116" s="73">
        <v>152891.25</v>
      </c>
      <c r="AN116" s="73">
        <v>107023</v>
      </c>
      <c r="AO116" s="73">
        <v>94272.639999999999</v>
      </c>
      <c r="AP116" s="73">
        <v>19970.5</v>
      </c>
      <c r="AQ116" s="73">
        <v>400102.8</v>
      </c>
      <c r="AR116" s="73">
        <v>151573.4</v>
      </c>
      <c r="AS116" s="73">
        <v>158628</v>
      </c>
      <c r="AT116" s="73">
        <v>184418</v>
      </c>
      <c r="AU116" s="73">
        <v>115000</v>
      </c>
      <c r="AV116" s="73">
        <v>19387.62</v>
      </c>
      <c r="AW116" s="73">
        <v>10867.8</v>
      </c>
      <c r="AX116" s="73">
        <v>220000</v>
      </c>
      <c r="AY116" s="73">
        <v>196152.8</v>
      </c>
      <c r="AZ116" s="73">
        <v>221269.72</v>
      </c>
      <c r="BA116" s="73">
        <v>29473</v>
      </c>
      <c r="BB116" s="73">
        <v>200000</v>
      </c>
      <c r="BC116" s="73">
        <v>254719.75</v>
      </c>
      <c r="BD116" s="73">
        <v>52402.75</v>
      </c>
      <c r="BE116" s="73">
        <v>46000</v>
      </c>
      <c r="BF116" s="73">
        <v>524589.93999999994</v>
      </c>
      <c r="BG116" s="73">
        <v>1</v>
      </c>
      <c r="BH116" s="73">
        <v>100000</v>
      </c>
      <c r="BI116" s="73">
        <v>1616126</v>
      </c>
      <c r="BJ116" s="73">
        <v>145000</v>
      </c>
      <c r="BK116" s="73">
        <v>1042696.12</v>
      </c>
      <c r="BL116" s="73">
        <v>82198.13</v>
      </c>
      <c r="BM116" s="73">
        <v>280867.87</v>
      </c>
      <c r="BN116" s="73">
        <v>0</v>
      </c>
      <c r="BO116" s="73">
        <v>110635.78</v>
      </c>
      <c r="BP116" s="73">
        <v>90000</v>
      </c>
      <c r="BQ116" s="73">
        <v>0</v>
      </c>
      <c r="BR116" s="73">
        <v>156989</v>
      </c>
      <c r="BS116" s="73">
        <v>144453.20000000001</v>
      </c>
      <c r="BT116" s="73">
        <v>311612.90000000002</v>
      </c>
      <c r="BU116" s="73">
        <v>0</v>
      </c>
      <c r="BV116" s="73">
        <v>54987</v>
      </c>
      <c r="BW116" s="73">
        <v>10050</v>
      </c>
      <c r="BX116" s="73">
        <v>38897.25</v>
      </c>
      <c r="BY116" s="73">
        <v>0</v>
      </c>
      <c r="BZ116" s="73">
        <v>144872</v>
      </c>
      <c r="CA116" s="73">
        <v>250758</v>
      </c>
      <c r="CB116" s="73">
        <v>180147</v>
      </c>
      <c r="CC116" s="73">
        <v>641925</v>
      </c>
      <c r="CD116" s="73">
        <v>530607</v>
      </c>
      <c r="CE116" s="73">
        <v>0</v>
      </c>
      <c r="CF116" s="73">
        <v>1</v>
      </c>
      <c r="CG116" s="73">
        <v>18000</v>
      </c>
      <c r="CH116" s="73">
        <v>40200</v>
      </c>
      <c r="CI116" s="73">
        <v>324996.5</v>
      </c>
      <c r="CJ116" s="73">
        <v>62901.5</v>
      </c>
      <c r="CK116" s="73">
        <v>42723.9</v>
      </c>
      <c r="CL116" s="46">
        <f t="shared" si="89"/>
        <v>1846999.51</v>
      </c>
      <c r="CM116" s="46">
        <f t="shared" si="90"/>
        <v>616211.05000000005</v>
      </c>
      <c r="CN116" s="46">
        <f t="shared" si="91"/>
        <v>783444.39999999991</v>
      </c>
      <c r="CO116" s="46">
        <f t="shared" si="92"/>
        <v>2827402.7899999996</v>
      </c>
      <c r="CP116" s="46">
        <f t="shared" si="93"/>
        <v>2938839.44</v>
      </c>
      <c r="CQ116" s="46">
        <f t="shared" si="94"/>
        <v>1606397.9000000001</v>
      </c>
      <c r="CR116" s="46">
        <f t="shared" si="95"/>
        <v>2954121.25</v>
      </c>
      <c r="CS116" s="45">
        <f t="shared" si="96"/>
        <v>13573416.339999998</v>
      </c>
    </row>
    <row r="117" spans="1:97" s="47" customFormat="1" ht="18.75" customHeight="1">
      <c r="A117" s="91" t="s">
        <v>259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v>1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74">
        <v>0</v>
      </c>
      <c r="U117" s="74">
        <v>0</v>
      </c>
      <c r="V117" s="74">
        <v>0</v>
      </c>
      <c r="W117" s="74">
        <v>0</v>
      </c>
      <c r="X117" s="74">
        <v>1</v>
      </c>
      <c r="Y117" s="74">
        <v>0</v>
      </c>
      <c r="Z117" s="74">
        <v>0</v>
      </c>
      <c r="AA117" s="74">
        <v>0</v>
      </c>
      <c r="AB117" s="74">
        <v>0</v>
      </c>
      <c r="AC117" s="74">
        <v>0</v>
      </c>
      <c r="AD117" s="74">
        <v>0</v>
      </c>
      <c r="AE117" s="74">
        <v>0</v>
      </c>
      <c r="AF117" s="74">
        <v>1</v>
      </c>
      <c r="AG117" s="74">
        <v>0</v>
      </c>
      <c r="AH117" s="74">
        <v>1</v>
      </c>
      <c r="AI117" s="74">
        <v>0</v>
      </c>
      <c r="AJ117" s="74">
        <v>0</v>
      </c>
      <c r="AK117" s="74">
        <v>0</v>
      </c>
      <c r="AL117" s="74">
        <v>0</v>
      </c>
      <c r="AM117" s="74">
        <v>0</v>
      </c>
      <c r="AN117" s="74">
        <v>0</v>
      </c>
      <c r="AO117" s="74">
        <v>0</v>
      </c>
      <c r="AP117" s="74">
        <v>0</v>
      </c>
      <c r="AQ117" s="74">
        <v>0</v>
      </c>
      <c r="AR117" s="74">
        <v>0</v>
      </c>
      <c r="AS117" s="74">
        <v>0</v>
      </c>
      <c r="AT117" s="74">
        <v>0</v>
      </c>
      <c r="AU117" s="74">
        <v>0</v>
      </c>
      <c r="AV117" s="74">
        <v>0</v>
      </c>
      <c r="AW117" s="74">
        <v>0</v>
      </c>
      <c r="AX117" s="74">
        <v>0</v>
      </c>
      <c r="AY117" s="74">
        <v>0</v>
      </c>
      <c r="AZ117" s="74">
        <v>0</v>
      </c>
      <c r="BA117" s="74">
        <v>0</v>
      </c>
      <c r="BB117" s="74">
        <v>0</v>
      </c>
      <c r="BC117" s="74">
        <v>0</v>
      </c>
      <c r="BD117" s="74">
        <v>0</v>
      </c>
      <c r="BE117" s="74">
        <v>0</v>
      </c>
      <c r="BF117" s="74">
        <v>1</v>
      </c>
      <c r="BG117" s="74">
        <v>1</v>
      </c>
      <c r="BH117" s="74">
        <v>1</v>
      </c>
      <c r="BI117" s="74">
        <v>1</v>
      </c>
      <c r="BJ117" s="74">
        <v>0</v>
      </c>
      <c r="BK117" s="74">
        <v>0</v>
      </c>
      <c r="BL117" s="74">
        <v>0</v>
      </c>
      <c r="BM117" s="74">
        <v>0</v>
      </c>
      <c r="BN117" s="74">
        <v>0</v>
      </c>
      <c r="BO117" s="74">
        <v>0</v>
      </c>
      <c r="BP117" s="74">
        <v>0</v>
      </c>
      <c r="BQ117" s="74">
        <v>0</v>
      </c>
      <c r="BR117" s="74">
        <v>0</v>
      </c>
      <c r="BS117" s="74">
        <v>0</v>
      </c>
      <c r="BT117" s="74">
        <v>0</v>
      </c>
      <c r="BU117" s="74">
        <v>0</v>
      </c>
      <c r="BV117" s="74">
        <v>0</v>
      </c>
      <c r="BW117" s="74">
        <v>0</v>
      </c>
      <c r="BX117" s="74">
        <v>0</v>
      </c>
      <c r="BY117" s="74">
        <v>0</v>
      </c>
      <c r="BZ117" s="74">
        <v>0</v>
      </c>
      <c r="CA117" s="74">
        <v>0</v>
      </c>
      <c r="CB117" s="74">
        <v>0</v>
      </c>
      <c r="CC117" s="74">
        <v>90000</v>
      </c>
      <c r="CD117" s="74">
        <v>0</v>
      </c>
      <c r="CE117" s="74">
        <v>0</v>
      </c>
      <c r="CF117" s="74">
        <v>0</v>
      </c>
      <c r="CG117" s="74">
        <v>0</v>
      </c>
      <c r="CH117" s="74">
        <v>0</v>
      </c>
      <c r="CI117" s="74">
        <v>0</v>
      </c>
      <c r="CJ117" s="74">
        <v>0</v>
      </c>
      <c r="CK117" s="74">
        <v>0</v>
      </c>
      <c r="CL117" s="46">
        <f t="shared" si="89"/>
        <v>1</v>
      </c>
      <c r="CM117" s="46">
        <f t="shared" si="90"/>
        <v>0</v>
      </c>
      <c r="CN117" s="46">
        <f t="shared" si="91"/>
        <v>3</v>
      </c>
      <c r="CO117" s="46">
        <f t="shared" si="92"/>
        <v>0</v>
      </c>
      <c r="CP117" s="46">
        <f t="shared" si="93"/>
        <v>4</v>
      </c>
      <c r="CQ117" s="46">
        <f t="shared" si="94"/>
        <v>0</v>
      </c>
      <c r="CR117" s="46">
        <f t="shared" si="95"/>
        <v>90000</v>
      </c>
      <c r="CS117" s="45">
        <f t="shared" si="96"/>
        <v>90008</v>
      </c>
    </row>
    <row r="118" spans="1:97" s="47" customFormat="1" ht="18.600000000000001" customHeight="1">
      <c r="A118" s="91" t="s">
        <v>260</v>
      </c>
      <c r="B118" s="73">
        <v>0</v>
      </c>
      <c r="C118" s="73">
        <v>66000</v>
      </c>
      <c r="D118" s="73">
        <v>52000</v>
      </c>
      <c r="E118" s="73">
        <v>0</v>
      </c>
      <c r="F118" s="73">
        <v>15000</v>
      </c>
      <c r="G118" s="73">
        <v>640000</v>
      </c>
      <c r="H118" s="73">
        <v>38000</v>
      </c>
      <c r="I118" s="73">
        <v>57047.06</v>
      </c>
      <c r="J118" s="73">
        <v>2000</v>
      </c>
      <c r="K118" s="73">
        <v>0</v>
      </c>
      <c r="L118" s="73">
        <v>219168.57</v>
      </c>
      <c r="M118" s="73">
        <v>113921</v>
      </c>
      <c r="N118" s="73">
        <v>29898.78</v>
      </c>
      <c r="O118" s="73">
        <v>190813.47</v>
      </c>
      <c r="P118" s="73">
        <v>0</v>
      </c>
      <c r="Q118" s="73">
        <v>0</v>
      </c>
      <c r="R118" s="73">
        <v>35256.050000000003</v>
      </c>
      <c r="S118" s="73">
        <v>0</v>
      </c>
      <c r="T118" s="73">
        <v>5000</v>
      </c>
      <c r="U118" s="73">
        <v>30000</v>
      </c>
      <c r="V118" s="73">
        <v>30000</v>
      </c>
      <c r="W118" s="73">
        <v>30000</v>
      </c>
      <c r="X118" s="73">
        <v>1</v>
      </c>
      <c r="Y118" s="73">
        <v>72682</v>
      </c>
      <c r="Z118" s="73">
        <v>0</v>
      </c>
      <c r="AA118" s="73">
        <v>25285</v>
      </c>
      <c r="AB118" s="73">
        <v>0</v>
      </c>
      <c r="AC118" s="73">
        <v>163297.17000000001</v>
      </c>
      <c r="AD118" s="73">
        <v>10000</v>
      </c>
      <c r="AE118" s="73">
        <v>4813.53</v>
      </c>
      <c r="AF118" s="73">
        <v>54000</v>
      </c>
      <c r="AG118" s="73">
        <v>114786</v>
      </c>
      <c r="AH118" s="73">
        <v>30180</v>
      </c>
      <c r="AI118" s="73">
        <v>17745.8</v>
      </c>
      <c r="AJ118" s="73">
        <v>193428.75</v>
      </c>
      <c r="AK118" s="73">
        <v>23965.5</v>
      </c>
      <c r="AL118" s="73">
        <v>25000</v>
      </c>
      <c r="AM118" s="73">
        <v>169853.58</v>
      </c>
      <c r="AN118" s="73">
        <v>51805</v>
      </c>
      <c r="AO118" s="73">
        <v>29426.1</v>
      </c>
      <c r="AP118" s="73">
        <v>0</v>
      </c>
      <c r="AQ118" s="73">
        <v>310384.38</v>
      </c>
      <c r="AR118" s="73">
        <v>5140</v>
      </c>
      <c r="AS118" s="73">
        <v>30953.97</v>
      </c>
      <c r="AT118" s="73">
        <v>110000</v>
      </c>
      <c r="AU118" s="73">
        <v>250000</v>
      </c>
      <c r="AV118" s="73">
        <v>0</v>
      </c>
      <c r="AW118" s="73">
        <v>33109.1</v>
      </c>
      <c r="AX118" s="73">
        <v>48479.97</v>
      </c>
      <c r="AY118" s="73">
        <v>24630.95</v>
      </c>
      <c r="AZ118" s="73">
        <v>118921.91</v>
      </c>
      <c r="BA118" s="73">
        <v>162974.04</v>
      </c>
      <c r="BB118" s="73">
        <v>30000</v>
      </c>
      <c r="BC118" s="73">
        <v>29568.400000000001</v>
      </c>
      <c r="BD118" s="73">
        <v>890</v>
      </c>
      <c r="BE118" s="73">
        <v>0</v>
      </c>
      <c r="BF118" s="73">
        <v>34079.4</v>
      </c>
      <c r="BG118" s="73">
        <v>1</v>
      </c>
      <c r="BH118" s="73">
        <v>50000</v>
      </c>
      <c r="BI118" s="73">
        <v>51205</v>
      </c>
      <c r="BJ118" s="73">
        <v>73000</v>
      </c>
      <c r="BK118" s="73">
        <v>0</v>
      </c>
      <c r="BL118" s="73">
        <v>10085</v>
      </c>
      <c r="BM118" s="73">
        <v>57354.89</v>
      </c>
      <c r="BN118" s="73">
        <v>22521.200000000001</v>
      </c>
      <c r="BO118" s="73">
        <v>14445.41</v>
      </c>
      <c r="BP118" s="73">
        <v>0</v>
      </c>
      <c r="BQ118" s="73">
        <v>1303135</v>
      </c>
      <c r="BR118" s="73">
        <v>52000</v>
      </c>
      <c r="BS118" s="73">
        <v>0</v>
      </c>
      <c r="BT118" s="73">
        <v>114820</v>
      </c>
      <c r="BU118" s="73">
        <v>0</v>
      </c>
      <c r="BV118" s="73">
        <v>20070</v>
      </c>
      <c r="BW118" s="73">
        <v>64697.57</v>
      </c>
      <c r="BX118" s="73">
        <v>69147</v>
      </c>
      <c r="BY118" s="73">
        <v>56090</v>
      </c>
      <c r="BZ118" s="73">
        <v>0</v>
      </c>
      <c r="CA118" s="73">
        <v>0</v>
      </c>
      <c r="CB118" s="73">
        <v>83300</v>
      </c>
      <c r="CC118" s="73">
        <v>135000</v>
      </c>
      <c r="CD118" s="73">
        <v>454806</v>
      </c>
      <c r="CE118" s="73">
        <v>0</v>
      </c>
      <c r="CF118" s="73">
        <v>0</v>
      </c>
      <c r="CG118" s="73">
        <v>8000</v>
      </c>
      <c r="CH118" s="73">
        <v>2700</v>
      </c>
      <c r="CI118" s="73">
        <v>200000</v>
      </c>
      <c r="CJ118" s="73">
        <v>0</v>
      </c>
      <c r="CK118" s="73">
        <v>71500</v>
      </c>
      <c r="CL118" s="46">
        <f t="shared" si="89"/>
        <v>1203136.6300000001</v>
      </c>
      <c r="CM118" s="46">
        <f t="shared" si="90"/>
        <v>290968.3</v>
      </c>
      <c r="CN118" s="46">
        <f t="shared" si="91"/>
        <v>552790.50000000012</v>
      </c>
      <c r="CO118" s="46">
        <f t="shared" si="92"/>
        <v>1588073.2499999998</v>
      </c>
      <c r="CP118" s="46">
        <f t="shared" si="93"/>
        <v>268743.8</v>
      </c>
      <c r="CQ118" s="46">
        <f t="shared" si="94"/>
        <v>104406.5</v>
      </c>
      <c r="CR118" s="46">
        <f t="shared" si="95"/>
        <v>2635265.5700000003</v>
      </c>
      <c r="CS118" s="45">
        <f t="shared" si="96"/>
        <v>6643384.5500000017</v>
      </c>
    </row>
    <row r="119" spans="1:97" s="47" customFormat="1" ht="18.75" customHeight="1">
      <c r="A119" s="91" t="s">
        <v>229</v>
      </c>
      <c r="B119" s="74">
        <v>100000</v>
      </c>
      <c r="C119" s="74">
        <v>84132</v>
      </c>
      <c r="D119" s="74">
        <v>0</v>
      </c>
      <c r="E119" s="74">
        <v>0</v>
      </c>
      <c r="F119" s="74">
        <v>122360</v>
      </c>
      <c r="G119" s="74">
        <v>40000</v>
      </c>
      <c r="H119" s="74">
        <v>0</v>
      </c>
      <c r="I119" s="74">
        <v>68519</v>
      </c>
      <c r="J119" s="74">
        <v>9600</v>
      </c>
      <c r="K119" s="74">
        <v>144000</v>
      </c>
      <c r="L119" s="74">
        <v>0</v>
      </c>
      <c r="M119" s="74">
        <v>0</v>
      </c>
      <c r="N119" s="74">
        <v>21058.92</v>
      </c>
      <c r="O119" s="74">
        <v>0</v>
      </c>
      <c r="P119" s="74">
        <v>165000</v>
      </c>
      <c r="Q119" s="74">
        <v>0</v>
      </c>
      <c r="R119" s="74">
        <v>40781.78</v>
      </c>
      <c r="S119" s="74">
        <v>0</v>
      </c>
      <c r="T119" s="74">
        <v>5000</v>
      </c>
      <c r="U119" s="74">
        <v>0</v>
      </c>
      <c r="V119" s="74">
        <v>450000</v>
      </c>
      <c r="W119" s="74">
        <v>17720</v>
      </c>
      <c r="X119" s="74">
        <v>124395</v>
      </c>
      <c r="Y119" s="74">
        <v>25613</v>
      </c>
      <c r="Z119" s="74">
        <v>0</v>
      </c>
      <c r="AA119" s="74">
        <v>81720</v>
      </c>
      <c r="AB119" s="74">
        <v>0</v>
      </c>
      <c r="AC119" s="74">
        <v>0</v>
      </c>
      <c r="AD119" s="74">
        <v>29000</v>
      </c>
      <c r="AE119" s="74">
        <v>5840</v>
      </c>
      <c r="AF119" s="74">
        <v>1</v>
      </c>
      <c r="AG119" s="74">
        <v>0</v>
      </c>
      <c r="AH119" s="74">
        <v>1</v>
      </c>
      <c r="AI119" s="74">
        <v>18865</v>
      </c>
      <c r="AJ119" s="74">
        <v>344386.97</v>
      </c>
      <c r="AK119" s="74">
        <v>0</v>
      </c>
      <c r="AL119" s="74">
        <v>20000</v>
      </c>
      <c r="AM119" s="74">
        <v>51620</v>
      </c>
      <c r="AN119" s="74">
        <v>0</v>
      </c>
      <c r="AO119" s="74">
        <v>0</v>
      </c>
      <c r="AP119" s="74">
        <v>115460</v>
      </c>
      <c r="AQ119" s="74">
        <v>95428.3</v>
      </c>
      <c r="AR119" s="74">
        <v>47505.5</v>
      </c>
      <c r="AS119" s="74">
        <v>20475</v>
      </c>
      <c r="AT119" s="74">
        <v>50000</v>
      </c>
      <c r="AU119" s="74">
        <v>85000</v>
      </c>
      <c r="AV119" s="74">
        <v>170659</v>
      </c>
      <c r="AW119" s="74">
        <v>49485</v>
      </c>
      <c r="AX119" s="74">
        <v>51200</v>
      </c>
      <c r="AY119" s="74">
        <v>0</v>
      </c>
      <c r="AZ119" s="74">
        <v>68935</v>
      </c>
      <c r="BA119" s="74">
        <v>0</v>
      </c>
      <c r="BB119" s="74">
        <v>200000</v>
      </c>
      <c r="BC119" s="74">
        <v>0</v>
      </c>
      <c r="BD119" s="74">
        <v>18632.75</v>
      </c>
      <c r="BE119" s="74">
        <v>0</v>
      </c>
      <c r="BF119" s="74">
        <v>1</v>
      </c>
      <c r="BG119" s="74">
        <v>1</v>
      </c>
      <c r="BH119" s="74">
        <v>1</v>
      </c>
      <c r="BI119" s="74">
        <v>199721.8</v>
      </c>
      <c r="BJ119" s="74">
        <v>0</v>
      </c>
      <c r="BK119" s="74">
        <v>0</v>
      </c>
      <c r="BL119" s="74">
        <v>0</v>
      </c>
      <c r="BM119" s="74">
        <v>0</v>
      </c>
      <c r="BN119" s="74">
        <v>80949</v>
      </c>
      <c r="BO119" s="74">
        <v>75460</v>
      </c>
      <c r="BP119" s="74">
        <v>0</v>
      </c>
      <c r="BQ119" s="74">
        <v>0</v>
      </c>
      <c r="BR119" s="74">
        <v>52600</v>
      </c>
      <c r="BS119" s="74">
        <v>0</v>
      </c>
      <c r="BT119" s="74">
        <v>299291.86</v>
      </c>
      <c r="BU119" s="74">
        <v>345955.6</v>
      </c>
      <c r="BV119" s="74">
        <v>50836</v>
      </c>
      <c r="BW119" s="74">
        <v>66747.490000000005</v>
      </c>
      <c r="BX119" s="74">
        <v>33110</v>
      </c>
      <c r="BY119" s="74">
        <v>0</v>
      </c>
      <c r="BZ119" s="74">
        <v>208136</v>
      </c>
      <c r="CA119" s="74">
        <v>86745</v>
      </c>
      <c r="CB119" s="74">
        <v>133666.43</v>
      </c>
      <c r="CC119" s="74">
        <v>270000</v>
      </c>
      <c r="CD119" s="74">
        <v>0</v>
      </c>
      <c r="CE119" s="74">
        <v>0</v>
      </c>
      <c r="CF119" s="74">
        <v>0</v>
      </c>
      <c r="CG119" s="74">
        <v>0</v>
      </c>
      <c r="CH119" s="74">
        <v>15640</v>
      </c>
      <c r="CI119" s="74">
        <v>329360</v>
      </c>
      <c r="CJ119" s="74">
        <v>21096</v>
      </c>
      <c r="CK119" s="74">
        <v>89997</v>
      </c>
      <c r="CL119" s="46">
        <f t="shared" si="89"/>
        <v>568611</v>
      </c>
      <c r="CM119" s="46">
        <f t="shared" si="90"/>
        <v>231840.69999999998</v>
      </c>
      <c r="CN119" s="46">
        <f t="shared" si="91"/>
        <v>753155</v>
      </c>
      <c r="CO119" s="46">
        <f t="shared" si="92"/>
        <v>1170154.77</v>
      </c>
      <c r="CP119" s="46">
        <f t="shared" si="93"/>
        <v>418357.55</v>
      </c>
      <c r="CQ119" s="46">
        <f t="shared" si="94"/>
        <v>156409</v>
      </c>
      <c r="CR119" s="46">
        <f t="shared" si="95"/>
        <v>2003181.38</v>
      </c>
      <c r="CS119" s="45">
        <f t="shared" si="96"/>
        <v>5301709.4000000004</v>
      </c>
    </row>
    <row r="120" spans="1:97" s="47" customFormat="1" ht="18.600000000000001" customHeight="1">
      <c r="A120" s="91" t="s">
        <v>261</v>
      </c>
      <c r="B120" s="73">
        <v>2110000</v>
      </c>
      <c r="C120" s="73">
        <v>660000</v>
      </c>
      <c r="D120" s="73">
        <v>1109100</v>
      </c>
      <c r="E120" s="73">
        <v>500000</v>
      </c>
      <c r="F120" s="73">
        <v>393660.95</v>
      </c>
      <c r="G120" s="73">
        <v>807188.63</v>
      </c>
      <c r="H120" s="73">
        <v>1900000</v>
      </c>
      <c r="I120" s="73">
        <v>0</v>
      </c>
      <c r="J120" s="73">
        <v>920457.36</v>
      </c>
      <c r="K120" s="73">
        <v>1136417.6399999999</v>
      </c>
      <c r="L120" s="73">
        <v>0</v>
      </c>
      <c r="M120" s="73">
        <v>0</v>
      </c>
      <c r="N120" s="73">
        <v>1040500</v>
      </c>
      <c r="O120" s="73">
        <v>872900</v>
      </c>
      <c r="P120" s="73">
        <v>0</v>
      </c>
      <c r="Q120" s="73">
        <v>1083700</v>
      </c>
      <c r="R120" s="73">
        <v>0</v>
      </c>
      <c r="S120" s="73">
        <v>482000</v>
      </c>
      <c r="T120" s="73">
        <v>1747467.4</v>
      </c>
      <c r="U120" s="73">
        <v>137600</v>
      </c>
      <c r="V120" s="73">
        <v>2749000</v>
      </c>
      <c r="W120" s="73">
        <v>169500</v>
      </c>
      <c r="X120" s="73">
        <v>759800</v>
      </c>
      <c r="Y120" s="73">
        <v>0</v>
      </c>
      <c r="Z120" s="73">
        <v>200000</v>
      </c>
      <c r="AA120" s="73">
        <v>0</v>
      </c>
      <c r="AB120" s="73">
        <v>0</v>
      </c>
      <c r="AC120" s="73">
        <v>1457800</v>
      </c>
      <c r="AD120" s="73">
        <v>406974.99</v>
      </c>
      <c r="AE120" s="73">
        <v>191000</v>
      </c>
      <c r="AF120" s="73">
        <v>176700</v>
      </c>
      <c r="AG120" s="73">
        <v>1240000</v>
      </c>
      <c r="AH120" s="73">
        <v>799500</v>
      </c>
      <c r="AI120" s="73">
        <v>0</v>
      </c>
      <c r="AJ120" s="73">
        <v>2454100</v>
      </c>
      <c r="AK120" s="73">
        <v>639700</v>
      </c>
      <c r="AL120" s="73">
        <v>0</v>
      </c>
      <c r="AM120" s="73">
        <v>1089200</v>
      </c>
      <c r="AN120" s="73">
        <v>900000</v>
      </c>
      <c r="AO120" s="73">
        <v>630000</v>
      </c>
      <c r="AP120" s="73">
        <v>212000</v>
      </c>
      <c r="AQ120" s="73">
        <v>2368900</v>
      </c>
      <c r="AR120" s="73">
        <v>567700</v>
      </c>
      <c r="AS120" s="73">
        <v>994400</v>
      </c>
      <c r="AT120" s="73">
        <v>1126800</v>
      </c>
      <c r="AU120" s="73">
        <v>490200</v>
      </c>
      <c r="AV120" s="73">
        <v>320600</v>
      </c>
      <c r="AW120" s="73">
        <v>567400</v>
      </c>
      <c r="AX120" s="73">
        <v>588600</v>
      </c>
      <c r="AY120" s="73">
        <v>1609860.54</v>
      </c>
      <c r="AZ120" s="73">
        <v>2764900</v>
      </c>
      <c r="BA120" s="73">
        <v>951400</v>
      </c>
      <c r="BB120" s="73">
        <v>3399317.5</v>
      </c>
      <c r="BC120" s="73">
        <v>0</v>
      </c>
      <c r="BD120" s="73">
        <v>1056900</v>
      </c>
      <c r="BE120" s="73">
        <v>708189</v>
      </c>
      <c r="BF120" s="73">
        <v>460000</v>
      </c>
      <c r="BG120" s="73">
        <v>1021791</v>
      </c>
      <c r="BH120" s="73">
        <v>587615.31000000006</v>
      </c>
      <c r="BI120" s="73">
        <v>1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1450976.17</v>
      </c>
      <c r="BS120" s="73">
        <v>1413500</v>
      </c>
      <c r="BT120" s="73">
        <v>2320264</v>
      </c>
      <c r="BU120" s="73">
        <v>118352.27</v>
      </c>
      <c r="BV120" s="73">
        <v>1038400</v>
      </c>
      <c r="BW120" s="73">
        <v>4471000</v>
      </c>
      <c r="BX120" s="73">
        <v>989989.87</v>
      </c>
      <c r="BY120" s="73">
        <v>48000</v>
      </c>
      <c r="BZ120" s="73">
        <v>1071438.8400000001</v>
      </c>
      <c r="CA120" s="73">
        <v>0</v>
      </c>
      <c r="CB120" s="73">
        <v>3098366.99</v>
      </c>
      <c r="CC120" s="73">
        <v>1866890.82</v>
      </c>
      <c r="CD120" s="73">
        <v>2815469.07</v>
      </c>
      <c r="CE120" s="73">
        <v>602082</v>
      </c>
      <c r="CF120" s="73">
        <v>985000</v>
      </c>
      <c r="CG120" s="73">
        <v>0</v>
      </c>
      <c r="CH120" s="73">
        <v>800000</v>
      </c>
      <c r="CI120" s="73">
        <v>0</v>
      </c>
      <c r="CJ120" s="73">
        <v>390000</v>
      </c>
      <c r="CK120" s="73">
        <v>0</v>
      </c>
      <c r="CL120" s="46">
        <f t="shared" si="89"/>
        <v>9536824.5800000001</v>
      </c>
      <c r="CM120" s="46">
        <f t="shared" si="90"/>
        <v>5364167.4000000004</v>
      </c>
      <c r="CN120" s="46">
        <f t="shared" si="91"/>
        <v>8150274.9900000002</v>
      </c>
      <c r="CO120" s="46">
        <f t="shared" si="92"/>
        <v>18275760.539999999</v>
      </c>
      <c r="CP120" s="46">
        <f t="shared" si="93"/>
        <v>7233813.8100000005</v>
      </c>
      <c r="CQ120" s="46">
        <f t="shared" si="94"/>
        <v>0</v>
      </c>
      <c r="CR120" s="46">
        <f t="shared" si="95"/>
        <v>23479730.029999997</v>
      </c>
      <c r="CS120" s="45">
        <f t="shared" si="96"/>
        <v>72040571.350000009</v>
      </c>
    </row>
    <row r="121" spans="1:97" s="47" customFormat="1" ht="18.75" customHeight="1">
      <c r="A121" s="66" t="s">
        <v>275</v>
      </c>
      <c r="B121" s="92">
        <f>SUM(B111:B120)</f>
        <v>24387157.399999999</v>
      </c>
      <c r="C121" s="92">
        <f t="shared" ref="C121" si="97">SUM(C111:C120)</f>
        <v>7509116.1799999997</v>
      </c>
      <c r="D121" s="92">
        <f t="shared" ref="D121:BO121" si="98">SUM(D111:D120)</f>
        <v>7727100</v>
      </c>
      <c r="E121" s="92">
        <f t="shared" si="98"/>
        <v>3970000</v>
      </c>
      <c r="F121" s="92">
        <f t="shared" si="98"/>
        <v>4010820.95</v>
      </c>
      <c r="G121" s="92">
        <f t="shared" si="98"/>
        <v>6687189.6299999999</v>
      </c>
      <c r="H121" s="92">
        <f t="shared" si="98"/>
        <v>11732000</v>
      </c>
      <c r="I121" s="92">
        <f t="shared" si="98"/>
        <v>9987450.6600000001</v>
      </c>
      <c r="J121" s="92">
        <f t="shared" si="98"/>
        <v>7291177.3600000003</v>
      </c>
      <c r="K121" s="92">
        <f t="shared" si="98"/>
        <v>9108970.6899999995</v>
      </c>
      <c r="L121" s="92">
        <f t="shared" si="98"/>
        <v>13127964</v>
      </c>
      <c r="M121" s="92">
        <f t="shared" si="98"/>
        <v>2256263.66</v>
      </c>
      <c r="N121" s="92">
        <f t="shared" si="98"/>
        <v>18008682.770000003</v>
      </c>
      <c r="O121" s="92">
        <f t="shared" si="98"/>
        <v>10540633.370000001</v>
      </c>
      <c r="P121" s="92">
        <f t="shared" si="98"/>
        <v>16163710.6</v>
      </c>
      <c r="Q121" s="92">
        <f t="shared" si="98"/>
        <v>11046784.800000001</v>
      </c>
      <c r="R121" s="92">
        <f t="shared" si="98"/>
        <v>10298762.100000001</v>
      </c>
      <c r="S121" s="92">
        <f t="shared" si="98"/>
        <v>5663335.9299999997</v>
      </c>
      <c r="T121" s="92">
        <f t="shared" si="98"/>
        <v>6525951.459999999</v>
      </c>
      <c r="U121" s="92">
        <f t="shared" si="98"/>
        <v>3127400</v>
      </c>
      <c r="V121" s="92">
        <f t="shared" si="98"/>
        <v>23040000</v>
      </c>
      <c r="W121" s="92">
        <f t="shared" si="98"/>
        <v>6358090.7000000002</v>
      </c>
      <c r="X121" s="92">
        <f t="shared" si="98"/>
        <v>10979141.799999999</v>
      </c>
      <c r="Y121" s="92">
        <f t="shared" si="98"/>
        <v>12212162</v>
      </c>
      <c r="Z121" s="92">
        <f t="shared" si="98"/>
        <v>6064493.7400000002</v>
      </c>
      <c r="AA121" s="92">
        <f t="shared" si="98"/>
        <v>2215787.75</v>
      </c>
      <c r="AB121" s="92">
        <f t="shared" si="98"/>
        <v>4100000</v>
      </c>
      <c r="AC121" s="92">
        <f t="shared" si="98"/>
        <v>14543820.159999998</v>
      </c>
      <c r="AD121" s="92">
        <f t="shared" si="98"/>
        <v>3106974.99</v>
      </c>
      <c r="AE121" s="92">
        <f t="shared" si="98"/>
        <v>4574412</v>
      </c>
      <c r="AF121" s="92">
        <f t="shared" si="98"/>
        <v>6242162</v>
      </c>
      <c r="AG121" s="92">
        <f t="shared" si="98"/>
        <v>13909974</v>
      </c>
      <c r="AH121" s="92">
        <f t="shared" si="98"/>
        <v>5856724</v>
      </c>
      <c r="AI121" s="92">
        <f t="shared" si="98"/>
        <v>6000000</v>
      </c>
      <c r="AJ121" s="92">
        <f t="shared" si="98"/>
        <v>29283705.070000004</v>
      </c>
      <c r="AK121" s="92">
        <f t="shared" si="98"/>
        <v>5327354.4700000007</v>
      </c>
      <c r="AL121" s="92">
        <f t="shared" si="98"/>
        <v>3672946.7800000003</v>
      </c>
      <c r="AM121" s="92">
        <f t="shared" si="98"/>
        <v>11907569.74</v>
      </c>
      <c r="AN121" s="92">
        <f t="shared" si="98"/>
        <v>11043040.939999999</v>
      </c>
      <c r="AO121" s="92">
        <f t="shared" si="98"/>
        <v>5908709.8399999989</v>
      </c>
      <c r="AP121" s="92">
        <f t="shared" si="98"/>
        <v>1749372.38</v>
      </c>
      <c r="AQ121" s="92">
        <f t="shared" si="98"/>
        <v>27613393.359999999</v>
      </c>
      <c r="AR121" s="92">
        <f t="shared" si="98"/>
        <v>4287205.54</v>
      </c>
      <c r="AS121" s="92">
        <f t="shared" si="98"/>
        <v>10147131.050000001</v>
      </c>
      <c r="AT121" s="92">
        <f t="shared" si="98"/>
        <v>9483495.9000000004</v>
      </c>
      <c r="AU121" s="92">
        <f t="shared" si="98"/>
        <v>4219200</v>
      </c>
      <c r="AV121" s="92">
        <f t="shared" si="98"/>
        <v>2781130.6</v>
      </c>
      <c r="AW121" s="92">
        <f t="shared" si="98"/>
        <v>4700284.92</v>
      </c>
      <c r="AX121" s="92">
        <f t="shared" si="98"/>
        <v>5586457.8099999996</v>
      </c>
      <c r="AY121" s="92">
        <f t="shared" si="98"/>
        <v>6676884.7299999995</v>
      </c>
      <c r="AZ121" s="92">
        <f t="shared" si="98"/>
        <v>22408750.600000001</v>
      </c>
      <c r="BA121" s="92">
        <f t="shared" si="98"/>
        <v>6883587.6000000006</v>
      </c>
      <c r="BB121" s="92">
        <f t="shared" si="98"/>
        <v>25949317.5</v>
      </c>
      <c r="BC121" s="92">
        <f t="shared" si="98"/>
        <v>10302140.41</v>
      </c>
      <c r="BD121" s="92">
        <f t="shared" si="98"/>
        <v>4810428.5299999993</v>
      </c>
      <c r="BE121" s="92">
        <f t="shared" si="98"/>
        <v>6933471.2699999996</v>
      </c>
      <c r="BF121" s="92">
        <f t="shared" si="98"/>
        <v>9636575.9900000002</v>
      </c>
      <c r="BG121" s="92">
        <f t="shared" si="98"/>
        <v>6234524</v>
      </c>
      <c r="BH121" s="92">
        <f t="shared" si="98"/>
        <v>2967618.31</v>
      </c>
      <c r="BI121" s="92">
        <f t="shared" si="98"/>
        <v>6723670.71</v>
      </c>
      <c r="BJ121" s="92">
        <f t="shared" si="98"/>
        <v>3973372</v>
      </c>
      <c r="BK121" s="92">
        <f t="shared" si="98"/>
        <v>6181826.0599999996</v>
      </c>
      <c r="BL121" s="92">
        <f t="shared" si="98"/>
        <v>3423243.46</v>
      </c>
      <c r="BM121" s="92">
        <f t="shared" si="98"/>
        <v>4677596.1199999992</v>
      </c>
      <c r="BN121" s="92">
        <f t="shared" si="98"/>
        <v>3556204.72</v>
      </c>
      <c r="BO121" s="92">
        <f t="shared" si="98"/>
        <v>3551466.36</v>
      </c>
      <c r="BP121" s="92">
        <f t="shared" ref="BP121:CS121" si="99">SUM(BP111:BP120)</f>
        <v>1293255.4099999999</v>
      </c>
      <c r="BQ121" s="92">
        <f t="shared" si="99"/>
        <v>58337434.239999995</v>
      </c>
      <c r="BR121" s="92">
        <f t="shared" si="99"/>
        <v>18622537.649999999</v>
      </c>
      <c r="BS121" s="92">
        <f t="shared" si="99"/>
        <v>11141855.73</v>
      </c>
      <c r="BT121" s="92">
        <f t="shared" si="99"/>
        <v>30088637.879999995</v>
      </c>
      <c r="BU121" s="92">
        <f t="shared" si="99"/>
        <v>1554518.27</v>
      </c>
      <c r="BV121" s="92">
        <f t="shared" si="99"/>
        <v>6712281.0999999996</v>
      </c>
      <c r="BW121" s="92">
        <f t="shared" si="99"/>
        <v>14767243.050000001</v>
      </c>
      <c r="BX121" s="92">
        <f t="shared" si="99"/>
        <v>7069566.0800000001</v>
      </c>
      <c r="BY121" s="92">
        <f t="shared" si="99"/>
        <v>8077038.4000000004</v>
      </c>
      <c r="BZ121" s="92">
        <f t="shared" si="99"/>
        <v>9408463.8399999999</v>
      </c>
      <c r="CA121" s="92">
        <f t="shared" si="99"/>
        <v>12007062</v>
      </c>
      <c r="CB121" s="92">
        <f t="shared" si="99"/>
        <v>21287453.310000002</v>
      </c>
      <c r="CC121" s="92">
        <f t="shared" si="99"/>
        <v>15045106.059999999</v>
      </c>
      <c r="CD121" s="92">
        <f t="shared" si="99"/>
        <v>22610561.07</v>
      </c>
      <c r="CE121" s="92">
        <f t="shared" si="99"/>
        <v>6968298.0299999993</v>
      </c>
      <c r="CF121" s="92">
        <f t="shared" si="99"/>
        <v>4878343.76</v>
      </c>
      <c r="CG121" s="92">
        <f t="shared" si="99"/>
        <v>6416370</v>
      </c>
      <c r="CH121" s="92">
        <f t="shared" si="99"/>
        <v>4103680</v>
      </c>
      <c r="CI121" s="92">
        <f t="shared" si="99"/>
        <v>15150570.9</v>
      </c>
      <c r="CJ121" s="92">
        <f t="shared" si="99"/>
        <v>5668151.6899999995</v>
      </c>
      <c r="CK121" s="92">
        <f t="shared" si="99"/>
        <v>4165902.0599999996</v>
      </c>
      <c r="CL121" s="92">
        <f t="shared" si="99"/>
        <v>107795210.53</v>
      </c>
      <c r="CM121" s="92">
        <f t="shared" si="99"/>
        <v>81375261.030000001</v>
      </c>
      <c r="CN121" s="92">
        <f t="shared" si="99"/>
        <v>119203743.14000002</v>
      </c>
      <c r="CO121" s="92">
        <f t="shared" si="99"/>
        <v>173680221.33000001</v>
      </c>
      <c r="CP121" s="92">
        <f t="shared" si="99"/>
        <v>77531118.719999999</v>
      </c>
      <c r="CQ121" s="92">
        <f t="shared" si="99"/>
        <v>22683592.129999999</v>
      </c>
      <c r="CR121" s="92">
        <f t="shared" si="99"/>
        <v>284081075.11999995</v>
      </c>
      <c r="CS121" s="92">
        <f t="shared" si="99"/>
        <v>866350222.00000012</v>
      </c>
    </row>
    <row r="122" spans="1:97" s="47" customFormat="1" ht="18.75" customHeight="1">
      <c r="A122" s="91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45"/>
    </row>
    <row r="123" spans="1:97" ht="27">
      <c r="A123" s="93" t="s">
        <v>304</v>
      </c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</row>
    <row r="124" spans="1:97" ht="24.6">
      <c r="A124" s="23" t="s">
        <v>288</v>
      </c>
      <c r="B124" s="95">
        <f>+B9+B10+B11+B12+B13+B14+B15+B16+B17+B18</f>
        <v>1129574466.9100001</v>
      </c>
      <c r="C124" s="95">
        <f>+C9+C10+C11+C12+C13+C14+C15+C16+C17+C18</f>
        <v>122677655.33</v>
      </c>
      <c r="D124" s="95">
        <f t="shared" ref="D124:BO124" si="100">+D9+D10+D11+D12+D13+D14+D15+D16+D17+D18</f>
        <v>126257640</v>
      </c>
      <c r="E124" s="95">
        <f t="shared" si="100"/>
        <v>119761811.42</v>
      </c>
      <c r="F124" s="95">
        <f t="shared" si="100"/>
        <v>85261328.069999993</v>
      </c>
      <c r="G124" s="95">
        <f t="shared" si="100"/>
        <v>163877006.64000002</v>
      </c>
      <c r="H124" s="95">
        <f t="shared" si="100"/>
        <v>177194653.78</v>
      </c>
      <c r="I124" s="95">
        <f t="shared" si="100"/>
        <v>256843635.20000002</v>
      </c>
      <c r="J124" s="95">
        <f t="shared" si="100"/>
        <v>137133500</v>
      </c>
      <c r="K124" s="95">
        <f t="shared" si="100"/>
        <v>162046200</v>
      </c>
      <c r="L124" s="95">
        <f t="shared" si="100"/>
        <v>401023514.58999997</v>
      </c>
      <c r="M124" s="95">
        <f t="shared" si="100"/>
        <v>57508936.369999997</v>
      </c>
      <c r="N124" s="95">
        <f t="shared" si="100"/>
        <v>843900512.92999995</v>
      </c>
      <c r="O124" s="95">
        <f t="shared" si="100"/>
        <v>142045353.13</v>
      </c>
      <c r="P124" s="95">
        <f t="shared" si="100"/>
        <v>215629481.63999999</v>
      </c>
      <c r="Q124" s="95">
        <f t="shared" si="100"/>
        <v>278746720.71999997</v>
      </c>
      <c r="R124" s="95">
        <f t="shared" si="100"/>
        <v>135371119.88999999</v>
      </c>
      <c r="S124" s="95">
        <f t="shared" si="100"/>
        <v>158784741.63</v>
      </c>
      <c r="T124" s="95">
        <f t="shared" si="100"/>
        <v>124213995.25000003</v>
      </c>
      <c r="U124" s="95">
        <f t="shared" si="100"/>
        <v>69592235</v>
      </c>
      <c r="V124" s="95">
        <f t="shared" si="100"/>
        <v>1486926000</v>
      </c>
      <c r="W124" s="95">
        <f t="shared" si="100"/>
        <v>149521360</v>
      </c>
      <c r="X124" s="95">
        <f t="shared" si="100"/>
        <v>215748485.44</v>
      </c>
      <c r="Y124" s="95">
        <f t="shared" si="100"/>
        <v>158072556.31999999</v>
      </c>
      <c r="Z124" s="95">
        <f t="shared" si="100"/>
        <v>74776111</v>
      </c>
      <c r="AA124" s="95">
        <f t="shared" si="100"/>
        <v>104820990.03999999</v>
      </c>
      <c r="AB124" s="95">
        <f t="shared" si="100"/>
        <v>106550000</v>
      </c>
      <c r="AC124" s="95">
        <f t="shared" si="100"/>
        <v>352703200</v>
      </c>
      <c r="AD124" s="95">
        <f t="shared" si="100"/>
        <v>105920900</v>
      </c>
      <c r="AE124" s="95">
        <f t="shared" si="100"/>
        <v>124623471</v>
      </c>
      <c r="AF124" s="95">
        <f t="shared" si="100"/>
        <v>149597771</v>
      </c>
      <c r="AG124" s="95">
        <f t="shared" si="100"/>
        <v>233099362</v>
      </c>
      <c r="AH124" s="95">
        <f t="shared" si="100"/>
        <v>114962700</v>
      </c>
      <c r="AI124" s="95">
        <f t="shared" si="100"/>
        <v>134087226.88</v>
      </c>
      <c r="AJ124" s="95">
        <f t="shared" si="100"/>
        <v>3426495596.4100003</v>
      </c>
      <c r="AK124" s="95">
        <f t="shared" si="100"/>
        <v>150995012.02999997</v>
      </c>
      <c r="AL124" s="95">
        <f t="shared" si="100"/>
        <v>127821240.02</v>
      </c>
      <c r="AM124" s="95">
        <f t="shared" si="100"/>
        <v>285256845.66000003</v>
      </c>
      <c r="AN124" s="95">
        <f t="shared" si="100"/>
        <v>248193840.56</v>
      </c>
      <c r="AO124" s="95">
        <f t="shared" si="100"/>
        <v>130161675.11</v>
      </c>
      <c r="AP124" s="95">
        <f t="shared" si="100"/>
        <v>61334966.129999995</v>
      </c>
      <c r="AQ124" s="95">
        <f t="shared" si="100"/>
        <v>711742885.0999999</v>
      </c>
      <c r="AR124" s="95">
        <f t="shared" si="100"/>
        <v>142204888.89000002</v>
      </c>
      <c r="AS124" s="95">
        <f t="shared" si="100"/>
        <v>250091000</v>
      </c>
      <c r="AT124" s="95">
        <f t="shared" si="100"/>
        <v>257056746.22</v>
      </c>
      <c r="AU124" s="95">
        <f t="shared" si="100"/>
        <v>126244117.22999999</v>
      </c>
      <c r="AV124" s="95">
        <f t="shared" si="100"/>
        <v>94552663.819999993</v>
      </c>
      <c r="AW124" s="95">
        <f t="shared" si="100"/>
        <v>164643707.63</v>
      </c>
      <c r="AX124" s="95">
        <f t="shared" si="100"/>
        <v>153005200.78999999</v>
      </c>
      <c r="AY124" s="95">
        <f t="shared" si="100"/>
        <v>99060000</v>
      </c>
      <c r="AZ124" s="95">
        <f t="shared" si="100"/>
        <v>765906975.58000004</v>
      </c>
      <c r="BA124" s="95">
        <f t="shared" si="100"/>
        <v>112135102.72999999</v>
      </c>
      <c r="BB124" s="95">
        <f t="shared" si="100"/>
        <v>1686100000</v>
      </c>
      <c r="BC124" s="95">
        <f>+BC9+BC10+BC11+BC12+BC13+BC14+BC15+BC16+BC17+BC18</f>
        <v>346280000</v>
      </c>
      <c r="BD124" s="95">
        <f t="shared" si="100"/>
        <v>98027437.409999996</v>
      </c>
      <c r="BE124" s="95">
        <f t="shared" si="100"/>
        <v>136277141.09999999</v>
      </c>
      <c r="BF124" s="95">
        <f t="shared" si="100"/>
        <v>828893280</v>
      </c>
      <c r="BG124" s="95">
        <f t="shared" si="100"/>
        <v>93063110.379999995</v>
      </c>
      <c r="BH124" s="95">
        <f t="shared" si="100"/>
        <v>66955106.43</v>
      </c>
      <c r="BI124" s="95">
        <f t="shared" si="100"/>
        <v>125814394.56999999</v>
      </c>
      <c r="BJ124" s="95">
        <f t="shared" si="100"/>
        <v>116427080.52</v>
      </c>
      <c r="BK124" s="95">
        <f t="shared" si="100"/>
        <v>1078400000</v>
      </c>
      <c r="BL124" s="95">
        <f t="shared" si="100"/>
        <v>211253680.63999999</v>
      </c>
      <c r="BM124" s="95">
        <f t="shared" si="100"/>
        <v>170408778.78999999</v>
      </c>
      <c r="BN124" s="95">
        <f t="shared" si="100"/>
        <v>248459282.65000001</v>
      </c>
      <c r="BO124" s="95">
        <f t="shared" si="100"/>
        <v>179862245.66</v>
      </c>
      <c r="BP124" s="95">
        <f t="shared" ref="BP124:CK124" si="101">+BP9+BP10+BP11+BP12+BP13+BP14+BP15+BP16+BP17+BP18</f>
        <v>123208360.81</v>
      </c>
      <c r="BQ124" s="95">
        <f t="shared" si="101"/>
        <v>5075366349</v>
      </c>
      <c r="BR124" s="95">
        <f t="shared" si="101"/>
        <v>187777617.39000002</v>
      </c>
      <c r="BS124" s="95">
        <f t="shared" si="101"/>
        <v>148763273.17000002</v>
      </c>
      <c r="BT124" s="95">
        <f t="shared" si="101"/>
        <v>729020733.51999998</v>
      </c>
      <c r="BU124" s="95">
        <f t="shared" si="101"/>
        <v>59423911.769999996</v>
      </c>
      <c r="BV124" s="95">
        <f t="shared" si="101"/>
        <v>140727512.59</v>
      </c>
      <c r="BW124" s="95">
        <f t="shared" si="101"/>
        <v>431212499.69999999</v>
      </c>
      <c r="BX124" s="95">
        <f t="shared" si="101"/>
        <v>102938497.28999999</v>
      </c>
      <c r="BY124" s="95">
        <f t="shared" si="101"/>
        <v>102684395.18000001</v>
      </c>
      <c r="BZ124" s="95">
        <f t="shared" si="101"/>
        <v>135842018.31999999</v>
      </c>
      <c r="CA124" s="95">
        <f t="shared" si="101"/>
        <v>197747786.77000001</v>
      </c>
      <c r="CB124" s="95">
        <f t="shared" si="101"/>
        <v>377827651.12</v>
      </c>
      <c r="CC124" s="95">
        <f t="shared" si="101"/>
        <v>185525715.69</v>
      </c>
      <c r="CD124" s="95">
        <f t="shared" si="101"/>
        <v>319132111.74000001</v>
      </c>
      <c r="CE124" s="95">
        <f t="shared" si="101"/>
        <v>94700174.769999981</v>
      </c>
      <c r="CF124" s="95">
        <f t="shared" si="101"/>
        <v>91148251.739999995</v>
      </c>
      <c r="CG124" s="95">
        <f t="shared" si="101"/>
        <v>86941998.590000004</v>
      </c>
      <c r="CH124" s="95">
        <f t="shared" si="101"/>
        <v>92055725.670000002</v>
      </c>
      <c r="CI124" s="95">
        <f t="shared" si="101"/>
        <v>455948561.22000009</v>
      </c>
      <c r="CJ124" s="95">
        <f t="shared" si="101"/>
        <v>83802645.930000007</v>
      </c>
      <c r="CK124" s="95">
        <f t="shared" si="101"/>
        <v>72807389.900000006</v>
      </c>
      <c r="CL124" s="95">
        <f t="shared" ref="CL124:CS124" si="102">+CL9+CL10+CL11+CL12+CL13+CL14+CL15+CL16+CL17+CL18</f>
        <v>2939160348.3099999</v>
      </c>
      <c r="CM124" s="95">
        <f t="shared" si="102"/>
        <v>1968284160.1900003</v>
      </c>
      <c r="CN124" s="95">
        <f t="shared" si="102"/>
        <v>3511410133.6799998</v>
      </c>
      <c r="CO124" s="95">
        <f t="shared" si="102"/>
        <v>7306902463.9099998</v>
      </c>
      <c r="CP124" s="95">
        <f t="shared" si="102"/>
        <v>3497837550.4099998</v>
      </c>
      <c r="CQ124" s="95">
        <f t="shared" si="102"/>
        <v>2011592348.55</v>
      </c>
      <c r="CR124" s="95">
        <f t="shared" si="102"/>
        <v>9171394821.0700016</v>
      </c>
      <c r="CS124" s="95">
        <f t="shared" si="102"/>
        <v>30406581826.120003</v>
      </c>
    </row>
    <row r="125" spans="1:97" ht="24.6">
      <c r="A125" s="23" t="s">
        <v>289</v>
      </c>
      <c r="B125" s="95">
        <f>+B22+B23+B24+B25+B26+B27+B28+B29+B30+B31+B32+B34+B35</f>
        <v>1052374782.74</v>
      </c>
      <c r="C125" s="95">
        <f>+C22+C23+C24+C25+C26+C27+C28+C29+C30+C31+C32+C34+C35</f>
        <v>122634837.5</v>
      </c>
      <c r="D125" s="95">
        <f t="shared" ref="D125:BO125" si="103">+D22+D23+D24+D25+D26+D27+D28+D29+D30+D31+D32+D34+D35</f>
        <v>124172080.2</v>
      </c>
      <c r="E125" s="95">
        <f t="shared" si="103"/>
        <v>119600476.37</v>
      </c>
      <c r="F125" s="95">
        <f t="shared" si="103"/>
        <v>84262426.640000001</v>
      </c>
      <c r="G125" s="95">
        <f t="shared" si="103"/>
        <v>138800400</v>
      </c>
      <c r="H125" s="95">
        <f t="shared" si="103"/>
        <v>170170894.13999999</v>
      </c>
      <c r="I125" s="95">
        <f t="shared" si="103"/>
        <v>251517162.17000002</v>
      </c>
      <c r="J125" s="95">
        <f t="shared" si="103"/>
        <v>131362000</v>
      </c>
      <c r="K125" s="95">
        <f t="shared" si="103"/>
        <v>148316000</v>
      </c>
      <c r="L125" s="95">
        <f t="shared" si="103"/>
        <v>348063929.37000006</v>
      </c>
      <c r="M125" s="95">
        <f t="shared" si="103"/>
        <v>54761344.430000007</v>
      </c>
      <c r="N125" s="95">
        <f t="shared" si="103"/>
        <v>764495191.49999976</v>
      </c>
      <c r="O125" s="95">
        <f t="shared" si="103"/>
        <v>137224094.65000001</v>
      </c>
      <c r="P125" s="95">
        <f t="shared" si="103"/>
        <v>188856986.74000001</v>
      </c>
      <c r="Q125" s="95">
        <f t="shared" si="103"/>
        <v>253275259.88999999</v>
      </c>
      <c r="R125" s="95">
        <f t="shared" si="103"/>
        <v>129889762.17999998</v>
      </c>
      <c r="S125" s="95">
        <f t="shared" si="103"/>
        <v>123208095.04000001</v>
      </c>
      <c r="T125" s="95">
        <f t="shared" si="103"/>
        <v>117217317.39000002</v>
      </c>
      <c r="U125" s="95">
        <f t="shared" si="103"/>
        <v>67064430</v>
      </c>
      <c r="V125" s="95">
        <f t="shared" si="103"/>
        <v>1364042925</v>
      </c>
      <c r="W125" s="95">
        <f t="shared" si="103"/>
        <v>104247190</v>
      </c>
      <c r="X125" s="95">
        <f t="shared" si="103"/>
        <v>171353940.97999999</v>
      </c>
      <c r="Y125" s="95">
        <f t="shared" si="103"/>
        <v>140098508.88999996</v>
      </c>
      <c r="Z125" s="95">
        <f t="shared" si="103"/>
        <v>67706497.020000011</v>
      </c>
      <c r="AA125" s="95">
        <f t="shared" si="103"/>
        <v>91580659.410000011</v>
      </c>
      <c r="AB125" s="95">
        <f t="shared" si="103"/>
        <v>97825000</v>
      </c>
      <c r="AC125" s="95">
        <f t="shared" si="103"/>
        <v>334513200</v>
      </c>
      <c r="AD125" s="95">
        <f t="shared" si="103"/>
        <v>96502364.370000005</v>
      </c>
      <c r="AE125" s="95">
        <f t="shared" si="103"/>
        <v>101083595</v>
      </c>
      <c r="AF125" s="95">
        <f>+AF22+AF23+AF24+AF25+AF26+AF27+AF28+AF29+AF30+AF31+AF32+AF34+AF35</f>
        <v>130482831.22</v>
      </c>
      <c r="AG125" s="95">
        <f t="shared" si="103"/>
        <v>217557322</v>
      </c>
      <c r="AH125" s="95">
        <f t="shared" si="103"/>
        <v>107506701</v>
      </c>
      <c r="AI125" s="95">
        <f t="shared" si="103"/>
        <v>103951263.58</v>
      </c>
      <c r="AJ125" s="95">
        <f t="shared" si="103"/>
        <v>2900328738.6000009</v>
      </c>
      <c r="AK125" s="95">
        <f t="shared" si="103"/>
        <v>146292662.96000001</v>
      </c>
      <c r="AL125" s="95">
        <f t="shared" si="103"/>
        <v>99012100.700000003</v>
      </c>
      <c r="AM125" s="95">
        <f t="shared" si="103"/>
        <v>265422058.84999996</v>
      </c>
      <c r="AN125" s="95">
        <f t="shared" si="103"/>
        <v>244742351.99000004</v>
      </c>
      <c r="AO125" s="95">
        <f t="shared" si="103"/>
        <v>126852071.09</v>
      </c>
      <c r="AP125" s="95">
        <f t="shared" si="103"/>
        <v>59797976.949999996</v>
      </c>
      <c r="AQ125" s="95">
        <f t="shared" si="103"/>
        <v>618897084.37000012</v>
      </c>
      <c r="AR125" s="95">
        <f t="shared" si="103"/>
        <v>124845205.86000001</v>
      </c>
      <c r="AS125" s="95">
        <f t="shared" si="103"/>
        <v>223717296.84</v>
      </c>
      <c r="AT125" s="95">
        <f t="shared" si="103"/>
        <v>230347322.16</v>
      </c>
      <c r="AU125" s="95">
        <f t="shared" si="103"/>
        <v>118181772.92</v>
      </c>
      <c r="AV125" s="95">
        <f t="shared" si="103"/>
        <v>74603415.169999987</v>
      </c>
      <c r="AW125" s="95">
        <f t="shared" si="103"/>
        <v>153312063.90000001</v>
      </c>
      <c r="AX125" s="95">
        <f t="shared" si="103"/>
        <v>118365260.54000001</v>
      </c>
      <c r="AY125" s="95">
        <f t="shared" si="103"/>
        <v>95691318</v>
      </c>
      <c r="AZ125" s="95">
        <f t="shared" si="103"/>
        <v>740786372.94000006</v>
      </c>
      <c r="BA125" s="95">
        <f t="shared" si="103"/>
        <v>103859877.8</v>
      </c>
      <c r="BB125" s="95">
        <f t="shared" si="103"/>
        <v>1427000000</v>
      </c>
      <c r="BC125" s="95">
        <f t="shared" si="103"/>
        <v>308971098.81999999</v>
      </c>
      <c r="BD125" s="95">
        <f t="shared" si="103"/>
        <v>97993362.930000007</v>
      </c>
      <c r="BE125" s="95">
        <f t="shared" si="103"/>
        <v>123491806.56</v>
      </c>
      <c r="BF125" s="95">
        <f t="shared" si="103"/>
        <v>714045080</v>
      </c>
      <c r="BG125" s="95">
        <f t="shared" si="103"/>
        <v>80687093.379999995</v>
      </c>
      <c r="BH125" s="95">
        <f t="shared" si="103"/>
        <v>59559746.789999999</v>
      </c>
      <c r="BI125" s="95">
        <f t="shared" si="103"/>
        <v>87704119.329999998</v>
      </c>
      <c r="BJ125" s="95">
        <f t="shared" si="103"/>
        <v>95160789.479999989</v>
      </c>
      <c r="BK125" s="95">
        <f t="shared" si="103"/>
        <v>919500000</v>
      </c>
      <c r="BL125" s="95">
        <f t="shared" si="103"/>
        <v>198497673.66</v>
      </c>
      <c r="BM125" s="95">
        <f t="shared" si="103"/>
        <v>156497338.22999999</v>
      </c>
      <c r="BN125" s="95">
        <f t="shared" si="103"/>
        <v>227403578.92000002</v>
      </c>
      <c r="BO125" s="95">
        <f t="shared" si="103"/>
        <v>154159907.45000002</v>
      </c>
      <c r="BP125" s="95">
        <f t="shared" ref="BP125:CK125" si="104">+BP22+BP23+BP24+BP25+BP26+BP27+BP28+BP29+BP30+BP31+BP32+BP34+BP35</f>
        <v>119022694.13000003</v>
      </c>
      <c r="BQ125" s="95">
        <f t="shared" si="104"/>
        <v>4551993434</v>
      </c>
      <c r="BR125" s="95">
        <f t="shared" si="104"/>
        <v>170932950.36999997</v>
      </c>
      <c r="BS125" s="95">
        <f t="shared" si="104"/>
        <v>137391947.96000001</v>
      </c>
      <c r="BT125" s="95">
        <f t="shared" si="104"/>
        <v>659532342.27999997</v>
      </c>
      <c r="BU125" s="95">
        <f t="shared" si="104"/>
        <v>49427706.850000001</v>
      </c>
      <c r="BV125" s="95">
        <f t="shared" si="104"/>
        <v>130439701.33</v>
      </c>
      <c r="BW125" s="95">
        <f t="shared" si="104"/>
        <v>394530742.51999998</v>
      </c>
      <c r="BX125" s="95">
        <f t="shared" si="104"/>
        <v>98249053.100000009</v>
      </c>
      <c r="BY125" s="95">
        <f t="shared" si="104"/>
        <v>97909354.679999992</v>
      </c>
      <c r="BZ125" s="95">
        <f t="shared" si="104"/>
        <v>127404817.45999999</v>
      </c>
      <c r="CA125" s="95">
        <f t="shared" si="104"/>
        <v>185732947.59999996</v>
      </c>
      <c r="CB125" s="95">
        <f t="shared" si="104"/>
        <v>350495603.96999997</v>
      </c>
      <c r="CC125" s="95">
        <f t="shared" si="104"/>
        <v>166057784.76000002</v>
      </c>
      <c r="CD125" s="95">
        <f t="shared" si="104"/>
        <v>298922014.40999997</v>
      </c>
      <c r="CE125" s="95">
        <f t="shared" si="104"/>
        <v>90061657.479999989</v>
      </c>
      <c r="CF125" s="95">
        <f t="shared" si="104"/>
        <v>86098435.760000005</v>
      </c>
      <c r="CG125" s="95">
        <f t="shared" si="104"/>
        <v>81554940.63000001</v>
      </c>
      <c r="CH125" s="95">
        <f t="shared" si="104"/>
        <v>88341939.969999999</v>
      </c>
      <c r="CI125" s="95">
        <f t="shared" si="104"/>
        <v>415568272.42999989</v>
      </c>
      <c r="CJ125" s="95">
        <f t="shared" si="104"/>
        <v>75580556.010000005</v>
      </c>
      <c r="CK125" s="95">
        <f t="shared" si="104"/>
        <v>66210845.049999997</v>
      </c>
      <c r="CL125" s="95">
        <f t="shared" ref="CL125:CS125" si="105">+CL22+CL23+CL24+CL25+CL26+CL27+CL28+CL29+CL30+CL31+CL32+CL34+CL35</f>
        <v>2746036333.5599995</v>
      </c>
      <c r="CM125" s="95">
        <f t="shared" si="105"/>
        <v>1781231137.3899999</v>
      </c>
      <c r="CN125" s="95">
        <f t="shared" si="105"/>
        <v>3128451998.4700003</v>
      </c>
      <c r="CO125" s="95">
        <f t="shared" si="105"/>
        <v>6445054951.6400013</v>
      </c>
      <c r="CP125" s="95">
        <f t="shared" si="105"/>
        <v>2994613097.29</v>
      </c>
      <c r="CQ125" s="95">
        <f t="shared" si="105"/>
        <v>1775081192.3899996</v>
      </c>
      <c r="CR125" s="95">
        <f t="shared" si="105"/>
        <v>8322437048.6199999</v>
      </c>
      <c r="CS125" s="95">
        <f t="shared" si="105"/>
        <v>27192905759.360004</v>
      </c>
    </row>
    <row r="126" spans="1:97" ht="24.6">
      <c r="A126" s="23" t="s">
        <v>290</v>
      </c>
      <c r="B126" s="96">
        <f>SUM(B124-B125)</f>
        <v>77199684.170000076</v>
      </c>
      <c r="C126" s="96">
        <f t="shared" ref="C126" si="106">SUM(C124-C125)</f>
        <v>42817.829999998212</v>
      </c>
      <c r="D126" s="96">
        <f t="shared" ref="D126:BO126" si="107">SUM(D124-D125)</f>
        <v>2085559.799999997</v>
      </c>
      <c r="E126" s="96">
        <f t="shared" si="107"/>
        <v>161335.04999999702</v>
      </c>
      <c r="F126" s="96">
        <f t="shared" si="107"/>
        <v>998901.42999999225</v>
      </c>
      <c r="G126" s="96">
        <f t="shared" si="107"/>
        <v>25076606.640000015</v>
      </c>
      <c r="H126" s="96">
        <f t="shared" si="107"/>
        <v>7023759.6400000155</v>
      </c>
      <c r="I126" s="96">
        <f t="shared" si="107"/>
        <v>5326473.0300000012</v>
      </c>
      <c r="J126" s="96">
        <f t="shared" si="107"/>
        <v>5771500</v>
      </c>
      <c r="K126" s="96">
        <f t="shared" si="107"/>
        <v>13730200</v>
      </c>
      <c r="L126" s="96">
        <f t="shared" si="107"/>
        <v>52959585.219999909</v>
      </c>
      <c r="M126" s="96">
        <f t="shared" si="107"/>
        <v>2747591.9399999902</v>
      </c>
      <c r="N126" s="96">
        <f t="shared" si="107"/>
        <v>79405321.430000186</v>
      </c>
      <c r="O126" s="96">
        <f t="shared" si="107"/>
        <v>4821258.4799999893</v>
      </c>
      <c r="P126" s="96">
        <f t="shared" si="107"/>
        <v>26772494.899999976</v>
      </c>
      <c r="Q126" s="96">
        <f t="shared" si="107"/>
        <v>25471460.829999983</v>
      </c>
      <c r="R126" s="96">
        <f t="shared" si="107"/>
        <v>5481357.7100000083</v>
      </c>
      <c r="S126" s="96">
        <f t="shared" si="107"/>
        <v>35576646.589999989</v>
      </c>
      <c r="T126" s="96">
        <f t="shared" si="107"/>
        <v>6996677.8600000143</v>
      </c>
      <c r="U126" s="96">
        <f t="shared" si="107"/>
        <v>2527805</v>
      </c>
      <c r="V126" s="96">
        <f t="shared" si="107"/>
        <v>122883075</v>
      </c>
      <c r="W126" s="96">
        <f t="shared" si="107"/>
        <v>45274170</v>
      </c>
      <c r="X126" s="96">
        <f t="shared" si="107"/>
        <v>44394544.460000008</v>
      </c>
      <c r="Y126" s="96">
        <f t="shared" si="107"/>
        <v>17974047.430000037</v>
      </c>
      <c r="Z126" s="96">
        <f t="shared" si="107"/>
        <v>7069613.9799999893</v>
      </c>
      <c r="AA126" s="96">
        <f t="shared" si="107"/>
        <v>13240330.62999998</v>
      </c>
      <c r="AB126" s="96">
        <f t="shared" si="107"/>
        <v>8725000</v>
      </c>
      <c r="AC126" s="96">
        <f t="shared" si="107"/>
        <v>18190000</v>
      </c>
      <c r="AD126" s="96">
        <f t="shared" si="107"/>
        <v>9418535.6299999952</v>
      </c>
      <c r="AE126" s="96">
        <f t="shared" si="107"/>
        <v>23539876</v>
      </c>
      <c r="AF126" s="96">
        <f t="shared" si="107"/>
        <v>19114939.780000001</v>
      </c>
      <c r="AG126" s="96">
        <f t="shared" si="107"/>
        <v>15542040</v>
      </c>
      <c r="AH126" s="96">
        <f t="shared" si="107"/>
        <v>7455999</v>
      </c>
      <c r="AI126" s="96">
        <f t="shared" si="107"/>
        <v>30135963.299999997</v>
      </c>
      <c r="AJ126" s="96">
        <f t="shared" si="107"/>
        <v>526166857.80999947</v>
      </c>
      <c r="AK126" s="96">
        <f t="shared" si="107"/>
        <v>4702349.069999963</v>
      </c>
      <c r="AL126" s="96">
        <f t="shared" si="107"/>
        <v>28809139.319999993</v>
      </c>
      <c r="AM126" s="96">
        <f t="shared" si="107"/>
        <v>19834786.810000062</v>
      </c>
      <c r="AN126" s="96">
        <f t="shared" si="107"/>
        <v>3451488.569999963</v>
      </c>
      <c r="AO126" s="96">
        <f t="shared" si="107"/>
        <v>3309604.0199999958</v>
      </c>
      <c r="AP126" s="96">
        <f t="shared" si="107"/>
        <v>1536989.1799999997</v>
      </c>
      <c r="AQ126" s="96">
        <f t="shared" si="107"/>
        <v>92845800.729999781</v>
      </c>
      <c r="AR126" s="96">
        <f t="shared" si="107"/>
        <v>17359683.030000001</v>
      </c>
      <c r="AS126" s="96">
        <f t="shared" si="107"/>
        <v>26373703.159999996</v>
      </c>
      <c r="AT126" s="96">
        <f t="shared" si="107"/>
        <v>26709424.060000002</v>
      </c>
      <c r="AU126" s="96">
        <f t="shared" si="107"/>
        <v>8062344.3099999875</v>
      </c>
      <c r="AV126" s="96">
        <f t="shared" si="107"/>
        <v>19949248.650000006</v>
      </c>
      <c r="AW126" s="96">
        <f t="shared" si="107"/>
        <v>11331643.729999989</v>
      </c>
      <c r="AX126" s="96">
        <f t="shared" si="107"/>
        <v>34639940.249999985</v>
      </c>
      <c r="AY126" s="96">
        <f t="shared" si="107"/>
        <v>3368682</v>
      </c>
      <c r="AZ126" s="96">
        <f t="shared" si="107"/>
        <v>25120602.639999986</v>
      </c>
      <c r="BA126" s="96">
        <f t="shared" si="107"/>
        <v>8275224.9299999923</v>
      </c>
      <c r="BB126" s="96">
        <f t="shared" si="107"/>
        <v>259100000</v>
      </c>
      <c r="BC126" s="96">
        <f>SUM(BC124-BC125)</f>
        <v>37308901.180000007</v>
      </c>
      <c r="BD126" s="96">
        <f t="shared" si="107"/>
        <v>34074.479999989271</v>
      </c>
      <c r="BE126" s="96">
        <f t="shared" si="107"/>
        <v>12785334.539999992</v>
      </c>
      <c r="BF126" s="96">
        <f t="shared" si="107"/>
        <v>114848200</v>
      </c>
      <c r="BG126" s="96">
        <f t="shared" si="107"/>
        <v>12376017</v>
      </c>
      <c r="BH126" s="96">
        <f t="shared" si="107"/>
        <v>7395359.6400000006</v>
      </c>
      <c r="BI126" s="96">
        <f t="shared" si="107"/>
        <v>38110275.239999995</v>
      </c>
      <c r="BJ126" s="96">
        <f t="shared" si="107"/>
        <v>21266291.040000007</v>
      </c>
      <c r="BK126" s="96">
        <f t="shared" si="107"/>
        <v>158900000</v>
      </c>
      <c r="BL126" s="96">
        <f t="shared" si="107"/>
        <v>12756006.979999989</v>
      </c>
      <c r="BM126" s="96">
        <f t="shared" si="107"/>
        <v>13911440.560000002</v>
      </c>
      <c r="BN126" s="96">
        <f t="shared" si="107"/>
        <v>21055703.729999989</v>
      </c>
      <c r="BO126" s="96">
        <f t="shared" si="107"/>
        <v>25702338.209999979</v>
      </c>
      <c r="BP126" s="96">
        <f t="shared" ref="BP126:CK126" si="108">SUM(BP124-BP125)</f>
        <v>4185666.6799999774</v>
      </c>
      <c r="BQ126" s="96">
        <f t="shared" si="108"/>
        <v>523372915</v>
      </c>
      <c r="BR126" s="96">
        <f t="shared" si="108"/>
        <v>16844667.020000041</v>
      </c>
      <c r="BS126" s="96">
        <f t="shared" si="108"/>
        <v>11371325.210000008</v>
      </c>
      <c r="BT126" s="96">
        <f t="shared" si="108"/>
        <v>69488391.24000001</v>
      </c>
      <c r="BU126" s="96">
        <f t="shared" si="108"/>
        <v>9996204.9199999943</v>
      </c>
      <c r="BV126" s="96">
        <f t="shared" si="108"/>
        <v>10287811.260000005</v>
      </c>
      <c r="BW126" s="96">
        <f t="shared" si="108"/>
        <v>36681757.180000007</v>
      </c>
      <c r="BX126" s="96">
        <f t="shared" si="108"/>
        <v>4689444.1899999827</v>
      </c>
      <c r="BY126" s="96">
        <f t="shared" si="108"/>
        <v>4775040.5000000149</v>
      </c>
      <c r="BZ126" s="96">
        <f t="shared" si="108"/>
        <v>8437200.8599999994</v>
      </c>
      <c r="CA126" s="96">
        <f t="shared" si="108"/>
        <v>12014839.170000046</v>
      </c>
      <c r="CB126" s="96">
        <f t="shared" si="108"/>
        <v>27332047.150000036</v>
      </c>
      <c r="CC126" s="96">
        <f t="shared" si="108"/>
        <v>19467930.929999977</v>
      </c>
      <c r="CD126" s="96">
        <f t="shared" si="108"/>
        <v>20210097.330000043</v>
      </c>
      <c r="CE126" s="96">
        <f t="shared" si="108"/>
        <v>4638517.2899999917</v>
      </c>
      <c r="CF126" s="96">
        <f t="shared" si="108"/>
        <v>5049815.9799999893</v>
      </c>
      <c r="CG126" s="96">
        <f t="shared" si="108"/>
        <v>5387057.9599999934</v>
      </c>
      <c r="CH126" s="96">
        <f t="shared" si="108"/>
        <v>3713785.700000003</v>
      </c>
      <c r="CI126" s="96">
        <f t="shared" si="108"/>
        <v>40380288.7900002</v>
      </c>
      <c r="CJ126" s="96">
        <f t="shared" si="108"/>
        <v>8222089.9200000018</v>
      </c>
      <c r="CK126" s="96">
        <f t="shared" si="108"/>
        <v>6596544.8500000089</v>
      </c>
      <c r="CL126" s="96">
        <f t="shared" ref="CL126:CS126" si="109">SUM(CL124-CL125)</f>
        <v>193124014.75000048</v>
      </c>
      <c r="CM126" s="96">
        <f t="shared" si="109"/>
        <v>187053022.80000043</v>
      </c>
      <c r="CN126" s="96">
        <f t="shared" si="109"/>
        <v>382958135.20999956</v>
      </c>
      <c r="CO126" s="96">
        <f t="shared" si="109"/>
        <v>861847512.26999855</v>
      </c>
      <c r="CP126" s="96">
        <f t="shared" si="109"/>
        <v>503224453.11999989</v>
      </c>
      <c r="CQ126" s="96">
        <f t="shared" si="109"/>
        <v>236511156.16000032</v>
      </c>
      <c r="CR126" s="96">
        <f t="shared" si="109"/>
        <v>848957772.45000172</v>
      </c>
      <c r="CS126" s="96">
        <f t="shared" si="109"/>
        <v>3213676066.7599983</v>
      </c>
    </row>
    <row r="127" spans="1:97" ht="24.6">
      <c r="A127" s="23" t="s">
        <v>291</v>
      </c>
      <c r="B127" s="97" t="str">
        <f>IF(B126&gt;0,"เกินดุล",IF(B126=0,"สมดุล","ขาดดุล"))</f>
        <v>เกินดุล</v>
      </c>
      <c r="C127" s="97" t="str">
        <f t="shared" ref="C127" si="110">IF(C126&gt;0,"เกินดุล",IF(C126=0,"สมดุล","ขาดดุล"))</f>
        <v>เกินดุล</v>
      </c>
      <c r="D127" s="97" t="str">
        <f t="shared" ref="D127:BO127" si="111">IF(D126&gt;0,"เกินดุล",IF(D126=0,"สมดุล","ขาดดุล"))</f>
        <v>เกินดุล</v>
      </c>
      <c r="E127" s="97" t="str">
        <f t="shared" si="111"/>
        <v>เกินดุล</v>
      </c>
      <c r="F127" s="97" t="str">
        <f t="shared" si="111"/>
        <v>เกินดุล</v>
      </c>
      <c r="G127" s="97" t="str">
        <f t="shared" si="111"/>
        <v>เกินดุล</v>
      </c>
      <c r="H127" s="97" t="str">
        <f t="shared" si="111"/>
        <v>เกินดุล</v>
      </c>
      <c r="I127" s="97" t="str">
        <f t="shared" si="111"/>
        <v>เกินดุล</v>
      </c>
      <c r="J127" s="97" t="str">
        <f t="shared" si="111"/>
        <v>เกินดุล</v>
      </c>
      <c r="K127" s="97" t="str">
        <f t="shared" si="111"/>
        <v>เกินดุล</v>
      </c>
      <c r="L127" s="97" t="str">
        <f t="shared" si="111"/>
        <v>เกินดุล</v>
      </c>
      <c r="M127" s="97" t="str">
        <f t="shared" si="111"/>
        <v>เกินดุล</v>
      </c>
      <c r="N127" s="97" t="str">
        <f t="shared" si="111"/>
        <v>เกินดุล</v>
      </c>
      <c r="O127" s="97" t="str">
        <f t="shared" si="111"/>
        <v>เกินดุล</v>
      </c>
      <c r="P127" s="97" t="str">
        <f t="shared" si="111"/>
        <v>เกินดุล</v>
      </c>
      <c r="Q127" s="97" t="str">
        <f t="shared" si="111"/>
        <v>เกินดุล</v>
      </c>
      <c r="R127" s="97" t="str">
        <f t="shared" si="111"/>
        <v>เกินดุล</v>
      </c>
      <c r="S127" s="97" t="str">
        <f t="shared" si="111"/>
        <v>เกินดุล</v>
      </c>
      <c r="T127" s="97" t="str">
        <f t="shared" si="111"/>
        <v>เกินดุล</v>
      </c>
      <c r="U127" s="97" t="str">
        <f t="shared" si="111"/>
        <v>เกินดุล</v>
      </c>
      <c r="V127" s="97" t="str">
        <f t="shared" si="111"/>
        <v>เกินดุล</v>
      </c>
      <c r="W127" s="97" t="str">
        <f t="shared" si="111"/>
        <v>เกินดุล</v>
      </c>
      <c r="X127" s="97" t="str">
        <f t="shared" si="111"/>
        <v>เกินดุล</v>
      </c>
      <c r="Y127" s="97" t="str">
        <f t="shared" si="111"/>
        <v>เกินดุล</v>
      </c>
      <c r="Z127" s="97" t="str">
        <f t="shared" si="111"/>
        <v>เกินดุล</v>
      </c>
      <c r="AA127" s="97" t="str">
        <f t="shared" si="111"/>
        <v>เกินดุล</v>
      </c>
      <c r="AB127" s="97" t="str">
        <f t="shared" si="111"/>
        <v>เกินดุล</v>
      </c>
      <c r="AC127" s="97" t="str">
        <f t="shared" si="111"/>
        <v>เกินดุล</v>
      </c>
      <c r="AD127" s="97" t="str">
        <f t="shared" si="111"/>
        <v>เกินดุล</v>
      </c>
      <c r="AE127" s="97" t="str">
        <f t="shared" si="111"/>
        <v>เกินดุล</v>
      </c>
      <c r="AF127" s="97" t="str">
        <f t="shared" si="111"/>
        <v>เกินดุล</v>
      </c>
      <c r="AG127" s="97" t="str">
        <f t="shared" si="111"/>
        <v>เกินดุล</v>
      </c>
      <c r="AH127" s="97" t="str">
        <f t="shared" si="111"/>
        <v>เกินดุล</v>
      </c>
      <c r="AI127" s="97" t="str">
        <f t="shared" si="111"/>
        <v>เกินดุล</v>
      </c>
      <c r="AJ127" s="97" t="str">
        <f t="shared" si="111"/>
        <v>เกินดุล</v>
      </c>
      <c r="AK127" s="97" t="str">
        <f t="shared" si="111"/>
        <v>เกินดุล</v>
      </c>
      <c r="AL127" s="97" t="str">
        <f t="shared" si="111"/>
        <v>เกินดุล</v>
      </c>
      <c r="AM127" s="97" t="str">
        <f t="shared" si="111"/>
        <v>เกินดุล</v>
      </c>
      <c r="AN127" s="97" t="str">
        <f t="shared" si="111"/>
        <v>เกินดุล</v>
      </c>
      <c r="AO127" s="97" t="str">
        <f t="shared" si="111"/>
        <v>เกินดุล</v>
      </c>
      <c r="AP127" s="97" t="str">
        <f t="shared" si="111"/>
        <v>เกินดุล</v>
      </c>
      <c r="AQ127" s="97" t="str">
        <f t="shared" si="111"/>
        <v>เกินดุล</v>
      </c>
      <c r="AR127" s="97" t="str">
        <f t="shared" si="111"/>
        <v>เกินดุล</v>
      </c>
      <c r="AS127" s="97" t="str">
        <f t="shared" si="111"/>
        <v>เกินดุล</v>
      </c>
      <c r="AT127" s="97" t="str">
        <f t="shared" si="111"/>
        <v>เกินดุล</v>
      </c>
      <c r="AU127" s="97" t="str">
        <f t="shared" si="111"/>
        <v>เกินดุล</v>
      </c>
      <c r="AV127" s="97" t="str">
        <f t="shared" si="111"/>
        <v>เกินดุล</v>
      </c>
      <c r="AW127" s="97" t="str">
        <f t="shared" si="111"/>
        <v>เกินดุล</v>
      </c>
      <c r="AX127" s="97" t="str">
        <f t="shared" si="111"/>
        <v>เกินดุล</v>
      </c>
      <c r="AY127" s="97" t="str">
        <f t="shared" si="111"/>
        <v>เกินดุล</v>
      </c>
      <c r="AZ127" s="97" t="str">
        <f t="shared" si="111"/>
        <v>เกินดุล</v>
      </c>
      <c r="BA127" s="97" t="str">
        <f t="shared" si="111"/>
        <v>เกินดุล</v>
      </c>
      <c r="BB127" s="97" t="str">
        <f t="shared" si="111"/>
        <v>เกินดุล</v>
      </c>
      <c r="BC127" s="97" t="str">
        <f t="shared" si="111"/>
        <v>เกินดุล</v>
      </c>
      <c r="BD127" s="97" t="str">
        <f t="shared" si="111"/>
        <v>เกินดุล</v>
      </c>
      <c r="BE127" s="97" t="str">
        <f t="shared" si="111"/>
        <v>เกินดุล</v>
      </c>
      <c r="BF127" s="97" t="str">
        <f t="shared" si="111"/>
        <v>เกินดุล</v>
      </c>
      <c r="BG127" s="97" t="str">
        <f t="shared" si="111"/>
        <v>เกินดุล</v>
      </c>
      <c r="BH127" s="97" t="str">
        <f t="shared" si="111"/>
        <v>เกินดุล</v>
      </c>
      <c r="BI127" s="97" t="str">
        <f t="shared" si="111"/>
        <v>เกินดุล</v>
      </c>
      <c r="BJ127" s="97" t="str">
        <f t="shared" si="111"/>
        <v>เกินดุล</v>
      </c>
      <c r="BK127" s="97" t="str">
        <f>IF(BK126&gt;0,"เกินดุล",IF(BK126=0,"สมดุล","ขาดดุล"))</f>
        <v>เกินดุล</v>
      </c>
      <c r="BL127" s="97" t="str">
        <f t="shared" si="111"/>
        <v>เกินดุล</v>
      </c>
      <c r="BM127" s="97" t="str">
        <f t="shared" si="111"/>
        <v>เกินดุล</v>
      </c>
      <c r="BN127" s="97" t="str">
        <f t="shared" si="111"/>
        <v>เกินดุล</v>
      </c>
      <c r="BO127" s="97" t="str">
        <f t="shared" si="111"/>
        <v>เกินดุล</v>
      </c>
      <c r="BP127" s="97" t="str">
        <f t="shared" ref="BP127:CK127" si="112">IF(BP126&gt;0,"เกินดุล",IF(BP126=0,"สมดุล","ขาดดุล"))</f>
        <v>เกินดุล</v>
      </c>
      <c r="BQ127" s="97" t="str">
        <f t="shared" si="112"/>
        <v>เกินดุล</v>
      </c>
      <c r="BR127" s="97" t="str">
        <f t="shared" si="112"/>
        <v>เกินดุล</v>
      </c>
      <c r="BS127" s="97" t="str">
        <f t="shared" si="112"/>
        <v>เกินดุล</v>
      </c>
      <c r="BT127" s="97" t="str">
        <f t="shared" si="112"/>
        <v>เกินดุล</v>
      </c>
      <c r="BU127" s="97" t="str">
        <f t="shared" si="112"/>
        <v>เกินดุล</v>
      </c>
      <c r="BV127" s="97" t="str">
        <f t="shared" si="112"/>
        <v>เกินดุล</v>
      </c>
      <c r="BW127" s="97" t="str">
        <f t="shared" si="112"/>
        <v>เกินดุล</v>
      </c>
      <c r="BX127" s="97" t="str">
        <f t="shared" si="112"/>
        <v>เกินดุล</v>
      </c>
      <c r="BY127" s="97" t="str">
        <f t="shared" si="112"/>
        <v>เกินดุล</v>
      </c>
      <c r="BZ127" s="97" t="str">
        <f t="shared" si="112"/>
        <v>เกินดุล</v>
      </c>
      <c r="CA127" s="97" t="str">
        <f t="shared" si="112"/>
        <v>เกินดุล</v>
      </c>
      <c r="CB127" s="97" t="str">
        <f t="shared" si="112"/>
        <v>เกินดุล</v>
      </c>
      <c r="CC127" s="97" t="str">
        <f t="shared" si="112"/>
        <v>เกินดุล</v>
      </c>
      <c r="CD127" s="97" t="str">
        <f t="shared" si="112"/>
        <v>เกินดุล</v>
      </c>
      <c r="CE127" s="97" t="str">
        <f t="shared" si="112"/>
        <v>เกินดุล</v>
      </c>
      <c r="CF127" s="97" t="str">
        <f t="shared" si="112"/>
        <v>เกินดุล</v>
      </c>
      <c r="CG127" s="97" t="str">
        <f t="shared" si="112"/>
        <v>เกินดุล</v>
      </c>
      <c r="CH127" s="97" t="str">
        <f t="shared" si="112"/>
        <v>เกินดุล</v>
      </c>
      <c r="CI127" s="97" t="str">
        <f t="shared" si="112"/>
        <v>เกินดุล</v>
      </c>
      <c r="CJ127" s="97" t="str">
        <f t="shared" si="112"/>
        <v>เกินดุล</v>
      </c>
      <c r="CK127" s="97" t="str">
        <f t="shared" si="112"/>
        <v>เกินดุล</v>
      </c>
      <c r="CL127" s="97" t="str">
        <f t="shared" ref="CL127:CS127" si="113">IF(CL126&gt;0,"เกินดุล",IF(CL126=0,"สมดุล","ขาดดุล"))</f>
        <v>เกินดุล</v>
      </c>
      <c r="CM127" s="97" t="str">
        <f t="shared" si="113"/>
        <v>เกินดุล</v>
      </c>
      <c r="CN127" s="97" t="str">
        <f t="shared" si="113"/>
        <v>เกินดุล</v>
      </c>
      <c r="CO127" s="97" t="str">
        <f t="shared" si="113"/>
        <v>เกินดุล</v>
      </c>
      <c r="CP127" s="97" t="str">
        <f t="shared" si="113"/>
        <v>เกินดุล</v>
      </c>
      <c r="CQ127" s="97" t="str">
        <f t="shared" si="113"/>
        <v>เกินดุล</v>
      </c>
      <c r="CR127" s="97" t="str">
        <f t="shared" si="113"/>
        <v>เกินดุล</v>
      </c>
      <c r="CS127" s="97" t="str">
        <f t="shared" si="113"/>
        <v>เกินดุล</v>
      </c>
    </row>
    <row r="128" spans="1:97" ht="24.6">
      <c r="A128" s="23" t="s">
        <v>292</v>
      </c>
      <c r="B128" s="96">
        <f>IF(B126&lt;=0,0,ROUNDUP((B126*20%),2))</f>
        <v>15439936.84</v>
      </c>
      <c r="C128" s="96">
        <f t="shared" ref="C128" si="114">IF(C126&lt;=0,0,ROUNDUP((C126*20%),2))</f>
        <v>8563.57</v>
      </c>
      <c r="D128" s="96">
        <f t="shared" ref="D128:BO128" si="115">IF(D126&lt;=0,0,ROUNDUP((D126*20%),2))</f>
        <v>417111.96</v>
      </c>
      <c r="E128" s="96">
        <f t="shared" si="115"/>
        <v>32267.01</v>
      </c>
      <c r="F128" s="96">
        <f t="shared" si="115"/>
        <v>199780.29</v>
      </c>
      <c r="G128" s="96">
        <f t="shared" si="115"/>
        <v>5015321.33</v>
      </c>
      <c r="H128" s="96">
        <f t="shared" si="115"/>
        <v>1404751.93</v>
      </c>
      <c r="I128" s="96">
        <f t="shared" si="115"/>
        <v>1065294.6100000001</v>
      </c>
      <c r="J128" s="96">
        <f t="shared" si="115"/>
        <v>1154300</v>
      </c>
      <c r="K128" s="96">
        <f t="shared" si="115"/>
        <v>2746040</v>
      </c>
      <c r="L128" s="96">
        <f t="shared" si="115"/>
        <v>10591917.049999999</v>
      </c>
      <c r="M128" s="96">
        <f t="shared" si="115"/>
        <v>549518.39</v>
      </c>
      <c r="N128" s="96">
        <f t="shared" si="115"/>
        <v>15881064.289999999</v>
      </c>
      <c r="O128" s="96">
        <f t="shared" si="115"/>
        <v>964251.7</v>
      </c>
      <c r="P128" s="96">
        <f t="shared" si="115"/>
        <v>5354498.9800000004</v>
      </c>
      <c r="Q128" s="96">
        <f t="shared" si="115"/>
        <v>5094292.17</v>
      </c>
      <c r="R128" s="96">
        <f t="shared" si="115"/>
        <v>1096271.55</v>
      </c>
      <c r="S128" s="96">
        <f t="shared" si="115"/>
        <v>7115329.3199999994</v>
      </c>
      <c r="T128" s="96">
        <f t="shared" si="115"/>
        <v>1399335.58</v>
      </c>
      <c r="U128" s="96">
        <f t="shared" si="115"/>
        <v>505561</v>
      </c>
      <c r="V128" s="96">
        <f t="shared" si="115"/>
        <v>24576615</v>
      </c>
      <c r="W128" s="96">
        <f t="shared" si="115"/>
        <v>9054834</v>
      </c>
      <c r="X128" s="96">
        <f t="shared" si="115"/>
        <v>8878908.9000000004</v>
      </c>
      <c r="Y128" s="96">
        <f t="shared" si="115"/>
        <v>3594809.4899999998</v>
      </c>
      <c r="Z128" s="96">
        <f t="shared" si="115"/>
        <v>1413922.8</v>
      </c>
      <c r="AA128" s="96">
        <f t="shared" si="115"/>
        <v>2648066.13</v>
      </c>
      <c r="AB128" s="96">
        <f t="shared" si="115"/>
        <v>1745000</v>
      </c>
      <c r="AC128" s="96">
        <f t="shared" si="115"/>
        <v>3638000</v>
      </c>
      <c r="AD128" s="96">
        <f t="shared" si="115"/>
        <v>1883707.1300000001</v>
      </c>
      <c r="AE128" s="96">
        <f t="shared" si="115"/>
        <v>4707975.2</v>
      </c>
      <c r="AF128" s="96">
        <f t="shared" si="115"/>
        <v>3822987.96</v>
      </c>
      <c r="AG128" s="96">
        <f t="shared" si="115"/>
        <v>3108408</v>
      </c>
      <c r="AH128" s="96">
        <f t="shared" si="115"/>
        <v>1491199.8</v>
      </c>
      <c r="AI128" s="96">
        <f t="shared" si="115"/>
        <v>6027192.6600000001</v>
      </c>
      <c r="AJ128" s="96">
        <f t="shared" si="115"/>
        <v>105233371.57000001</v>
      </c>
      <c r="AK128" s="96">
        <f t="shared" si="115"/>
        <v>940469.82000000007</v>
      </c>
      <c r="AL128" s="96">
        <f t="shared" si="115"/>
        <v>5761827.8700000001</v>
      </c>
      <c r="AM128" s="96">
        <f t="shared" si="115"/>
        <v>3966957.3699999996</v>
      </c>
      <c r="AN128" s="96">
        <f t="shared" si="115"/>
        <v>690297.72</v>
      </c>
      <c r="AO128" s="96">
        <f t="shared" si="115"/>
        <v>661920.81000000006</v>
      </c>
      <c r="AP128" s="96">
        <f t="shared" si="115"/>
        <v>307397.84000000003</v>
      </c>
      <c r="AQ128" s="96">
        <f t="shared" si="115"/>
        <v>18569160.150000002</v>
      </c>
      <c r="AR128" s="96">
        <f t="shared" si="115"/>
        <v>3471936.61</v>
      </c>
      <c r="AS128" s="96">
        <f t="shared" si="115"/>
        <v>5274740.6399999997</v>
      </c>
      <c r="AT128" s="96">
        <f t="shared" si="115"/>
        <v>5341884.8199999994</v>
      </c>
      <c r="AU128" s="96">
        <f t="shared" si="115"/>
        <v>1612468.87</v>
      </c>
      <c r="AV128" s="96">
        <f t="shared" si="115"/>
        <v>3989849.73</v>
      </c>
      <c r="AW128" s="96">
        <f t="shared" si="115"/>
        <v>2266328.75</v>
      </c>
      <c r="AX128" s="96">
        <f t="shared" si="115"/>
        <v>6927988.0499999998</v>
      </c>
      <c r="AY128" s="96">
        <f t="shared" si="115"/>
        <v>673736.4</v>
      </c>
      <c r="AZ128" s="96">
        <f t="shared" si="115"/>
        <v>5024120.5299999993</v>
      </c>
      <c r="BA128" s="96">
        <f t="shared" si="115"/>
        <v>1655044.99</v>
      </c>
      <c r="BB128" s="96">
        <f t="shared" si="115"/>
        <v>51820000</v>
      </c>
      <c r="BC128" s="96">
        <f t="shared" si="115"/>
        <v>7461780.2400000002</v>
      </c>
      <c r="BD128" s="96">
        <f t="shared" si="115"/>
        <v>6814.9000000000005</v>
      </c>
      <c r="BE128" s="96">
        <f t="shared" si="115"/>
        <v>2557066.9099999997</v>
      </c>
      <c r="BF128" s="96">
        <f t="shared" si="115"/>
        <v>22969640</v>
      </c>
      <c r="BG128" s="96">
        <f t="shared" si="115"/>
        <v>2475203.4</v>
      </c>
      <c r="BH128" s="96">
        <f t="shared" si="115"/>
        <v>1479071.93</v>
      </c>
      <c r="BI128" s="96">
        <f t="shared" si="115"/>
        <v>7622055.0499999998</v>
      </c>
      <c r="BJ128" s="96">
        <f t="shared" si="115"/>
        <v>4253258.21</v>
      </c>
      <c r="BK128" s="96">
        <f t="shared" si="115"/>
        <v>31780000</v>
      </c>
      <c r="BL128" s="96">
        <f t="shared" si="115"/>
        <v>2551201.4</v>
      </c>
      <c r="BM128" s="96">
        <f t="shared" si="115"/>
        <v>2782288.1199999996</v>
      </c>
      <c r="BN128" s="96">
        <f t="shared" si="115"/>
        <v>4211140.75</v>
      </c>
      <c r="BO128" s="96">
        <f t="shared" si="115"/>
        <v>5140467.6499999994</v>
      </c>
      <c r="BP128" s="96">
        <f t="shared" ref="BP128:CK128" si="116">IF(BP126&lt;=0,0,ROUNDUP((BP126*20%),2))</f>
        <v>837133.34</v>
      </c>
      <c r="BQ128" s="96">
        <f t="shared" si="116"/>
        <v>104674583</v>
      </c>
      <c r="BR128" s="96">
        <f t="shared" si="116"/>
        <v>3368933.4099999997</v>
      </c>
      <c r="BS128" s="96">
        <f t="shared" si="116"/>
        <v>2274265.0499999998</v>
      </c>
      <c r="BT128" s="96">
        <f t="shared" si="116"/>
        <v>13897678.25</v>
      </c>
      <c r="BU128" s="96">
        <f t="shared" si="116"/>
        <v>1999240.99</v>
      </c>
      <c r="BV128" s="96">
        <f t="shared" si="116"/>
        <v>2057562.26</v>
      </c>
      <c r="BW128" s="96">
        <f t="shared" si="116"/>
        <v>7336351.4399999995</v>
      </c>
      <c r="BX128" s="96">
        <f t="shared" si="116"/>
        <v>937888.84</v>
      </c>
      <c r="BY128" s="96">
        <f t="shared" si="116"/>
        <v>955008.11</v>
      </c>
      <c r="BZ128" s="96">
        <f t="shared" si="116"/>
        <v>1687440.18</v>
      </c>
      <c r="CA128" s="96">
        <f t="shared" si="116"/>
        <v>2402967.84</v>
      </c>
      <c r="CB128" s="96">
        <f t="shared" si="116"/>
        <v>5466409.4399999995</v>
      </c>
      <c r="CC128" s="96">
        <f t="shared" si="116"/>
        <v>3893586.19</v>
      </c>
      <c r="CD128" s="96">
        <f t="shared" si="116"/>
        <v>4042019.4699999997</v>
      </c>
      <c r="CE128" s="96">
        <f t="shared" si="116"/>
        <v>927703.46</v>
      </c>
      <c r="CF128" s="96">
        <f t="shared" si="116"/>
        <v>1009963.2</v>
      </c>
      <c r="CG128" s="96">
        <f t="shared" si="116"/>
        <v>1077411.6000000001</v>
      </c>
      <c r="CH128" s="96">
        <f t="shared" si="116"/>
        <v>742757.15</v>
      </c>
      <c r="CI128" s="96">
        <f t="shared" si="116"/>
        <v>8076057.7599999998</v>
      </c>
      <c r="CJ128" s="96">
        <f t="shared" si="116"/>
        <v>1644417.99</v>
      </c>
      <c r="CK128" s="96">
        <f t="shared" si="116"/>
        <v>1319308.97</v>
      </c>
      <c r="CL128" s="96">
        <f t="shared" ref="CL128:CS128" si="117">IF(CL126&lt;=0,0,ROUNDUP((CL126*20%),2))</f>
        <v>38624802.960000001</v>
      </c>
      <c r="CM128" s="96">
        <f t="shared" si="117"/>
        <v>37410604.57</v>
      </c>
      <c r="CN128" s="96">
        <f t="shared" si="117"/>
        <v>76591627.050000012</v>
      </c>
      <c r="CO128" s="96">
        <f t="shared" si="117"/>
        <v>172369502.45999998</v>
      </c>
      <c r="CP128" s="96">
        <f t="shared" si="117"/>
        <v>100644890.63000001</v>
      </c>
      <c r="CQ128" s="96">
        <f t="shared" si="117"/>
        <v>47302231.239999995</v>
      </c>
      <c r="CR128" s="96">
        <f t="shared" si="117"/>
        <v>169791554.49000001</v>
      </c>
      <c r="CS128" s="96">
        <f t="shared" si="117"/>
        <v>642735213.36000001</v>
      </c>
    </row>
    <row r="129" spans="1:97" ht="24.6">
      <c r="A129" s="23" t="s">
        <v>293</v>
      </c>
      <c r="B129" s="96">
        <f>+B103+B106</f>
        <v>1796090</v>
      </c>
      <c r="C129" s="96">
        <f>+C103+C106</f>
        <v>0</v>
      </c>
      <c r="D129" s="96">
        <f t="shared" ref="D129:BO129" si="118">+D103+D106</f>
        <v>0</v>
      </c>
      <c r="E129" s="96">
        <f t="shared" si="118"/>
        <v>0</v>
      </c>
      <c r="F129" s="96">
        <f t="shared" si="118"/>
        <v>135400</v>
      </c>
      <c r="G129" s="96">
        <f t="shared" si="118"/>
        <v>387001</v>
      </c>
      <c r="H129" s="96">
        <f t="shared" si="118"/>
        <v>325184.65000000002</v>
      </c>
      <c r="I129" s="96">
        <f t="shared" si="118"/>
        <v>0</v>
      </c>
      <c r="J129" s="96">
        <f t="shared" si="118"/>
        <v>1151770</v>
      </c>
      <c r="K129" s="96">
        <f t="shared" si="118"/>
        <v>0</v>
      </c>
      <c r="L129" s="96">
        <f t="shared" si="118"/>
        <v>1251385.95</v>
      </c>
      <c r="M129" s="96">
        <f t="shared" si="118"/>
        <v>0</v>
      </c>
      <c r="N129" s="96">
        <f t="shared" si="118"/>
        <v>9906475</v>
      </c>
      <c r="O129" s="96">
        <f t="shared" si="118"/>
        <v>957600</v>
      </c>
      <c r="P129" s="96">
        <f t="shared" si="118"/>
        <v>5322800</v>
      </c>
      <c r="Q129" s="96">
        <f t="shared" si="118"/>
        <v>5080705</v>
      </c>
      <c r="R129" s="96">
        <f t="shared" si="118"/>
        <v>879100</v>
      </c>
      <c r="S129" s="96">
        <f t="shared" si="118"/>
        <v>8666510.2599999998</v>
      </c>
      <c r="T129" s="96">
        <f t="shared" si="118"/>
        <v>2774210</v>
      </c>
      <c r="U129" s="96">
        <f t="shared" si="118"/>
        <v>764600</v>
      </c>
      <c r="V129" s="96">
        <f t="shared" si="118"/>
        <v>19808216.380000003</v>
      </c>
      <c r="W129" s="96">
        <f t="shared" si="118"/>
        <v>5784871.6699999999</v>
      </c>
      <c r="X129" s="96">
        <f t="shared" si="118"/>
        <v>5338000</v>
      </c>
      <c r="Y129" s="96">
        <f t="shared" si="118"/>
        <v>500000</v>
      </c>
      <c r="Z129" s="96">
        <f t="shared" si="118"/>
        <v>1138000</v>
      </c>
      <c r="AA129" s="96">
        <f t="shared" si="118"/>
        <v>1662354.6400000001</v>
      </c>
      <c r="AB129" s="96">
        <f t="shared" si="118"/>
        <v>1657302.9</v>
      </c>
      <c r="AC129" s="96">
        <f t="shared" si="118"/>
        <v>2899500</v>
      </c>
      <c r="AD129" s="96">
        <f t="shared" si="118"/>
        <v>1100000</v>
      </c>
      <c r="AE129" s="96">
        <f t="shared" si="118"/>
        <v>1632883.82</v>
      </c>
      <c r="AF129" s="96">
        <f t="shared" si="118"/>
        <v>1772814</v>
      </c>
      <c r="AG129" s="96">
        <f t="shared" si="118"/>
        <v>1757564.66</v>
      </c>
      <c r="AH129" s="96">
        <f t="shared" si="118"/>
        <v>1353369.72</v>
      </c>
      <c r="AI129" s="96">
        <f t="shared" si="118"/>
        <v>4987000</v>
      </c>
      <c r="AJ129" s="96">
        <f t="shared" si="118"/>
        <v>105000000</v>
      </c>
      <c r="AK129" s="96">
        <f t="shared" si="118"/>
        <v>15404103.76</v>
      </c>
      <c r="AL129" s="96">
        <f t="shared" si="118"/>
        <v>3455590.51</v>
      </c>
      <c r="AM129" s="96">
        <f t="shared" si="118"/>
        <v>3900000</v>
      </c>
      <c r="AN129" s="96">
        <f t="shared" si="118"/>
        <v>333058.81</v>
      </c>
      <c r="AO129" s="96">
        <f t="shared" si="118"/>
        <v>579821.26</v>
      </c>
      <c r="AP129" s="96">
        <f t="shared" si="118"/>
        <v>263270</v>
      </c>
      <c r="AQ129" s="96">
        <f t="shared" si="118"/>
        <v>9047100</v>
      </c>
      <c r="AR129" s="96">
        <f t="shared" si="118"/>
        <v>2769883</v>
      </c>
      <c r="AS129" s="96">
        <f t="shared" si="118"/>
        <v>5258830</v>
      </c>
      <c r="AT129" s="96">
        <f t="shared" si="118"/>
        <v>5337300</v>
      </c>
      <c r="AU129" s="96">
        <f t="shared" si="118"/>
        <v>1215500</v>
      </c>
      <c r="AV129" s="96">
        <f t="shared" si="118"/>
        <v>3260000</v>
      </c>
      <c r="AW129" s="96">
        <f t="shared" si="118"/>
        <v>1708.38</v>
      </c>
      <c r="AX129" s="96">
        <f t="shared" si="118"/>
        <v>6832765</v>
      </c>
      <c r="AY129" s="96">
        <f t="shared" si="118"/>
        <v>568470</v>
      </c>
      <c r="AZ129" s="96">
        <f t="shared" si="118"/>
        <v>41230101</v>
      </c>
      <c r="BA129" s="96">
        <f t="shared" si="118"/>
        <v>7285000</v>
      </c>
      <c r="BB129" s="96">
        <f>+BB103+BB106</f>
        <v>61791300</v>
      </c>
      <c r="BC129" s="96">
        <f t="shared" si="118"/>
        <v>19046514.149999999</v>
      </c>
      <c r="BD129" s="96">
        <f t="shared" si="118"/>
        <v>502600</v>
      </c>
      <c r="BE129" s="96">
        <f t="shared" si="118"/>
        <v>2499800</v>
      </c>
      <c r="BF129" s="96">
        <f t="shared" si="118"/>
        <v>22876325.510000002</v>
      </c>
      <c r="BG129" s="96">
        <f>+BG103+BG106</f>
        <v>5443679.1699999999</v>
      </c>
      <c r="BH129" s="96">
        <f t="shared" si="118"/>
        <v>845000</v>
      </c>
      <c r="BI129" s="96">
        <f t="shared" si="118"/>
        <v>4758601</v>
      </c>
      <c r="BJ129" s="96">
        <f t="shared" si="118"/>
        <v>3085522.85</v>
      </c>
      <c r="BK129" s="96">
        <f t="shared" si="118"/>
        <v>17828000</v>
      </c>
      <c r="BL129" s="96">
        <f t="shared" si="118"/>
        <v>2400000</v>
      </c>
      <c r="BM129" s="96">
        <f t="shared" si="118"/>
        <v>2753200</v>
      </c>
      <c r="BN129" s="96">
        <f t="shared" si="118"/>
        <v>11916118.689999999</v>
      </c>
      <c r="BO129" s="96">
        <f t="shared" si="118"/>
        <v>5000000</v>
      </c>
      <c r="BP129" s="96">
        <f t="shared" ref="BP129:CK129" si="119">+BP103+BP106</f>
        <v>718800</v>
      </c>
      <c r="BQ129" s="96">
        <f t="shared" si="119"/>
        <v>59797834.93</v>
      </c>
      <c r="BR129" s="96">
        <f t="shared" si="119"/>
        <v>1441430</v>
      </c>
      <c r="BS129" s="96">
        <f t="shared" si="119"/>
        <v>428000</v>
      </c>
      <c r="BT129" s="96">
        <f t="shared" si="119"/>
        <v>13878522</v>
      </c>
      <c r="BU129" s="96">
        <f t="shared" si="119"/>
        <v>1770365</v>
      </c>
      <c r="BV129" s="96">
        <f t="shared" si="119"/>
        <v>1117000</v>
      </c>
      <c r="BW129" s="96">
        <f t="shared" si="119"/>
        <v>7176033</v>
      </c>
      <c r="BX129" s="96">
        <f t="shared" si="119"/>
        <v>913192.5</v>
      </c>
      <c r="BY129" s="96">
        <f t="shared" si="119"/>
        <v>747800</v>
      </c>
      <c r="BZ129" s="96">
        <f t="shared" si="119"/>
        <v>1682500</v>
      </c>
      <c r="CA129" s="96">
        <f t="shared" si="119"/>
        <v>1032700</v>
      </c>
      <c r="CB129" s="96">
        <f t="shared" si="119"/>
        <v>2121409</v>
      </c>
      <c r="CC129" s="96">
        <f t="shared" si="119"/>
        <v>3733100</v>
      </c>
      <c r="CD129" s="96">
        <f t="shared" si="119"/>
        <v>3412000</v>
      </c>
      <c r="CE129" s="96">
        <f t="shared" si="119"/>
        <v>147500</v>
      </c>
      <c r="CF129" s="96">
        <f t="shared" si="119"/>
        <v>0</v>
      </c>
      <c r="CG129" s="96">
        <f t="shared" si="119"/>
        <v>189000</v>
      </c>
      <c r="CH129" s="96">
        <f t="shared" si="119"/>
        <v>689000</v>
      </c>
      <c r="CI129" s="96">
        <f t="shared" si="119"/>
        <v>7890000</v>
      </c>
      <c r="CJ129" s="96">
        <f t="shared" si="119"/>
        <v>705000</v>
      </c>
      <c r="CK129" s="96">
        <f t="shared" si="119"/>
        <v>1303580</v>
      </c>
      <c r="CL129" s="96">
        <f t="shared" ref="CL129:CS129" si="120">+CL103+CL106</f>
        <v>5046831.5999999996</v>
      </c>
      <c r="CM129" s="96">
        <f t="shared" si="120"/>
        <v>34352000.259999998</v>
      </c>
      <c r="CN129" s="96">
        <f t="shared" si="120"/>
        <v>51391877.789999999</v>
      </c>
      <c r="CO129" s="96">
        <f t="shared" si="120"/>
        <v>211742501.72000003</v>
      </c>
      <c r="CP129" s="96">
        <f t="shared" si="120"/>
        <v>120849342.67999999</v>
      </c>
      <c r="CQ129" s="96">
        <f t="shared" si="120"/>
        <v>40616118.689999998</v>
      </c>
      <c r="CR129" s="96">
        <f t="shared" si="120"/>
        <v>110175966.43000001</v>
      </c>
      <c r="CS129" s="96">
        <f t="shared" si="120"/>
        <v>574174639.16999996</v>
      </c>
    </row>
    <row r="130" spans="1:97" ht="24.6">
      <c r="A130" s="23" t="s">
        <v>300</v>
      </c>
      <c r="B130" s="96">
        <f>IF(B126=0,0,(B129/B126)*100)</f>
        <v>2.3265509688418695</v>
      </c>
      <c r="C130" s="96">
        <f t="shared" ref="C130" si="121">IF(C126=0,0,(C129/C126)*100)</f>
        <v>0</v>
      </c>
      <c r="D130" s="96">
        <f t="shared" ref="D130:BO130" si="122">IF(D126=0,0,(D129/D126)*100)</f>
        <v>0</v>
      </c>
      <c r="E130" s="96">
        <f t="shared" si="122"/>
        <v>0</v>
      </c>
      <c r="F130" s="96">
        <f t="shared" si="122"/>
        <v>13.554890996602243</v>
      </c>
      <c r="G130" s="96">
        <f t="shared" si="122"/>
        <v>1.5432749955198872</v>
      </c>
      <c r="H130" s="96">
        <f t="shared" si="122"/>
        <v>4.6297804404935379</v>
      </c>
      <c r="I130" s="96">
        <f t="shared" si="122"/>
        <v>0</v>
      </c>
      <c r="J130" s="96">
        <f t="shared" si="122"/>
        <v>19.956163908862514</v>
      </c>
      <c r="K130" s="96">
        <f t="shared" si="122"/>
        <v>0</v>
      </c>
      <c r="L130" s="96">
        <f t="shared" si="122"/>
        <v>2.3629073845680737</v>
      </c>
      <c r="M130" s="96">
        <f t="shared" si="122"/>
        <v>0</v>
      </c>
      <c r="N130" s="96">
        <f t="shared" si="122"/>
        <v>12.475832628840951</v>
      </c>
      <c r="O130" s="96">
        <f t="shared" si="122"/>
        <v>19.862034030583693</v>
      </c>
      <c r="P130" s="96">
        <f t="shared" si="122"/>
        <v>19.881598707485438</v>
      </c>
      <c r="Q130" s="96">
        <f t="shared" si="122"/>
        <v>19.946657295823435</v>
      </c>
      <c r="R130" s="96">
        <f t="shared" si="122"/>
        <v>16.037997272029862</v>
      </c>
      <c r="S130" s="96">
        <f t="shared" si="122"/>
        <v>24.360110045998585</v>
      </c>
      <c r="T130" s="96">
        <f t="shared" si="122"/>
        <v>39.650389163407823</v>
      </c>
      <c r="U130" s="96">
        <f t="shared" si="122"/>
        <v>30.247586344674531</v>
      </c>
      <c r="V130" s="96">
        <f t="shared" si="122"/>
        <v>16.119564374508048</v>
      </c>
      <c r="W130" s="96">
        <f t="shared" si="122"/>
        <v>12.777421805855301</v>
      </c>
      <c r="X130" s="96">
        <f t="shared" si="122"/>
        <v>12.023999941726171</v>
      </c>
      <c r="Y130" s="96">
        <f t="shared" si="122"/>
        <v>2.7817885868347183</v>
      </c>
      <c r="Z130" s="96">
        <f t="shared" si="122"/>
        <v>16.097059941595308</v>
      </c>
      <c r="AA130" s="96">
        <f t="shared" si="122"/>
        <v>12.555235110469463</v>
      </c>
      <c r="AB130" s="96">
        <f t="shared" si="122"/>
        <v>18.994875644699139</v>
      </c>
      <c r="AC130" s="96">
        <f t="shared" si="122"/>
        <v>15.940076965365584</v>
      </c>
      <c r="AD130" s="96">
        <f t="shared" si="122"/>
        <v>11.679097932127275</v>
      </c>
      <c r="AE130" s="96">
        <f t="shared" si="122"/>
        <v>6.9366712891775633</v>
      </c>
      <c r="AF130" s="96">
        <f t="shared" si="122"/>
        <v>9.274494298197574</v>
      </c>
      <c r="AG130" s="96">
        <f t="shared" si="122"/>
        <v>11.308455389382603</v>
      </c>
      <c r="AH130" s="96">
        <f t="shared" si="122"/>
        <v>18.151420352926547</v>
      </c>
      <c r="AI130" s="96">
        <f t="shared" si="122"/>
        <v>16.548334461238213</v>
      </c>
      <c r="AJ130" s="96">
        <f t="shared" si="122"/>
        <v>19.955646852602761</v>
      </c>
      <c r="AK130" s="96">
        <f t="shared" si="122"/>
        <v>327.58316174941308</v>
      </c>
      <c r="AL130" s="96">
        <f t="shared" si="122"/>
        <v>11.994771768836031</v>
      </c>
      <c r="AM130" s="96">
        <f t="shared" si="122"/>
        <v>19.662424594519692</v>
      </c>
      <c r="AN130" s="96">
        <f t="shared" si="122"/>
        <v>9.6497149923925019</v>
      </c>
      <c r="AO130" s="96">
        <f t="shared" si="122"/>
        <v>17.519354475524256</v>
      </c>
      <c r="AP130" s="96">
        <f t="shared" si="122"/>
        <v>17.128942963671353</v>
      </c>
      <c r="AQ130" s="96">
        <f t="shared" si="122"/>
        <v>9.7442209866975222</v>
      </c>
      <c r="AR130" s="96">
        <f t="shared" si="122"/>
        <v>15.955838566944156</v>
      </c>
      <c r="AS130" s="96">
        <f t="shared" si="122"/>
        <v>19.939672362642913</v>
      </c>
      <c r="AT130" s="96">
        <f t="shared" si="122"/>
        <v>19.982834478236217</v>
      </c>
      <c r="AU130" s="96">
        <f t="shared" si="122"/>
        <v>15.076260120674528</v>
      </c>
      <c r="AV130" s="96">
        <f t="shared" si="122"/>
        <v>16.34146757702576</v>
      </c>
      <c r="AW130" s="96">
        <f t="shared" si="122"/>
        <v>1.507618877460068E-2</v>
      </c>
      <c r="AX130" s="96">
        <f t="shared" si="122"/>
        <v>19.725106194431159</v>
      </c>
      <c r="AY130" s="96">
        <f t="shared" si="122"/>
        <v>16.875145828546597</v>
      </c>
      <c r="AZ130" s="96">
        <f t="shared" si="122"/>
        <v>164.12863015614352</v>
      </c>
      <c r="BA130" s="96">
        <f t="shared" si="122"/>
        <v>88.033860851199933</v>
      </c>
      <c r="BB130" s="96">
        <f t="shared" si="122"/>
        <v>23.848436896950982</v>
      </c>
      <c r="BC130" s="96">
        <f t="shared" si="122"/>
        <v>51.050857965793341</v>
      </c>
      <c r="BD130" s="96">
        <f t="shared" si="122"/>
        <v>1475.0041673421231</v>
      </c>
      <c r="BE130" s="96">
        <f t="shared" si="122"/>
        <v>19.552089092226456</v>
      </c>
      <c r="BF130" s="96">
        <f t="shared" si="122"/>
        <v>19.918749714840985</v>
      </c>
      <c r="BG130" s="96">
        <f t="shared" si="122"/>
        <v>43.985711800492837</v>
      </c>
      <c r="BH130" s="96">
        <f t="shared" si="122"/>
        <v>11.426083938224807</v>
      </c>
      <c r="BI130" s="96">
        <f t="shared" si="122"/>
        <v>12.486398930557817</v>
      </c>
      <c r="BJ130" s="96">
        <f t="shared" si="122"/>
        <v>14.508984402575914</v>
      </c>
      <c r="BK130" s="96">
        <f t="shared" si="122"/>
        <v>11.219634990560101</v>
      </c>
      <c r="BL130" s="96">
        <f t="shared" si="122"/>
        <v>18.814665151586503</v>
      </c>
      <c r="BM130" s="96">
        <f t="shared" si="122"/>
        <v>19.790905105229445</v>
      </c>
      <c r="BN130" s="96">
        <f t="shared" si="122"/>
        <v>56.593305276337134</v>
      </c>
      <c r="BO130" s="96">
        <f t="shared" si="122"/>
        <v>19.453483022235915</v>
      </c>
      <c r="BP130" s="96">
        <f t="shared" ref="BP130:CK130" si="123">IF(BP126=0,0,(BP129/BP126)*100)</f>
        <v>17.172891559535358</v>
      </c>
      <c r="BQ130" s="96">
        <f t="shared" si="123"/>
        <v>11.425473733198441</v>
      </c>
      <c r="BR130" s="96">
        <f t="shared" si="123"/>
        <v>8.5571890396441717</v>
      </c>
      <c r="BS130" s="96">
        <f t="shared" si="123"/>
        <v>3.7638533072962712</v>
      </c>
      <c r="BT130" s="96">
        <f t="shared" si="123"/>
        <v>19.972432448559875</v>
      </c>
      <c r="BU130" s="96">
        <f t="shared" si="123"/>
        <v>17.71037122756384</v>
      </c>
      <c r="BV130" s="96">
        <f t="shared" si="123"/>
        <v>10.857508674784915</v>
      </c>
      <c r="BW130" s="96">
        <f t="shared" si="123"/>
        <v>19.562947774793592</v>
      </c>
      <c r="BX130" s="96">
        <f t="shared" si="123"/>
        <v>19.473363217486195</v>
      </c>
      <c r="BY130" s="96">
        <f t="shared" si="123"/>
        <v>15.660600156166165</v>
      </c>
      <c r="BZ130" s="96">
        <f t="shared" si="123"/>
        <v>19.941447737443106</v>
      </c>
      <c r="CA130" s="96">
        <f t="shared" si="123"/>
        <v>8.595204524905812</v>
      </c>
      <c r="CB130" s="96">
        <f t="shared" si="123"/>
        <v>7.7616176657297959</v>
      </c>
      <c r="CC130" s="96">
        <f t="shared" si="123"/>
        <v>19.175638199164315</v>
      </c>
      <c r="CD130" s="96">
        <f t="shared" si="123"/>
        <v>16.882650015421735</v>
      </c>
      <c r="CE130" s="96">
        <f t="shared" si="123"/>
        <v>3.179895444563499</v>
      </c>
      <c r="CF130" s="96">
        <f t="shared" si="123"/>
        <v>0</v>
      </c>
      <c r="CG130" s="96">
        <f t="shared" si="123"/>
        <v>3.5084085117213073</v>
      </c>
      <c r="CH130" s="96">
        <f t="shared" si="123"/>
        <v>18.552497522945373</v>
      </c>
      <c r="CI130" s="96">
        <f t="shared" si="123"/>
        <v>19.539236187815192</v>
      </c>
      <c r="CJ130" s="96">
        <f t="shared" si="123"/>
        <v>8.5744622943749054</v>
      </c>
      <c r="CK130" s="96">
        <f t="shared" si="123"/>
        <v>19.76155744624397</v>
      </c>
      <c r="CL130" s="96">
        <f t="shared" ref="CL130:CS130" si="124">IF(CL126=0,0,(CL129/CL126)*100)</f>
        <v>2.6132594677741845</v>
      </c>
      <c r="CM130" s="96">
        <f t="shared" si="124"/>
        <v>18.364846365904288</v>
      </c>
      <c r="CN130" s="96">
        <f t="shared" si="124"/>
        <v>13.419711729538964</v>
      </c>
      <c r="CO130" s="96">
        <f t="shared" si="124"/>
        <v>24.568441482449344</v>
      </c>
      <c r="CP130" s="96">
        <f t="shared" si="124"/>
        <v>24.014998065124235</v>
      </c>
      <c r="CQ130" s="96">
        <f t="shared" si="124"/>
        <v>17.173024456623562</v>
      </c>
      <c r="CR130" s="96">
        <f t="shared" si="124"/>
        <v>12.977791122878102</v>
      </c>
      <c r="CS130" s="96">
        <f t="shared" si="124"/>
        <v>17.866599720763958</v>
      </c>
    </row>
    <row r="131" spans="1:97" ht="24.6">
      <c r="A131" s="23" t="s">
        <v>299</v>
      </c>
      <c r="B131" s="96">
        <f>B128-B129</f>
        <v>13643846.84</v>
      </c>
      <c r="C131" s="96">
        <f t="shared" ref="C131" si="125">C128-C129</f>
        <v>8563.57</v>
      </c>
      <c r="D131" s="96">
        <f t="shared" ref="D131:BO131" si="126">D128-D129</f>
        <v>417111.96</v>
      </c>
      <c r="E131" s="96">
        <f t="shared" si="126"/>
        <v>32267.01</v>
      </c>
      <c r="F131" s="96">
        <f t="shared" si="126"/>
        <v>64380.290000000008</v>
      </c>
      <c r="G131" s="96">
        <f t="shared" si="126"/>
        <v>4628320.33</v>
      </c>
      <c r="H131" s="96">
        <f t="shared" si="126"/>
        <v>1079567.2799999998</v>
      </c>
      <c r="I131" s="96">
        <f t="shared" si="126"/>
        <v>1065294.6100000001</v>
      </c>
      <c r="J131" s="96">
        <f t="shared" si="126"/>
        <v>2530</v>
      </c>
      <c r="K131" s="96">
        <f t="shared" si="126"/>
        <v>2746040</v>
      </c>
      <c r="L131" s="96">
        <f t="shared" si="126"/>
        <v>9340531.0999999996</v>
      </c>
      <c r="M131" s="96">
        <f t="shared" si="126"/>
        <v>549518.39</v>
      </c>
      <c r="N131" s="96">
        <f t="shared" si="126"/>
        <v>5974589.2899999991</v>
      </c>
      <c r="O131" s="96">
        <f t="shared" si="126"/>
        <v>6651.6999999999534</v>
      </c>
      <c r="P131" s="96">
        <f t="shared" si="126"/>
        <v>31698.980000000447</v>
      </c>
      <c r="Q131" s="96">
        <f t="shared" si="126"/>
        <v>13587.169999999925</v>
      </c>
      <c r="R131" s="96">
        <f t="shared" si="126"/>
        <v>217171.55000000005</v>
      </c>
      <c r="S131" s="96">
        <f t="shared" si="126"/>
        <v>-1551180.9400000004</v>
      </c>
      <c r="T131" s="96">
        <f t="shared" si="126"/>
        <v>-1374874.42</v>
      </c>
      <c r="U131" s="96">
        <f t="shared" si="126"/>
        <v>-259039</v>
      </c>
      <c r="V131" s="96">
        <f t="shared" si="126"/>
        <v>4768398.6199999973</v>
      </c>
      <c r="W131" s="96">
        <f t="shared" si="126"/>
        <v>3269962.33</v>
      </c>
      <c r="X131" s="96">
        <f t="shared" si="126"/>
        <v>3540908.9000000004</v>
      </c>
      <c r="Y131" s="96">
        <f t="shared" si="126"/>
        <v>3094809.4899999998</v>
      </c>
      <c r="Z131" s="96">
        <f t="shared" si="126"/>
        <v>275922.80000000005</v>
      </c>
      <c r="AA131" s="96">
        <f t="shared" si="126"/>
        <v>985711.48999999976</v>
      </c>
      <c r="AB131" s="96">
        <f t="shared" si="126"/>
        <v>87697.100000000093</v>
      </c>
      <c r="AC131" s="96">
        <f t="shared" si="126"/>
        <v>738500</v>
      </c>
      <c r="AD131" s="96">
        <f t="shared" si="126"/>
        <v>783707.13000000012</v>
      </c>
      <c r="AE131" s="96">
        <f t="shared" si="126"/>
        <v>3075091.38</v>
      </c>
      <c r="AF131" s="96">
        <f t="shared" si="126"/>
        <v>2050173.96</v>
      </c>
      <c r="AG131" s="96">
        <f t="shared" si="126"/>
        <v>1350843.34</v>
      </c>
      <c r="AH131" s="96">
        <f t="shared" si="126"/>
        <v>137830.08000000007</v>
      </c>
      <c r="AI131" s="96">
        <f t="shared" si="126"/>
        <v>1040192.6600000001</v>
      </c>
      <c r="AJ131" s="96">
        <f t="shared" si="126"/>
        <v>233371.57000000775</v>
      </c>
      <c r="AK131" s="96">
        <f t="shared" si="126"/>
        <v>-14463633.939999999</v>
      </c>
      <c r="AL131" s="96">
        <f t="shared" si="126"/>
        <v>2306237.3600000003</v>
      </c>
      <c r="AM131" s="96">
        <f t="shared" si="126"/>
        <v>66957.369999999646</v>
      </c>
      <c r="AN131" s="96">
        <f t="shared" si="126"/>
        <v>357238.91</v>
      </c>
      <c r="AO131" s="96">
        <f t="shared" si="126"/>
        <v>82099.550000000047</v>
      </c>
      <c r="AP131" s="96">
        <f t="shared" si="126"/>
        <v>44127.840000000026</v>
      </c>
      <c r="AQ131" s="96">
        <f t="shared" si="126"/>
        <v>9522060.1500000022</v>
      </c>
      <c r="AR131" s="96">
        <f t="shared" si="126"/>
        <v>702053.60999999987</v>
      </c>
      <c r="AS131" s="96">
        <f t="shared" si="126"/>
        <v>15910.639999999665</v>
      </c>
      <c r="AT131" s="96">
        <f t="shared" si="126"/>
        <v>4584.8199999993667</v>
      </c>
      <c r="AU131" s="96">
        <f t="shared" si="126"/>
        <v>396968.87000000011</v>
      </c>
      <c r="AV131" s="96">
        <f t="shared" si="126"/>
        <v>729849.73</v>
      </c>
      <c r="AW131" s="96">
        <f t="shared" si="126"/>
        <v>2264620.37</v>
      </c>
      <c r="AX131" s="96">
        <f t="shared" si="126"/>
        <v>95223.049999999814</v>
      </c>
      <c r="AY131" s="96">
        <f t="shared" si="126"/>
        <v>105266.40000000002</v>
      </c>
      <c r="AZ131" s="96">
        <f t="shared" si="126"/>
        <v>-36205980.469999999</v>
      </c>
      <c r="BA131" s="96">
        <f t="shared" si="126"/>
        <v>-5629955.0099999998</v>
      </c>
      <c r="BB131" s="96">
        <f t="shared" si="126"/>
        <v>-9971300</v>
      </c>
      <c r="BC131" s="96">
        <f t="shared" si="126"/>
        <v>-11584733.909999998</v>
      </c>
      <c r="BD131" s="96">
        <f t="shared" si="126"/>
        <v>-495785.1</v>
      </c>
      <c r="BE131" s="96">
        <f t="shared" si="126"/>
        <v>57266.909999999683</v>
      </c>
      <c r="BF131" s="96">
        <f t="shared" si="126"/>
        <v>93314.489999998361</v>
      </c>
      <c r="BG131" s="96">
        <f t="shared" si="126"/>
        <v>-2968475.77</v>
      </c>
      <c r="BH131" s="96">
        <f t="shared" si="126"/>
        <v>634071.92999999993</v>
      </c>
      <c r="BI131" s="96">
        <f t="shared" si="126"/>
        <v>2863454.05</v>
      </c>
      <c r="BJ131" s="96">
        <f t="shared" si="126"/>
        <v>1167735.3599999999</v>
      </c>
      <c r="BK131" s="96">
        <f t="shared" si="126"/>
        <v>13952000</v>
      </c>
      <c r="BL131" s="96">
        <f t="shared" si="126"/>
        <v>151201.39999999991</v>
      </c>
      <c r="BM131" s="96">
        <f t="shared" si="126"/>
        <v>29088.119999999646</v>
      </c>
      <c r="BN131" s="96">
        <f t="shared" si="126"/>
        <v>-7704977.9399999995</v>
      </c>
      <c r="BO131" s="96">
        <f t="shared" si="126"/>
        <v>140467.64999999944</v>
      </c>
      <c r="BP131" s="96">
        <f t="shared" ref="BP131:CK131" si="127">BP128-BP129</f>
        <v>118333.33999999997</v>
      </c>
      <c r="BQ131" s="96">
        <f t="shared" si="127"/>
        <v>44876748.07</v>
      </c>
      <c r="BR131" s="96">
        <f t="shared" si="127"/>
        <v>1927503.4099999997</v>
      </c>
      <c r="BS131" s="96">
        <f t="shared" si="127"/>
        <v>1846265.0499999998</v>
      </c>
      <c r="BT131" s="96">
        <f t="shared" si="127"/>
        <v>19156.25</v>
      </c>
      <c r="BU131" s="96">
        <f t="shared" si="127"/>
        <v>228875.99</v>
      </c>
      <c r="BV131" s="96">
        <f t="shared" si="127"/>
        <v>940562.26</v>
      </c>
      <c r="BW131" s="96">
        <f t="shared" si="127"/>
        <v>160318.43999999948</v>
      </c>
      <c r="BX131" s="96">
        <f t="shared" si="127"/>
        <v>24696.339999999967</v>
      </c>
      <c r="BY131" s="96">
        <f t="shared" si="127"/>
        <v>207208.11</v>
      </c>
      <c r="BZ131" s="96">
        <f t="shared" si="127"/>
        <v>4940.1799999999348</v>
      </c>
      <c r="CA131" s="96">
        <f t="shared" si="127"/>
        <v>1370267.8399999999</v>
      </c>
      <c r="CB131" s="96">
        <f t="shared" si="127"/>
        <v>3345000.4399999995</v>
      </c>
      <c r="CC131" s="96">
        <f t="shared" si="127"/>
        <v>160486.18999999994</v>
      </c>
      <c r="CD131" s="96">
        <f t="shared" si="127"/>
        <v>630019.46999999974</v>
      </c>
      <c r="CE131" s="96">
        <f t="shared" si="127"/>
        <v>780203.46</v>
      </c>
      <c r="CF131" s="96">
        <f t="shared" si="127"/>
        <v>1009963.2</v>
      </c>
      <c r="CG131" s="96">
        <f t="shared" si="127"/>
        <v>888411.60000000009</v>
      </c>
      <c r="CH131" s="96">
        <f t="shared" si="127"/>
        <v>53757.150000000023</v>
      </c>
      <c r="CI131" s="96">
        <f t="shared" si="127"/>
        <v>186057.75999999978</v>
      </c>
      <c r="CJ131" s="96">
        <f t="shared" si="127"/>
        <v>939417.99</v>
      </c>
      <c r="CK131" s="96">
        <f t="shared" si="127"/>
        <v>15728.969999999972</v>
      </c>
      <c r="CL131" s="96">
        <f t="shared" ref="CL131:CS131" si="128">CL128-CL129</f>
        <v>33577971.359999999</v>
      </c>
      <c r="CM131" s="96">
        <f t="shared" si="128"/>
        <v>3058604.3100000024</v>
      </c>
      <c r="CN131" s="96">
        <f t="shared" si="128"/>
        <v>25199749.260000013</v>
      </c>
      <c r="CO131" s="96">
        <f t="shared" si="128"/>
        <v>-39372999.26000005</v>
      </c>
      <c r="CP131" s="96">
        <f t="shared" si="128"/>
        <v>-20204452.049999982</v>
      </c>
      <c r="CQ131" s="96">
        <f t="shared" si="128"/>
        <v>6686112.549999997</v>
      </c>
      <c r="CR131" s="96">
        <f t="shared" si="128"/>
        <v>59615588.060000002</v>
      </c>
      <c r="CS131" s="96">
        <f t="shared" si="128"/>
        <v>68560574.190000057</v>
      </c>
    </row>
    <row r="132" spans="1:97" ht="24.6">
      <c r="A132" s="23" t="s">
        <v>302</v>
      </c>
      <c r="B132" s="98" t="str">
        <f>IF(B131&gt;=0,"ไม่เกิน","เกิน")</f>
        <v>ไม่เกิน</v>
      </c>
      <c r="C132" s="98" t="str">
        <f t="shared" ref="C132" si="129">IF(C131&gt;=0,"ไม่เกิน","เกิน")</f>
        <v>ไม่เกิน</v>
      </c>
      <c r="D132" s="98" t="str">
        <f t="shared" ref="D132:BO132" si="130">IF(D131&gt;=0,"ไม่เกิน","เกิน")</f>
        <v>ไม่เกิน</v>
      </c>
      <c r="E132" s="98" t="str">
        <f t="shared" si="130"/>
        <v>ไม่เกิน</v>
      </c>
      <c r="F132" s="98" t="str">
        <f t="shared" si="130"/>
        <v>ไม่เกิน</v>
      </c>
      <c r="G132" s="98" t="str">
        <f t="shared" si="130"/>
        <v>ไม่เกิน</v>
      </c>
      <c r="H132" s="98" t="str">
        <f t="shared" si="130"/>
        <v>ไม่เกิน</v>
      </c>
      <c r="I132" s="98" t="str">
        <f t="shared" si="130"/>
        <v>ไม่เกิน</v>
      </c>
      <c r="J132" s="98" t="str">
        <f t="shared" si="130"/>
        <v>ไม่เกิน</v>
      </c>
      <c r="K132" s="98" t="str">
        <f t="shared" si="130"/>
        <v>ไม่เกิน</v>
      </c>
      <c r="L132" s="98" t="str">
        <f t="shared" si="130"/>
        <v>ไม่เกิน</v>
      </c>
      <c r="M132" s="98" t="str">
        <f t="shared" si="130"/>
        <v>ไม่เกิน</v>
      </c>
      <c r="N132" s="98" t="str">
        <f t="shared" si="130"/>
        <v>ไม่เกิน</v>
      </c>
      <c r="O132" s="98" t="str">
        <f t="shared" si="130"/>
        <v>ไม่เกิน</v>
      </c>
      <c r="P132" s="98" t="str">
        <f t="shared" si="130"/>
        <v>ไม่เกิน</v>
      </c>
      <c r="Q132" s="98" t="str">
        <f t="shared" si="130"/>
        <v>ไม่เกิน</v>
      </c>
      <c r="R132" s="98" t="str">
        <f t="shared" si="130"/>
        <v>ไม่เกิน</v>
      </c>
      <c r="S132" s="98" t="str">
        <f t="shared" si="130"/>
        <v>เกิน</v>
      </c>
      <c r="T132" s="98" t="str">
        <f t="shared" si="130"/>
        <v>เกิน</v>
      </c>
      <c r="U132" s="98" t="str">
        <f t="shared" si="130"/>
        <v>เกิน</v>
      </c>
      <c r="V132" s="98" t="str">
        <f t="shared" si="130"/>
        <v>ไม่เกิน</v>
      </c>
      <c r="W132" s="98" t="str">
        <f t="shared" si="130"/>
        <v>ไม่เกิน</v>
      </c>
      <c r="X132" s="98" t="str">
        <f t="shared" si="130"/>
        <v>ไม่เกิน</v>
      </c>
      <c r="Y132" s="98" t="str">
        <f t="shared" si="130"/>
        <v>ไม่เกิน</v>
      </c>
      <c r="Z132" s="98" t="str">
        <f t="shared" si="130"/>
        <v>ไม่เกิน</v>
      </c>
      <c r="AA132" s="98" t="str">
        <f t="shared" si="130"/>
        <v>ไม่เกิน</v>
      </c>
      <c r="AB132" s="98" t="str">
        <f t="shared" si="130"/>
        <v>ไม่เกิน</v>
      </c>
      <c r="AC132" s="98" t="str">
        <f t="shared" si="130"/>
        <v>ไม่เกิน</v>
      </c>
      <c r="AD132" s="98" t="str">
        <f t="shared" si="130"/>
        <v>ไม่เกิน</v>
      </c>
      <c r="AE132" s="98" t="str">
        <f t="shared" si="130"/>
        <v>ไม่เกิน</v>
      </c>
      <c r="AF132" s="98" t="str">
        <f t="shared" si="130"/>
        <v>ไม่เกิน</v>
      </c>
      <c r="AG132" s="98" t="str">
        <f t="shared" si="130"/>
        <v>ไม่เกิน</v>
      </c>
      <c r="AH132" s="98" t="str">
        <f t="shared" si="130"/>
        <v>ไม่เกิน</v>
      </c>
      <c r="AI132" s="98" t="str">
        <f t="shared" si="130"/>
        <v>ไม่เกิน</v>
      </c>
      <c r="AJ132" s="98" t="str">
        <f t="shared" si="130"/>
        <v>ไม่เกิน</v>
      </c>
      <c r="AK132" s="98" t="str">
        <f t="shared" si="130"/>
        <v>เกิน</v>
      </c>
      <c r="AL132" s="98" t="str">
        <f t="shared" si="130"/>
        <v>ไม่เกิน</v>
      </c>
      <c r="AM132" s="98" t="str">
        <f t="shared" si="130"/>
        <v>ไม่เกิน</v>
      </c>
      <c r="AN132" s="98" t="str">
        <f t="shared" si="130"/>
        <v>ไม่เกิน</v>
      </c>
      <c r="AO132" s="98" t="str">
        <f t="shared" si="130"/>
        <v>ไม่เกิน</v>
      </c>
      <c r="AP132" s="98" t="str">
        <f t="shared" si="130"/>
        <v>ไม่เกิน</v>
      </c>
      <c r="AQ132" s="98" t="str">
        <f t="shared" si="130"/>
        <v>ไม่เกิน</v>
      </c>
      <c r="AR132" s="98" t="str">
        <f t="shared" si="130"/>
        <v>ไม่เกิน</v>
      </c>
      <c r="AS132" s="98" t="str">
        <f t="shared" si="130"/>
        <v>ไม่เกิน</v>
      </c>
      <c r="AT132" s="98" t="str">
        <f t="shared" si="130"/>
        <v>ไม่เกิน</v>
      </c>
      <c r="AU132" s="98" t="str">
        <f t="shared" si="130"/>
        <v>ไม่เกิน</v>
      </c>
      <c r="AV132" s="98" t="str">
        <f t="shared" si="130"/>
        <v>ไม่เกิน</v>
      </c>
      <c r="AW132" s="98" t="str">
        <f t="shared" si="130"/>
        <v>ไม่เกิน</v>
      </c>
      <c r="AX132" s="98" t="str">
        <f t="shared" si="130"/>
        <v>ไม่เกิน</v>
      </c>
      <c r="AY132" s="98" t="str">
        <f t="shared" si="130"/>
        <v>ไม่เกิน</v>
      </c>
      <c r="AZ132" s="98" t="str">
        <f t="shared" si="130"/>
        <v>เกิน</v>
      </c>
      <c r="BA132" s="98" t="str">
        <f t="shared" si="130"/>
        <v>เกิน</v>
      </c>
      <c r="BB132" s="98" t="str">
        <f t="shared" si="130"/>
        <v>เกิน</v>
      </c>
      <c r="BC132" s="98" t="str">
        <f t="shared" si="130"/>
        <v>เกิน</v>
      </c>
      <c r="BD132" s="98" t="str">
        <f t="shared" si="130"/>
        <v>เกิน</v>
      </c>
      <c r="BE132" s="98" t="str">
        <f t="shared" si="130"/>
        <v>ไม่เกิน</v>
      </c>
      <c r="BF132" s="98" t="str">
        <f t="shared" si="130"/>
        <v>ไม่เกิน</v>
      </c>
      <c r="BG132" s="98" t="str">
        <f t="shared" si="130"/>
        <v>เกิน</v>
      </c>
      <c r="BH132" s="98" t="str">
        <f t="shared" si="130"/>
        <v>ไม่เกิน</v>
      </c>
      <c r="BI132" s="98" t="str">
        <f t="shared" si="130"/>
        <v>ไม่เกิน</v>
      </c>
      <c r="BJ132" s="98" t="str">
        <f t="shared" si="130"/>
        <v>ไม่เกิน</v>
      </c>
      <c r="BK132" s="98" t="str">
        <f t="shared" si="130"/>
        <v>ไม่เกิน</v>
      </c>
      <c r="BL132" s="98" t="str">
        <f t="shared" si="130"/>
        <v>ไม่เกิน</v>
      </c>
      <c r="BM132" s="98" t="str">
        <f t="shared" si="130"/>
        <v>ไม่เกิน</v>
      </c>
      <c r="BN132" s="98" t="str">
        <f t="shared" si="130"/>
        <v>เกิน</v>
      </c>
      <c r="BO132" s="98" t="str">
        <f t="shared" si="130"/>
        <v>ไม่เกิน</v>
      </c>
      <c r="BP132" s="98" t="str">
        <f t="shared" ref="BP132:CK132" si="131">IF(BP131&gt;=0,"ไม่เกิน","เกิน")</f>
        <v>ไม่เกิน</v>
      </c>
      <c r="BQ132" s="98" t="str">
        <f t="shared" si="131"/>
        <v>ไม่เกิน</v>
      </c>
      <c r="BR132" s="98" t="str">
        <f t="shared" si="131"/>
        <v>ไม่เกิน</v>
      </c>
      <c r="BS132" s="98" t="str">
        <f t="shared" si="131"/>
        <v>ไม่เกิน</v>
      </c>
      <c r="BT132" s="98" t="str">
        <f t="shared" si="131"/>
        <v>ไม่เกิน</v>
      </c>
      <c r="BU132" s="98" t="str">
        <f t="shared" si="131"/>
        <v>ไม่เกิน</v>
      </c>
      <c r="BV132" s="98" t="str">
        <f t="shared" si="131"/>
        <v>ไม่เกิน</v>
      </c>
      <c r="BW132" s="98" t="str">
        <f t="shared" si="131"/>
        <v>ไม่เกิน</v>
      </c>
      <c r="BX132" s="98" t="str">
        <f t="shared" si="131"/>
        <v>ไม่เกิน</v>
      </c>
      <c r="BY132" s="98" t="str">
        <f t="shared" si="131"/>
        <v>ไม่เกิน</v>
      </c>
      <c r="BZ132" s="98" t="str">
        <f t="shared" si="131"/>
        <v>ไม่เกิน</v>
      </c>
      <c r="CA132" s="98" t="str">
        <f t="shared" si="131"/>
        <v>ไม่เกิน</v>
      </c>
      <c r="CB132" s="98" t="str">
        <f t="shared" si="131"/>
        <v>ไม่เกิน</v>
      </c>
      <c r="CC132" s="98" t="str">
        <f t="shared" si="131"/>
        <v>ไม่เกิน</v>
      </c>
      <c r="CD132" s="98" t="str">
        <f t="shared" si="131"/>
        <v>ไม่เกิน</v>
      </c>
      <c r="CE132" s="98" t="str">
        <f t="shared" si="131"/>
        <v>ไม่เกิน</v>
      </c>
      <c r="CF132" s="98" t="str">
        <f t="shared" si="131"/>
        <v>ไม่เกิน</v>
      </c>
      <c r="CG132" s="98" t="str">
        <f t="shared" si="131"/>
        <v>ไม่เกิน</v>
      </c>
      <c r="CH132" s="98" t="str">
        <f t="shared" si="131"/>
        <v>ไม่เกิน</v>
      </c>
      <c r="CI132" s="98" t="str">
        <f t="shared" si="131"/>
        <v>ไม่เกิน</v>
      </c>
      <c r="CJ132" s="98" t="str">
        <f t="shared" si="131"/>
        <v>ไม่เกิน</v>
      </c>
      <c r="CK132" s="98" t="str">
        <f t="shared" si="131"/>
        <v>ไม่เกิน</v>
      </c>
      <c r="CL132" s="98" t="str">
        <f t="shared" ref="CL132:CS132" si="132">IF(CL131&gt;=0,"ไม่เกิน","เกิน")</f>
        <v>ไม่เกิน</v>
      </c>
      <c r="CM132" s="98" t="str">
        <f t="shared" si="132"/>
        <v>ไม่เกิน</v>
      </c>
      <c r="CN132" s="98" t="str">
        <f t="shared" si="132"/>
        <v>ไม่เกิน</v>
      </c>
      <c r="CO132" s="98" t="str">
        <f t="shared" si="132"/>
        <v>เกิน</v>
      </c>
      <c r="CP132" s="98" t="str">
        <f t="shared" si="132"/>
        <v>เกิน</v>
      </c>
      <c r="CQ132" s="98" t="str">
        <f t="shared" si="132"/>
        <v>ไม่เกิน</v>
      </c>
      <c r="CR132" s="98" t="str">
        <f t="shared" si="132"/>
        <v>ไม่เกิน</v>
      </c>
      <c r="CS132" s="98" t="str">
        <f t="shared" si="132"/>
        <v>ไม่เกิน</v>
      </c>
    </row>
    <row r="133" spans="1:97" ht="24.6">
      <c r="A133" s="23" t="s">
        <v>384</v>
      </c>
      <c r="B133" s="96">
        <f>+B44</f>
        <v>176905736.49000001</v>
      </c>
      <c r="C133" s="96">
        <f>+C44</f>
        <v>11382626.57</v>
      </c>
      <c r="D133" s="96">
        <f t="shared" ref="D133:BO133" si="133">+D44</f>
        <v>7650349.6100000003</v>
      </c>
      <c r="E133" s="96">
        <f t="shared" si="133"/>
        <v>2827814.66</v>
      </c>
      <c r="F133" s="96">
        <f t="shared" si="133"/>
        <v>3572898.73</v>
      </c>
      <c r="G133" s="96">
        <f t="shared" si="133"/>
        <v>-3918323.64</v>
      </c>
      <c r="H133" s="96">
        <f t="shared" si="133"/>
        <v>998735.15</v>
      </c>
      <c r="I133" s="96">
        <f t="shared" si="133"/>
        <v>-2268768.96</v>
      </c>
      <c r="J133" s="96">
        <f t="shared" si="133"/>
        <v>-6041788.7400000002</v>
      </c>
      <c r="K133" s="96">
        <f t="shared" si="133"/>
        <v>-13262385.199999999</v>
      </c>
      <c r="L133" s="96">
        <f t="shared" si="133"/>
        <v>-23282207.859999999</v>
      </c>
      <c r="M133" s="96">
        <f t="shared" si="133"/>
        <v>-5398671.5800000001</v>
      </c>
      <c r="N133" s="96">
        <f t="shared" si="133"/>
        <v>18151518.449999999</v>
      </c>
      <c r="O133" s="96">
        <f t="shared" si="133"/>
        <v>12677798.210000001</v>
      </c>
      <c r="P133" s="96">
        <f t="shared" si="133"/>
        <v>-8898601.1600000001</v>
      </c>
      <c r="Q133" s="96">
        <f t="shared" si="133"/>
        <v>8764891.4900000002</v>
      </c>
      <c r="R133" s="96">
        <f t="shared" si="133"/>
        <v>12742302.689999999</v>
      </c>
      <c r="S133" s="96">
        <f t="shared" si="133"/>
        <v>13063444.98</v>
      </c>
      <c r="T133" s="96">
        <f t="shared" si="133"/>
        <v>3428084.09</v>
      </c>
      <c r="U133" s="96">
        <f t="shared" si="133"/>
        <v>-6082055.9800000004</v>
      </c>
      <c r="V133" s="96">
        <f t="shared" si="133"/>
        <v>185453522.69999999</v>
      </c>
      <c r="W133" s="96">
        <f t="shared" si="133"/>
        <v>24537207.32</v>
      </c>
      <c r="X133" s="96">
        <f t="shared" si="133"/>
        <v>13571988.93</v>
      </c>
      <c r="Y133" s="96">
        <f t="shared" si="133"/>
        <v>5333876.43</v>
      </c>
      <c r="Z133" s="96">
        <f t="shared" si="133"/>
        <v>-5894782.1200000001</v>
      </c>
      <c r="AA133" s="96">
        <f t="shared" si="133"/>
        <v>2165574.7599999998</v>
      </c>
      <c r="AB133" s="96">
        <f t="shared" si="133"/>
        <v>-131623.57999999999</v>
      </c>
      <c r="AC133" s="96">
        <f t="shared" si="133"/>
        <v>-16409824.029999999</v>
      </c>
      <c r="AD133" s="96">
        <f t="shared" si="133"/>
        <v>-61817.74</v>
      </c>
      <c r="AE133" s="96">
        <f t="shared" si="133"/>
        <v>-2354661.81</v>
      </c>
      <c r="AF133" s="96">
        <f t="shared" si="133"/>
        <v>-4284565.3600000003</v>
      </c>
      <c r="AG133" s="96">
        <f t="shared" si="133"/>
        <v>-2623477.7599999998</v>
      </c>
      <c r="AH133" s="96">
        <f t="shared" si="133"/>
        <v>6235795.5700000003</v>
      </c>
      <c r="AI133" s="96">
        <f t="shared" si="133"/>
        <v>-4569766.62</v>
      </c>
      <c r="AJ133" s="96">
        <f t="shared" si="133"/>
        <v>673769649.72000003</v>
      </c>
      <c r="AK133" s="96">
        <f t="shared" si="133"/>
        <v>35042167.380000003</v>
      </c>
      <c r="AL133" s="96">
        <f t="shared" si="133"/>
        <v>12886213.34</v>
      </c>
      <c r="AM133" s="96">
        <f t="shared" si="133"/>
        <v>33850006.200000003</v>
      </c>
      <c r="AN133" s="96">
        <f t="shared" si="133"/>
        <v>-2988379.58</v>
      </c>
      <c r="AO133" s="96">
        <f t="shared" si="133"/>
        <v>3487521.14</v>
      </c>
      <c r="AP133" s="96">
        <f t="shared" si="133"/>
        <v>2205779.58</v>
      </c>
      <c r="AQ133" s="96">
        <f t="shared" si="133"/>
        <v>51939125.539999999</v>
      </c>
      <c r="AR133" s="96">
        <f t="shared" si="133"/>
        <v>7542607.8700000001</v>
      </c>
      <c r="AS133" s="96">
        <f t="shared" si="133"/>
        <v>6922741.8399999999</v>
      </c>
      <c r="AT133" s="96">
        <f t="shared" si="133"/>
        <v>-4957322.0199999996</v>
      </c>
      <c r="AU133" s="96">
        <f t="shared" si="133"/>
        <v>12666985.02</v>
      </c>
      <c r="AV133" s="96">
        <f t="shared" si="133"/>
        <v>4435991.2</v>
      </c>
      <c r="AW133" s="96">
        <f t="shared" si="133"/>
        <v>19230101.960000001</v>
      </c>
      <c r="AX133" s="96">
        <f t="shared" si="133"/>
        <v>10627532.98</v>
      </c>
      <c r="AY133" s="96">
        <f t="shared" si="133"/>
        <v>1475716.15</v>
      </c>
      <c r="AZ133" s="96">
        <f t="shared" si="133"/>
        <v>209092271.68000001</v>
      </c>
      <c r="BA133" s="96">
        <f t="shared" si="133"/>
        <v>22379442.140000001</v>
      </c>
      <c r="BB133" s="96">
        <f t="shared" si="133"/>
        <v>492612757.99000001</v>
      </c>
      <c r="BC133" s="96">
        <f t="shared" si="133"/>
        <v>-44777145.280000001</v>
      </c>
      <c r="BD133" s="96">
        <f t="shared" si="133"/>
        <v>-6762900.8300000001</v>
      </c>
      <c r="BE133" s="96">
        <f t="shared" si="133"/>
        <v>3742204.49</v>
      </c>
      <c r="BF133" s="96">
        <f t="shared" si="133"/>
        <v>39797275.32</v>
      </c>
      <c r="BG133" s="96">
        <f t="shared" si="133"/>
        <v>29384127.59</v>
      </c>
      <c r="BH133" s="96">
        <f t="shared" si="133"/>
        <v>-7866565.1500000004</v>
      </c>
      <c r="BI133" s="96">
        <f t="shared" si="133"/>
        <v>6107520.9299999997</v>
      </c>
      <c r="BJ133" s="96">
        <f t="shared" si="133"/>
        <v>119988.91</v>
      </c>
      <c r="BK133" s="96">
        <f t="shared" si="133"/>
        <v>257528691.93000001</v>
      </c>
      <c r="BL133" s="96">
        <f t="shared" si="133"/>
        <v>-3366852.8000000087</v>
      </c>
      <c r="BM133" s="96">
        <f t="shared" si="133"/>
        <v>-1298721.5099999965</v>
      </c>
      <c r="BN133" s="96">
        <f t="shared" si="133"/>
        <v>-14839384.32</v>
      </c>
      <c r="BO133" s="96">
        <f t="shared" si="133"/>
        <v>-8205351.6299999999</v>
      </c>
      <c r="BP133" s="96">
        <f t="shared" ref="BP133:CK133" si="134">+BP44</f>
        <v>-347788.55</v>
      </c>
      <c r="BQ133" s="96">
        <f t="shared" si="134"/>
        <v>1212580904.9000001</v>
      </c>
      <c r="BR133" s="96">
        <f t="shared" si="134"/>
        <v>-5412958.5999999996</v>
      </c>
      <c r="BS133" s="96">
        <f t="shared" si="134"/>
        <v>-10042834.74</v>
      </c>
      <c r="BT133" s="96">
        <f t="shared" si="134"/>
        <v>54093608.450000003</v>
      </c>
      <c r="BU133" s="96">
        <f t="shared" si="134"/>
        <v>19322868.329999998</v>
      </c>
      <c r="BV133" s="96">
        <f t="shared" si="134"/>
        <v>2367624.6</v>
      </c>
      <c r="BW133" s="96">
        <f t="shared" si="134"/>
        <v>-21903214.5</v>
      </c>
      <c r="BX133" s="96">
        <f t="shared" si="134"/>
        <v>-1783719.26</v>
      </c>
      <c r="BY133" s="96">
        <f t="shared" si="134"/>
        <v>-2575602</v>
      </c>
      <c r="BZ133" s="96">
        <f t="shared" si="134"/>
        <v>2591101.7000000002</v>
      </c>
      <c r="CA133" s="96">
        <f t="shared" si="134"/>
        <v>13326395.52</v>
      </c>
      <c r="CB133" s="96">
        <f t="shared" si="134"/>
        <v>1261299.21</v>
      </c>
      <c r="CC133" s="96">
        <f t="shared" si="134"/>
        <v>15734421.619999999</v>
      </c>
      <c r="CD133" s="96">
        <f t="shared" si="134"/>
        <v>5157123.87</v>
      </c>
      <c r="CE133" s="96">
        <f t="shared" si="134"/>
        <v>-2428234.9700000002</v>
      </c>
      <c r="CF133" s="96">
        <f t="shared" si="134"/>
        <v>2087614.79</v>
      </c>
      <c r="CG133" s="96">
        <f t="shared" si="134"/>
        <v>-2591887.86</v>
      </c>
      <c r="CH133" s="96">
        <f t="shared" si="134"/>
        <v>-449584.97</v>
      </c>
      <c r="CI133" s="96">
        <f t="shared" si="134"/>
        <v>-20812316.98</v>
      </c>
      <c r="CJ133" s="96">
        <f t="shared" si="134"/>
        <v>-3289466.53</v>
      </c>
      <c r="CK133" s="96">
        <f t="shared" si="134"/>
        <v>5413487.0999999996</v>
      </c>
      <c r="CL133" s="96">
        <f t="shared" ref="CL133:CS133" si="135">+CL44</f>
        <v>149166015.22999999</v>
      </c>
      <c r="CM133" s="96">
        <f t="shared" si="135"/>
        <v>53847382.769999996</v>
      </c>
      <c r="CN133" s="96">
        <f t="shared" si="135"/>
        <v>200967446.68999994</v>
      </c>
      <c r="CO133" s="96">
        <f t="shared" si="135"/>
        <v>1099608152.1400003</v>
      </c>
      <c r="CP133" s="96">
        <f t="shared" si="135"/>
        <v>512357263.97000009</v>
      </c>
      <c r="CQ133" s="96">
        <f t="shared" si="135"/>
        <v>229470593.12</v>
      </c>
      <c r="CR133" s="96">
        <f t="shared" si="135"/>
        <v>1262646629.6799998</v>
      </c>
      <c r="CS133" s="96">
        <f t="shared" si="135"/>
        <v>3508063483.599999</v>
      </c>
    </row>
    <row r="134" spans="1:97" ht="24.6">
      <c r="A134" s="23" t="s">
        <v>385</v>
      </c>
      <c r="B134" s="96">
        <f>+B45-B46</f>
        <v>-100363252.52000001</v>
      </c>
      <c r="C134" s="96">
        <f>+C45-C46</f>
        <v>-7520294.370000001</v>
      </c>
      <c r="D134" s="96">
        <f t="shared" ref="D134:BO134" si="136">+D45-D46</f>
        <v>-7273599.9100000001</v>
      </c>
      <c r="E134" s="96">
        <f t="shared" si="136"/>
        <v>-11662241.690000001</v>
      </c>
      <c r="F134" s="96">
        <f t="shared" si="136"/>
        <v>-4876267.7100000009</v>
      </c>
      <c r="G134" s="96">
        <f t="shared" si="136"/>
        <v>-22012798.52</v>
      </c>
      <c r="H134" s="96">
        <f t="shared" si="136"/>
        <v>-25731887.849999998</v>
      </c>
      <c r="I134" s="96">
        <f t="shared" si="136"/>
        <v>-41045428.939999998</v>
      </c>
      <c r="J134" s="96">
        <f t="shared" si="136"/>
        <v>-18705788.210000001</v>
      </c>
      <c r="K134" s="96">
        <f t="shared" si="136"/>
        <v>-26906293.829999998</v>
      </c>
      <c r="L134" s="96">
        <f t="shared" si="136"/>
        <v>-78081177.150000006</v>
      </c>
      <c r="M134" s="96">
        <f t="shared" si="136"/>
        <v>-9649330.0100000016</v>
      </c>
      <c r="N134" s="96">
        <f t="shared" si="136"/>
        <v>-91139802.029999986</v>
      </c>
      <c r="O134" s="96">
        <f t="shared" si="136"/>
        <v>-333024.5700000003</v>
      </c>
      <c r="P134" s="96">
        <f t="shared" si="136"/>
        <v>-33492648.460000001</v>
      </c>
      <c r="Q134" s="96">
        <f t="shared" si="136"/>
        <v>-41538598.809999995</v>
      </c>
      <c r="R134" s="96">
        <f t="shared" si="136"/>
        <v>-5186895.46</v>
      </c>
      <c r="S134" s="96">
        <f t="shared" si="136"/>
        <v>-4301764.43</v>
      </c>
      <c r="T134" s="96">
        <f t="shared" si="136"/>
        <v>-8970438.3000000007</v>
      </c>
      <c r="U134" s="96">
        <f t="shared" si="136"/>
        <v>-10506603.84</v>
      </c>
      <c r="V134" s="96">
        <f t="shared" si="136"/>
        <v>-133968598.69</v>
      </c>
      <c r="W134" s="96">
        <f t="shared" si="136"/>
        <v>15677499.469999999</v>
      </c>
      <c r="X134" s="96">
        <f t="shared" si="136"/>
        <v>-73454914.99000001</v>
      </c>
      <c r="Y134" s="96">
        <f t="shared" si="136"/>
        <v>-19072207.289999999</v>
      </c>
      <c r="Z134" s="96">
        <f t="shared" si="136"/>
        <v>-11600050.32</v>
      </c>
      <c r="AA134" s="96">
        <f t="shared" si="136"/>
        <v>-5444471.040000001</v>
      </c>
      <c r="AB134" s="96">
        <f t="shared" si="136"/>
        <v>-11605108.720000001</v>
      </c>
      <c r="AC134" s="96">
        <f t="shared" si="136"/>
        <v>-68086528.310000002</v>
      </c>
      <c r="AD134" s="96">
        <f t="shared" si="136"/>
        <v>-10799989.1</v>
      </c>
      <c r="AE134" s="96">
        <f t="shared" si="136"/>
        <v>-13518094.489999998</v>
      </c>
      <c r="AF134" s="96">
        <f t="shared" si="136"/>
        <v>-17890665.709999997</v>
      </c>
      <c r="AG134" s="96">
        <f t="shared" si="136"/>
        <v>-29650369.059999999</v>
      </c>
      <c r="AH134" s="96">
        <f t="shared" si="136"/>
        <v>-4345319.16</v>
      </c>
      <c r="AI134" s="96">
        <f t="shared" si="136"/>
        <v>-23023274.02</v>
      </c>
      <c r="AJ134" s="96">
        <f t="shared" si="136"/>
        <v>-198752615.85999998</v>
      </c>
      <c r="AK134" s="96">
        <f t="shared" si="136"/>
        <v>22563389.009999998</v>
      </c>
      <c r="AL134" s="96">
        <f t="shared" si="136"/>
        <v>3414113.16</v>
      </c>
      <c r="AM134" s="96">
        <f t="shared" si="136"/>
        <v>-37356047.760000005</v>
      </c>
      <c r="AN134" s="96">
        <f t="shared" si="136"/>
        <v>-39372399.25</v>
      </c>
      <c r="AO134" s="96">
        <f t="shared" si="136"/>
        <v>-9209975.5099999998</v>
      </c>
      <c r="AP134" s="96">
        <f t="shared" si="136"/>
        <v>-2891292.29</v>
      </c>
      <c r="AQ134" s="96">
        <f t="shared" si="136"/>
        <v>-97885987.370000005</v>
      </c>
      <c r="AR134" s="96">
        <f t="shared" si="136"/>
        <v>-9620654.7899999991</v>
      </c>
      <c r="AS134" s="96">
        <f t="shared" si="136"/>
        <v>-23621753.170000002</v>
      </c>
      <c r="AT134" s="96">
        <f t="shared" si="136"/>
        <v>-32721921.890000001</v>
      </c>
      <c r="AU134" s="96">
        <f t="shared" si="136"/>
        <v>3687803.9499999997</v>
      </c>
      <c r="AV134" s="96">
        <f t="shared" si="136"/>
        <v>-4191487.2</v>
      </c>
      <c r="AW134" s="96">
        <f t="shared" si="136"/>
        <v>3916901.17</v>
      </c>
      <c r="AX134" s="96">
        <f t="shared" si="136"/>
        <v>-2456437.0300000012</v>
      </c>
      <c r="AY134" s="96">
        <f t="shared" si="136"/>
        <v>-7600492.4700000007</v>
      </c>
      <c r="AZ134" s="96">
        <f t="shared" si="136"/>
        <v>80756790.620000005</v>
      </c>
      <c r="BA134" s="96">
        <f t="shared" si="136"/>
        <v>12427055.079999998</v>
      </c>
      <c r="BB134" s="96">
        <f t="shared" si="136"/>
        <v>220874955.98000002</v>
      </c>
      <c r="BC134" s="96">
        <f t="shared" si="136"/>
        <v>-92532629.689999998</v>
      </c>
      <c r="BD134" s="96">
        <f t="shared" si="136"/>
        <v>-19837342.57</v>
      </c>
      <c r="BE134" s="96">
        <f t="shared" si="136"/>
        <v>-13903898.450000001</v>
      </c>
      <c r="BF134" s="96">
        <f t="shared" si="136"/>
        <v>-103097463.60999998</v>
      </c>
      <c r="BG134" s="96">
        <f t="shared" si="136"/>
        <v>17689150.07</v>
      </c>
      <c r="BH134" s="96">
        <f t="shared" si="136"/>
        <v>-16256467.850000001</v>
      </c>
      <c r="BI134" s="96">
        <f t="shared" si="136"/>
        <v>-14970589.689999998</v>
      </c>
      <c r="BJ134" s="96">
        <f t="shared" si="136"/>
        <v>-11243009.310000001</v>
      </c>
      <c r="BK134" s="96">
        <f t="shared" si="136"/>
        <v>4689396.5200000107</v>
      </c>
      <c r="BL134" s="96">
        <f t="shared" si="136"/>
        <v>-25208613.709999997</v>
      </c>
      <c r="BM134" s="96">
        <f t="shared" si="136"/>
        <v>-16598270.019999998</v>
      </c>
      <c r="BN134" s="96">
        <f t="shared" si="136"/>
        <v>-52556145.809999995</v>
      </c>
      <c r="BO134" s="96">
        <f t="shared" si="136"/>
        <v>-25720782.340000004</v>
      </c>
      <c r="BP134" s="96">
        <f t="shared" ref="BP134:CK134" si="137">+BP45-BP46</f>
        <v>-18308326.43</v>
      </c>
      <c r="BQ134" s="96">
        <f t="shared" si="137"/>
        <v>63697080.919999957</v>
      </c>
      <c r="BR134" s="96">
        <f t="shared" si="137"/>
        <v>-22900369.539999999</v>
      </c>
      <c r="BS134" s="96">
        <f t="shared" si="137"/>
        <v>-25895590.160000004</v>
      </c>
      <c r="BT134" s="96">
        <f t="shared" si="137"/>
        <v>-82689747.420000002</v>
      </c>
      <c r="BU134" s="96">
        <f t="shared" si="137"/>
        <v>12270593.939999999</v>
      </c>
      <c r="BV134" s="96">
        <f t="shared" si="137"/>
        <v>-12354329.010000002</v>
      </c>
      <c r="BW134" s="96">
        <f t="shared" si="137"/>
        <v>-91310051</v>
      </c>
      <c r="BX134" s="96">
        <f t="shared" si="137"/>
        <v>-9840057.6199999992</v>
      </c>
      <c r="BY134" s="96">
        <f t="shared" si="137"/>
        <v>-15998312.399999999</v>
      </c>
      <c r="BZ134" s="96">
        <f t="shared" si="137"/>
        <v>-11810403.170000002</v>
      </c>
      <c r="CA134" s="96">
        <f t="shared" si="137"/>
        <v>-32665255.789999999</v>
      </c>
      <c r="CB134" s="96">
        <f t="shared" si="137"/>
        <v>-55308541.700000003</v>
      </c>
      <c r="CC134" s="96">
        <f t="shared" si="137"/>
        <v>-3955374.549999997</v>
      </c>
      <c r="CD134" s="96">
        <f t="shared" si="137"/>
        <v>-27399426.710000001</v>
      </c>
      <c r="CE134" s="96">
        <f t="shared" si="137"/>
        <v>-11483931.380000003</v>
      </c>
      <c r="CF134" s="96">
        <f t="shared" si="137"/>
        <v>-15799112.590000002</v>
      </c>
      <c r="CG134" s="96">
        <f t="shared" si="137"/>
        <v>-12083340.109999999</v>
      </c>
      <c r="CH134" s="96">
        <f t="shared" si="137"/>
        <v>-7656047.71</v>
      </c>
      <c r="CI134" s="96">
        <f t="shared" si="137"/>
        <v>-75326813.900000006</v>
      </c>
      <c r="CJ134" s="96">
        <f t="shared" si="137"/>
        <v>-9156220.620000001</v>
      </c>
      <c r="CK134" s="96">
        <f t="shared" si="137"/>
        <v>-2941259.41</v>
      </c>
      <c r="CL134" s="96">
        <f t="shared" ref="CL134:CS134" si="138">+CL45-CL46</f>
        <v>-353828360.70999992</v>
      </c>
      <c r="CM134" s="96">
        <f t="shared" si="138"/>
        <v>-195469775.90000004</v>
      </c>
      <c r="CN134" s="96">
        <f t="shared" si="138"/>
        <v>-406782091.43000007</v>
      </c>
      <c r="CO134" s="96">
        <f t="shared" si="138"/>
        <v>-338915011.5999999</v>
      </c>
      <c r="CP134" s="96">
        <f t="shared" si="138"/>
        <v>-33277295.120000124</v>
      </c>
      <c r="CQ134" s="96">
        <f t="shared" si="138"/>
        <v>-133702741.78999993</v>
      </c>
      <c r="CR134" s="96">
        <f t="shared" si="138"/>
        <v>-450606509.93000007</v>
      </c>
      <c r="CS134" s="96">
        <f t="shared" si="138"/>
        <v>-1912581786.4799995</v>
      </c>
    </row>
    <row r="135" spans="1:97" ht="24.6">
      <c r="A135" s="105" t="s">
        <v>386</v>
      </c>
      <c r="B135" s="96">
        <f>SUM(B125/12)</f>
        <v>87697898.561666667</v>
      </c>
      <c r="C135" s="96">
        <f>SUM(C125/12)</f>
        <v>10219569.791666666</v>
      </c>
      <c r="D135" s="96">
        <f t="shared" ref="D135:BO135" si="139">SUM(D125/12)</f>
        <v>10347673.35</v>
      </c>
      <c r="E135" s="96">
        <f t="shared" si="139"/>
        <v>9966706.3641666677</v>
      </c>
      <c r="F135" s="96">
        <f t="shared" si="139"/>
        <v>7021868.8866666667</v>
      </c>
      <c r="G135" s="96">
        <f t="shared" si="139"/>
        <v>11566700</v>
      </c>
      <c r="H135" s="96">
        <f t="shared" si="139"/>
        <v>14180907.844999999</v>
      </c>
      <c r="I135" s="96">
        <f t="shared" si="139"/>
        <v>20959763.514166668</v>
      </c>
      <c r="J135" s="96">
        <f t="shared" si="139"/>
        <v>10946833.333333334</v>
      </c>
      <c r="K135" s="96">
        <f t="shared" si="139"/>
        <v>12359666.666666666</v>
      </c>
      <c r="L135" s="96">
        <f t="shared" si="139"/>
        <v>29005327.447500005</v>
      </c>
      <c r="M135" s="96">
        <f t="shared" si="139"/>
        <v>4563445.3691666676</v>
      </c>
      <c r="N135" s="96">
        <f t="shared" si="139"/>
        <v>63707932.624999978</v>
      </c>
      <c r="O135" s="96">
        <f t="shared" si="139"/>
        <v>11435341.220833333</v>
      </c>
      <c r="P135" s="96">
        <f t="shared" si="139"/>
        <v>15738082.228333334</v>
      </c>
      <c r="Q135" s="96">
        <f t="shared" si="139"/>
        <v>21106271.657499999</v>
      </c>
      <c r="R135" s="96">
        <f t="shared" si="139"/>
        <v>10824146.848333331</v>
      </c>
      <c r="S135" s="96">
        <f t="shared" si="139"/>
        <v>10267341.253333334</v>
      </c>
      <c r="T135" s="96">
        <f t="shared" si="139"/>
        <v>9768109.7825000007</v>
      </c>
      <c r="U135" s="96">
        <f t="shared" si="139"/>
        <v>5588702.5</v>
      </c>
      <c r="V135" s="96">
        <f t="shared" si="139"/>
        <v>113670243.75</v>
      </c>
      <c r="W135" s="96">
        <f t="shared" si="139"/>
        <v>8687265.833333334</v>
      </c>
      <c r="X135" s="96">
        <f t="shared" si="139"/>
        <v>14279495.081666665</v>
      </c>
      <c r="Y135" s="96">
        <f t="shared" si="139"/>
        <v>11674875.740833329</v>
      </c>
      <c r="Z135" s="96">
        <f t="shared" si="139"/>
        <v>5642208.0850000009</v>
      </c>
      <c r="AA135" s="96">
        <f t="shared" si="139"/>
        <v>7631721.6175000006</v>
      </c>
      <c r="AB135" s="96">
        <f t="shared" si="139"/>
        <v>8152083.333333333</v>
      </c>
      <c r="AC135" s="96">
        <f t="shared" si="139"/>
        <v>27876100</v>
      </c>
      <c r="AD135" s="96">
        <f t="shared" si="139"/>
        <v>8041863.6975000007</v>
      </c>
      <c r="AE135" s="96">
        <f t="shared" si="139"/>
        <v>8423632.916666666</v>
      </c>
      <c r="AF135" s="96">
        <f t="shared" si="139"/>
        <v>10873569.268333333</v>
      </c>
      <c r="AG135" s="96">
        <f t="shared" si="139"/>
        <v>18129776.833333332</v>
      </c>
      <c r="AH135" s="96">
        <f t="shared" si="139"/>
        <v>8958891.75</v>
      </c>
      <c r="AI135" s="96">
        <f t="shared" si="139"/>
        <v>8662605.2983333338</v>
      </c>
      <c r="AJ135" s="96">
        <f t="shared" si="139"/>
        <v>241694061.55000007</v>
      </c>
      <c r="AK135" s="96">
        <f t="shared" si="139"/>
        <v>12191055.246666668</v>
      </c>
      <c r="AL135" s="96">
        <f t="shared" si="139"/>
        <v>8251008.3916666666</v>
      </c>
      <c r="AM135" s="96">
        <f t="shared" si="139"/>
        <v>22118504.904166665</v>
      </c>
      <c r="AN135" s="96">
        <f t="shared" si="139"/>
        <v>20395195.999166671</v>
      </c>
      <c r="AO135" s="96">
        <f t="shared" si="139"/>
        <v>10571005.924166666</v>
      </c>
      <c r="AP135" s="96">
        <f t="shared" si="139"/>
        <v>4983164.7458333327</v>
      </c>
      <c r="AQ135" s="96">
        <f t="shared" si="139"/>
        <v>51574757.030833341</v>
      </c>
      <c r="AR135" s="96">
        <f t="shared" si="139"/>
        <v>10403767.155000001</v>
      </c>
      <c r="AS135" s="96">
        <f t="shared" si="139"/>
        <v>18643108.07</v>
      </c>
      <c r="AT135" s="96">
        <f t="shared" si="139"/>
        <v>19195610.18</v>
      </c>
      <c r="AU135" s="96">
        <f t="shared" si="139"/>
        <v>9848481.0766666662</v>
      </c>
      <c r="AV135" s="96">
        <f t="shared" si="139"/>
        <v>6216951.2641666653</v>
      </c>
      <c r="AW135" s="96">
        <f t="shared" si="139"/>
        <v>12776005.325000001</v>
      </c>
      <c r="AX135" s="96">
        <f t="shared" si="139"/>
        <v>9863771.7116666678</v>
      </c>
      <c r="AY135" s="96">
        <f t="shared" si="139"/>
        <v>7974276.5</v>
      </c>
      <c r="AZ135" s="96">
        <f t="shared" si="139"/>
        <v>61732197.745000005</v>
      </c>
      <c r="BA135" s="96">
        <f t="shared" si="139"/>
        <v>8654989.8166666664</v>
      </c>
      <c r="BB135" s="96">
        <f t="shared" si="139"/>
        <v>118916666.66666667</v>
      </c>
      <c r="BC135" s="96">
        <f t="shared" si="139"/>
        <v>25747591.568333331</v>
      </c>
      <c r="BD135" s="96">
        <f t="shared" si="139"/>
        <v>8166113.5775000006</v>
      </c>
      <c r="BE135" s="96">
        <f t="shared" si="139"/>
        <v>10290983.880000001</v>
      </c>
      <c r="BF135" s="96">
        <f t="shared" si="139"/>
        <v>59503756.666666664</v>
      </c>
      <c r="BG135" s="96">
        <f t="shared" si="139"/>
        <v>6723924.4483333332</v>
      </c>
      <c r="BH135" s="96">
        <f t="shared" si="139"/>
        <v>4963312.2324999999</v>
      </c>
      <c r="BI135" s="96">
        <f t="shared" si="139"/>
        <v>7308676.6108333329</v>
      </c>
      <c r="BJ135" s="96">
        <f t="shared" si="139"/>
        <v>7930065.7899999991</v>
      </c>
      <c r="BK135" s="96">
        <f t="shared" si="139"/>
        <v>76625000</v>
      </c>
      <c r="BL135" s="96">
        <f t="shared" si="139"/>
        <v>16541472.805</v>
      </c>
      <c r="BM135" s="96">
        <f t="shared" si="139"/>
        <v>13041444.852499999</v>
      </c>
      <c r="BN135" s="96">
        <f t="shared" si="139"/>
        <v>18950298.243333336</v>
      </c>
      <c r="BO135" s="96">
        <f t="shared" si="139"/>
        <v>12846658.954166668</v>
      </c>
      <c r="BP135" s="96">
        <f t="shared" ref="BP135:CK135" si="140">SUM(BP125/12)</f>
        <v>9918557.8441666681</v>
      </c>
      <c r="BQ135" s="96">
        <f t="shared" si="140"/>
        <v>379332786.16666669</v>
      </c>
      <c r="BR135" s="96">
        <f t="shared" si="140"/>
        <v>14244412.530833332</v>
      </c>
      <c r="BS135" s="96">
        <f t="shared" si="140"/>
        <v>11449328.996666668</v>
      </c>
      <c r="BT135" s="96">
        <f t="shared" si="140"/>
        <v>54961028.523333333</v>
      </c>
      <c r="BU135" s="96">
        <f t="shared" si="140"/>
        <v>4118975.5708333333</v>
      </c>
      <c r="BV135" s="96">
        <f t="shared" si="140"/>
        <v>10869975.110833334</v>
      </c>
      <c r="BW135" s="96">
        <f t="shared" si="140"/>
        <v>32877561.876666665</v>
      </c>
      <c r="BX135" s="96">
        <f t="shared" si="140"/>
        <v>8187421.0916666677</v>
      </c>
      <c r="BY135" s="96">
        <f t="shared" si="140"/>
        <v>8159112.8899999997</v>
      </c>
      <c r="BZ135" s="96">
        <f t="shared" si="140"/>
        <v>10617068.121666666</v>
      </c>
      <c r="CA135" s="96">
        <f t="shared" si="140"/>
        <v>15477745.633333331</v>
      </c>
      <c r="CB135" s="96">
        <f t="shared" si="140"/>
        <v>29207966.997499999</v>
      </c>
      <c r="CC135" s="96">
        <f t="shared" si="140"/>
        <v>13838148.730000002</v>
      </c>
      <c r="CD135" s="96">
        <f t="shared" si="140"/>
        <v>24910167.867499996</v>
      </c>
      <c r="CE135" s="96">
        <f t="shared" si="140"/>
        <v>7505138.1233333321</v>
      </c>
      <c r="CF135" s="96">
        <f t="shared" si="140"/>
        <v>7174869.6466666674</v>
      </c>
      <c r="CG135" s="96">
        <f t="shared" si="140"/>
        <v>6796245.0525000012</v>
      </c>
      <c r="CH135" s="96">
        <f t="shared" si="140"/>
        <v>7361828.3308333335</v>
      </c>
      <c r="CI135" s="96">
        <f t="shared" si="140"/>
        <v>34630689.369166657</v>
      </c>
      <c r="CJ135" s="96">
        <f t="shared" si="140"/>
        <v>6298379.6675000004</v>
      </c>
      <c r="CK135" s="96">
        <f t="shared" si="140"/>
        <v>5517570.4208333334</v>
      </c>
      <c r="CL135" s="96">
        <f t="shared" ref="CL135:CS135" si="141">SUM(CL125/12)</f>
        <v>228836361.12999997</v>
      </c>
      <c r="CM135" s="96">
        <f t="shared" si="141"/>
        <v>148435928.11583331</v>
      </c>
      <c r="CN135" s="96">
        <f t="shared" si="141"/>
        <v>260704333.20583335</v>
      </c>
      <c r="CO135" s="96">
        <f t="shared" si="141"/>
        <v>537087912.63666677</v>
      </c>
      <c r="CP135" s="96">
        <f t="shared" si="141"/>
        <v>249551091.44083333</v>
      </c>
      <c r="CQ135" s="96">
        <f t="shared" si="141"/>
        <v>147923432.69916663</v>
      </c>
      <c r="CR135" s="96">
        <f t="shared" si="141"/>
        <v>693536420.71833336</v>
      </c>
      <c r="CS135" s="96">
        <f t="shared" si="141"/>
        <v>2266075479.9466672</v>
      </c>
    </row>
    <row r="136" spans="1:97" ht="24.6">
      <c r="A136" s="23" t="s">
        <v>303</v>
      </c>
      <c r="B136" s="96">
        <f>IFERROR(SUM(B133/B135),0)</f>
        <v>2.0172175091014859</v>
      </c>
      <c r="C136" s="96">
        <f>IFERROR(SUM(C133/C135),0)</f>
        <v>1.1138068237746881</v>
      </c>
      <c r="D136" s="96">
        <f t="shared" ref="D136:BO136" si="142">IFERROR(SUM(D133/D135),0)</f>
        <v>0.73933041286039447</v>
      </c>
      <c r="E136" s="96">
        <f t="shared" si="142"/>
        <v>0.28372609332275017</v>
      </c>
      <c r="F136" s="96">
        <f t="shared" si="142"/>
        <v>0.50882447218351312</v>
      </c>
      <c r="G136" s="96">
        <f t="shared" si="142"/>
        <v>-0.33875899262538151</v>
      </c>
      <c r="H136" s="96">
        <f t="shared" si="142"/>
        <v>7.0428153184292838E-2</v>
      </c>
      <c r="I136" s="96">
        <f t="shared" si="142"/>
        <v>-0.10824401518015903</v>
      </c>
      <c r="J136" s="96">
        <f t="shared" si="142"/>
        <v>-0.55192114066472797</v>
      </c>
      <c r="K136" s="96">
        <f t="shared" si="142"/>
        <v>-1.0730374497694113</v>
      </c>
      <c r="L136" s="96">
        <f t="shared" si="142"/>
        <v>-0.80268729605418443</v>
      </c>
      <c r="M136" s="96">
        <f t="shared" si="142"/>
        <v>-1.183025355464232</v>
      </c>
      <c r="N136" s="96">
        <f t="shared" si="142"/>
        <v>0.28491771278851802</v>
      </c>
      <c r="O136" s="96">
        <f t="shared" si="142"/>
        <v>1.1086506266120957</v>
      </c>
      <c r="P136" s="96">
        <f t="shared" si="142"/>
        <v>-0.56541839284457496</v>
      </c>
      <c r="Q136" s="96">
        <f t="shared" si="142"/>
        <v>0.41527426692082037</v>
      </c>
      <c r="R136" s="96">
        <f t="shared" si="142"/>
        <v>1.1772108110268311</v>
      </c>
      <c r="S136" s="96">
        <f t="shared" si="142"/>
        <v>1.2723298717434661</v>
      </c>
      <c r="T136" s="96">
        <f t="shared" si="142"/>
        <v>0.35094651537819155</v>
      </c>
      <c r="U136" s="96">
        <f t="shared" si="142"/>
        <v>-1.0882769265316949</v>
      </c>
      <c r="V136" s="96">
        <f t="shared" si="142"/>
        <v>1.6315045748285377</v>
      </c>
      <c r="W136" s="96">
        <f t="shared" si="142"/>
        <v>2.8245028747537462</v>
      </c>
      <c r="X136" s="96">
        <f t="shared" si="142"/>
        <v>0.95045299937985717</v>
      </c>
      <c r="Y136" s="96">
        <f t="shared" si="142"/>
        <v>0.45686794004535403</v>
      </c>
      <c r="Z136" s="96">
        <f t="shared" si="142"/>
        <v>-1.0447651045822779</v>
      </c>
      <c r="AA136" s="96">
        <f t="shared" si="142"/>
        <v>0.28375966374798123</v>
      </c>
      <c r="AB136" s="96">
        <f t="shared" si="142"/>
        <v>-1.6146005213391258E-2</v>
      </c>
      <c r="AC136" s="96">
        <f t="shared" si="142"/>
        <v>-0.58867000871714481</v>
      </c>
      <c r="AD136" s="96">
        <f t="shared" si="142"/>
        <v>-7.6869917627698011E-3</v>
      </c>
      <c r="AE136" s="96">
        <f t="shared" si="142"/>
        <v>-0.2795304393358784</v>
      </c>
      <c r="AF136" s="96">
        <f t="shared" si="142"/>
        <v>-0.39403486143945127</v>
      </c>
      <c r="AG136" s="96">
        <f t="shared" si="142"/>
        <v>-0.14470546350998015</v>
      </c>
      <c r="AH136" s="96">
        <f t="shared" si="142"/>
        <v>0.69604541990363933</v>
      </c>
      <c r="AI136" s="96">
        <f t="shared" si="142"/>
        <v>-0.52752797370084648</v>
      </c>
      <c r="AJ136" s="96">
        <f t="shared" si="142"/>
        <v>2.7876963356032438</v>
      </c>
      <c r="AK136" s="96">
        <f t="shared" si="142"/>
        <v>2.8744162560973865</v>
      </c>
      <c r="AL136" s="96">
        <f t="shared" si="142"/>
        <v>1.5617743587577473</v>
      </c>
      <c r="AM136" s="96">
        <f t="shared" si="142"/>
        <v>1.5303930508261148</v>
      </c>
      <c r="AN136" s="96">
        <f t="shared" si="142"/>
        <v>-0.1465236999988675</v>
      </c>
      <c r="AO136" s="96">
        <f t="shared" si="142"/>
        <v>0.32991383838193511</v>
      </c>
      <c r="AP136" s="96">
        <f t="shared" si="142"/>
        <v>0.44264632868988729</v>
      </c>
      <c r="AQ136" s="96">
        <f t="shared" si="142"/>
        <v>1.0070648613807105</v>
      </c>
      <c r="AR136" s="96">
        <f t="shared" si="142"/>
        <v>0.72498814685361912</v>
      </c>
      <c r="AS136" s="96">
        <f t="shared" si="142"/>
        <v>0.37132981335552595</v>
      </c>
      <c r="AT136" s="96">
        <f t="shared" si="142"/>
        <v>-0.25825290123702643</v>
      </c>
      <c r="AU136" s="96">
        <f t="shared" si="142"/>
        <v>1.2861866638512431</v>
      </c>
      <c r="AV136" s="96">
        <f t="shared" si="142"/>
        <v>0.71353160279190497</v>
      </c>
      <c r="AW136" s="96">
        <f t="shared" si="142"/>
        <v>1.5051732893669563</v>
      </c>
      <c r="AX136" s="96">
        <f t="shared" si="142"/>
        <v>1.0774309554863248</v>
      </c>
      <c r="AY136" s="96">
        <f t="shared" si="142"/>
        <v>0.18505956621895414</v>
      </c>
      <c r="AZ136" s="96">
        <f t="shared" si="142"/>
        <v>3.3870861449596683</v>
      </c>
      <c r="BA136" s="96">
        <f t="shared" si="142"/>
        <v>2.5857271486217752</v>
      </c>
      <c r="BB136" s="96">
        <f t="shared" si="142"/>
        <v>4.1425039214295722</v>
      </c>
      <c r="BC136" s="96">
        <f t="shared" si="142"/>
        <v>-1.7390809218471097</v>
      </c>
      <c r="BD136" s="96">
        <f t="shared" si="142"/>
        <v>-0.82816639345229581</v>
      </c>
      <c r="BE136" s="96">
        <f t="shared" si="142"/>
        <v>0.36363913631939337</v>
      </c>
      <c r="BF136" s="96">
        <f t="shared" si="142"/>
        <v>0.66881954265408572</v>
      </c>
      <c r="BG136" s="96">
        <f t="shared" si="142"/>
        <v>4.3700859246393637</v>
      </c>
      <c r="BH136" s="96">
        <f t="shared" si="142"/>
        <v>-1.5849426313519761</v>
      </c>
      <c r="BI136" s="96">
        <f t="shared" si="142"/>
        <v>0.83565346439697274</v>
      </c>
      <c r="BJ136" s="96">
        <f t="shared" si="142"/>
        <v>1.5130884557264185E-2</v>
      </c>
      <c r="BK136" s="96">
        <f t="shared" si="142"/>
        <v>3.3608964689070149</v>
      </c>
      <c r="BL136" s="96">
        <f t="shared" si="142"/>
        <v>-0.2035400861634466</v>
      </c>
      <c r="BM136" s="96">
        <f t="shared" si="142"/>
        <v>-9.9584173739080462E-2</v>
      </c>
      <c r="BN136" s="96">
        <f t="shared" si="142"/>
        <v>-0.78306864248009689</v>
      </c>
      <c r="BO136" s="96">
        <f t="shared" si="142"/>
        <v>-0.6387148331153204</v>
      </c>
      <c r="BP136" s="96">
        <f t="shared" ref="BP136:CK136" si="143">IFERROR(SUM(BP133/BP135),0)</f>
        <v>-3.5064427254869759E-2</v>
      </c>
      <c r="BQ136" s="96">
        <f t="shared" si="143"/>
        <v>3.1966150807940732</v>
      </c>
      <c r="BR136" s="96">
        <f t="shared" si="143"/>
        <v>-0.380005745290173</v>
      </c>
      <c r="BS136" s="96">
        <f t="shared" si="143"/>
        <v>-0.87715487457158836</v>
      </c>
      <c r="BT136" s="96">
        <f t="shared" si="143"/>
        <v>0.98421754292743857</v>
      </c>
      <c r="BU136" s="96">
        <f t="shared" si="143"/>
        <v>4.6911830375557866</v>
      </c>
      <c r="BV136" s="96">
        <f t="shared" si="143"/>
        <v>0.21781324941952779</v>
      </c>
      <c r="BW136" s="96">
        <f t="shared" si="143"/>
        <v>-0.66620555934668613</v>
      </c>
      <c r="BX136" s="96">
        <f t="shared" si="143"/>
        <v>-0.21786094058549249</v>
      </c>
      <c r="BY136" s="96">
        <f t="shared" si="143"/>
        <v>-0.31567181809148864</v>
      </c>
      <c r="BZ136" s="96">
        <f t="shared" si="143"/>
        <v>0.2440505863113224</v>
      </c>
      <c r="CA136" s="96">
        <f t="shared" si="143"/>
        <v>0.86100365232129672</v>
      </c>
      <c r="CB136" s="96">
        <f t="shared" si="143"/>
        <v>4.3183396164065732E-2</v>
      </c>
      <c r="CC136" s="96">
        <f t="shared" si="143"/>
        <v>1.137032266887624</v>
      </c>
      <c r="CD136" s="96">
        <f t="shared" si="143"/>
        <v>0.20702886859018077</v>
      </c>
      <c r="CE136" s="96">
        <f t="shared" si="143"/>
        <v>-0.3235430088156091</v>
      </c>
      <c r="CF136" s="96">
        <f t="shared" si="143"/>
        <v>0.29096205127153402</v>
      </c>
      <c r="CG136" s="96">
        <f t="shared" si="143"/>
        <v>-0.38137057154032034</v>
      </c>
      <c r="CH136" s="96">
        <f t="shared" si="143"/>
        <v>-6.1069743791364463E-2</v>
      </c>
      <c r="CI136" s="96">
        <f t="shared" si="143"/>
        <v>-0.60097899750532235</v>
      </c>
      <c r="CJ136" s="96">
        <f t="shared" si="143"/>
        <v>-0.52227187048977619</v>
      </c>
      <c r="CK136" s="96">
        <f t="shared" si="143"/>
        <v>0.9811360231234505</v>
      </c>
      <c r="CL136" s="96">
        <f t="shared" ref="CL136" si="144">IFERROR(SUM(CL133/CL135),0)</f>
        <v>0.65184577526672027</v>
      </c>
      <c r="CM136" s="96">
        <f t="shared" ref="CM136" si="145">IFERROR(SUM(CM133/CM135),0)</f>
        <v>0.36276515701764406</v>
      </c>
      <c r="CN136" s="96">
        <f t="shared" ref="CN136" si="146">IFERROR(SUM(CN133/CN135),0)</f>
        <v>0.77086346904456904</v>
      </c>
      <c r="CO136" s="96">
        <f t="shared" ref="CO136" si="147">IFERROR(SUM(CO133/CO135),0)</f>
        <v>2.0473522607161549</v>
      </c>
      <c r="CP136" s="96">
        <f t="shared" ref="CP136" si="148">IFERROR(SUM(CP133/CP135),0)</f>
        <v>2.0531157007240584</v>
      </c>
      <c r="CQ136" s="96">
        <f t="shared" ref="CQ136" si="149">IFERROR(SUM(CQ133/CQ135),0)</f>
        <v>1.5512795297731947</v>
      </c>
      <c r="CR136" s="96">
        <f t="shared" ref="CR136" si="150">IFERROR(SUM(CR133/CR135),0)</f>
        <v>1.8205916689598047</v>
      </c>
      <c r="CS136" s="96">
        <f t="shared" ref="CS136" si="151">IFERROR(SUM(CS133/CS135),0)</f>
        <v>1.5480788326091248</v>
      </c>
    </row>
    <row r="137" spans="1:97" ht="24.6">
      <c r="A137" s="23" t="s">
        <v>298</v>
      </c>
      <c r="B137" s="99">
        <f t="shared" ref="B137:C137" si="152">IF(AND(B133&gt;0,B131&gt;=0),(B133-B131), IF(AND(B133&gt;0,B131&lt;0),(B133+B131), IF(AND(B133&lt;0,B131&lt;0),(B133+B131), IF(AND(B133&lt;0,B131&gt;=0),(B133+B131),("-*-")))))</f>
        <v>163261889.65000001</v>
      </c>
      <c r="C137" s="99">
        <f t="shared" si="152"/>
        <v>11374063</v>
      </c>
      <c r="D137" s="99">
        <f t="shared" ref="D137:BO137" si="153">IF(AND(D133&gt;0,D131&gt;=0),(D133-D131), IF(AND(D133&gt;0,D131&lt;0),(D133+D131), IF(AND(D133&lt;0,D131&lt;0),(D133+D131), IF(AND(D133&lt;0,D131&gt;=0),(D133+D131),("-*-")))))</f>
        <v>7233237.6500000004</v>
      </c>
      <c r="E137" s="99">
        <f t="shared" si="153"/>
        <v>2795547.6500000004</v>
      </c>
      <c r="F137" s="99">
        <f t="shared" si="153"/>
        <v>3508518.44</v>
      </c>
      <c r="G137" s="99">
        <f t="shared" si="153"/>
        <v>709996.69</v>
      </c>
      <c r="H137" s="99">
        <f t="shared" si="153"/>
        <v>-80832.129999999772</v>
      </c>
      <c r="I137" s="99">
        <f t="shared" si="153"/>
        <v>-1203474.3499999999</v>
      </c>
      <c r="J137" s="99">
        <f t="shared" si="153"/>
        <v>-6039258.7400000002</v>
      </c>
      <c r="K137" s="99">
        <f t="shared" si="153"/>
        <v>-10516345.199999999</v>
      </c>
      <c r="L137" s="99">
        <f t="shared" si="153"/>
        <v>-13941676.76</v>
      </c>
      <c r="M137" s="99">
        <f t="shared" si="153"/>
        <v>-4849153.1900000004</v>
      </c>
      <c r="N137" s="99">
        <f t="shared" si="153"/>
        <v>12176929.16</v>
      </c>
      <c r="O137" s="99">
        <f t="shared" si="153"/>
        <v>12671146.510000002</v>
      </c>
      <c r="P137" s="99">
        <f t="shared" si="153"/>
        <v>-8866902.1799999997</v>
      </c>
      <c r="Q137" s="99">
        <f t="shared" si="153"/>
        <v>8751304.3200000003</v>
      </c>
      <c r="R137" s="99">
        <f t="shared" si="153"/>
        <v>12525131.139999999</v>
      </c>
      <c r="S137" s="99">
        <f t="shared" si="153"/>
        <v>11512264.039999999</v>
      </c>
      <c r="T137" s="99">
        <f t="shared" si="153"/>
        <v>2053209.67</v>
      </c>
      <c r="U137" s="99">
        <f t="shared" si="153"/>
        <v>-6341094.9800000004</v>
      </c>
      <c r="V137" s="99">
        <f t="shared" si="153"/>
        <v>180685124.07999998</v>
      </c>
      <c r="W137" s="99">
        <f t="shared" si="153"/>
        <v>21267244.990000002</v>
      </c>
      <c r="X137" s="99">
        <f t="shared" si="153"/>
        <v>10031080.029999999</v>
      </c>
      <c r="Y137" s="99">
        <f t="shared" si="153"/>
        <v>2239066.94</v>
      </c>
      <c r="Z137" s="99">
        <f t="shared" si="153"/>
        <v>-5618859.3200000003</v>
      </c>
      <c r="AA137" s="99">
        <f t="shared" si="153"/>
        <v>1179863.27</v>
      </c>
      <c r="AB137" s="99">
        <f t="shared" si="153"/>
        <v>-43926.479999999894</v>
      </c>
      <c r="AC137" s="99">
        <f t="shared" si="153"/>
        <v>-15671324.029999999</v>
      </c>
      <c r="AD137" s="99">
        <f t="shared" si="153"/>
        <v>721889.39000000013</v>
      </c>
      <c r="AE137" s="99">
        <f t="shared" si="153"/>
        <v>720429.56999999983</v>
      </c>
      <c r="AF137" s="99">
        <f t="shared" si="153"/>
        <v>-2234391.4000000004</v>
      </c>
      <c r="AG137" s="99">
        <f t="shared" si="153"/>
        <v>-1272634.4199999997</v>
      </c>
      <c r="AH137" s="99">
        <f t="shared" si="153"/>
        <v>6097965.4900000002</v>
      </c>
      <c r="AI137" s="99">
        <f t="shared" si="153"/>
        <v>-3529573.96</v>
      </c>
      <c r="AJ137" s="99">
        <f t="shared" si="153"/>
        <v>673536278.14999998</v>
      </c>
      <c r="AK137" s="99">
        <f t="shared" si="153"/>
        <v>20578533.440000005</v>
      </c>
      <c r="AL137" s="99">
        <f t="shared" si="153"/>
        <v>10579975.98</v>
      </c>
      <c r="AM137" s="99">
        <f t="shared" si="153"/>
        <v>33783048.830000006</v>
      </c>
      <c r="AN137" s="99">
        <f t="shared" si="153"/>
        <v>-2631140.67</v>
      </c>
      <c r="AO137" s="99">
        <f t="shared" si="153"/>
        <v>3405421.59</v>
      </c>
      <c r="AP137" s="99">
        <f t="shared" si="153"/>
        <v>2161651.7400000002</v>
      </c>
      <c r="AQ137" s="99">
        <f t="shared" si="153"/>
        <v>42417065.390000001</v>
      </c>
      <c r="AR137" s="99">
        <f t="shared" si="153"/>
        <v>6840554.2599999998</v>
      </c>
      <c r="AS137" s="99">
        <f t="shared" si="153"/>
        <v>6906831.2000000002</v>
      </c>
      <c r="AT137" s="99">
        <f t="shared" si="153"/>
        <v>-4952737.2</v>
      </c>
      <c r="AU137" s="99">
        <f t="shared" si="153"/>
        <v>12270016.149999999</v>
      </c>
      <c r="AV137" s="99">
        <f t="shared" si="153"/>
        <v>3706141.47</v>
      </c>
      <c r="AW137" s="99">
        <f t="shared" si="153"/>
        <v>16965481.59</v>
      </c>
      <c r="AX137" s="99">
        <f t="shared" si="153"/>
        <v>10532309.93</v>
      </c>
      <c r="AY137" s="99">
        <f t="shared" si="153"/>
        <v>1370449.75</v>
      </c>
      <c r="AZ137" s="99">
        <f t="shared" si="153"/>
        <v>172886291.21000001</v>
      </c>
      <c r="BA137" s="99">
        <f t="shared" si="153"/>
        <v>16749487.130000001</v>
      </c>
      <c r="BB137" s="99">
        <f t="shared" si="153"/>
        <v>482641457.99000001</v>
      </c>
      <c r="BC137" s="99">
        <f t="shared" si="153"/>
        <v>-56361879.189999998</v>
      </c>
      <c r="BD137" s="99">
        <f t="shared" si="153"/>
        <v>-7258685.9299999997</v>
      </c>
      <c r="BE137" s="99">
        <f t="shared" si="153"/>
        <v>3684937.5800000005</v>
      </c>
      <c r="BF137" s="99">
        <f t="shared" si="153"/>
        <v>39703960.829999998</v>
      </c>
      <c r="BG137" s="99">
        <f t="shared" si="153"/>
        <v>26415651.82</v>
      </c>
      <c r="BH137" s="99">
        <f t="shared" si="153"/>
        <v>-7232493.2200000007</v>
      </c>
      <c r="BI137" s="99">
        <f t="shared" si="153"/>
        <v>3244066.88</v>
      </c>
      <c r="BJ137" s="99">
        <f t="shared" si="153"/>
        <v>-1047746.4499999998</v>
      </c>
      <c r="BK137" s="99">
        <f t="shared" si="153"/>
        <v>243576691.93000001</v>
      </c>
      <c r="BL137" s="99">
        <f t="shared" si="153"/>
        <v>-3215651.4000000088</v>
      </c>
      <c r="BM137" s="99">
        <f t="shared" si="153"/>
        <v>-1269633.3899999969</v>
      </c>
      <c r="BN137" s="99">
        <f t="shared" si="153"/>
        <v>-22544362.259999998</v>
      </c>
      <c r="BO137" s="99">
        <f t="shared" si="153"/>
        <v>-8064883.9800000004</v>
      </c>
      <c r="BP137" s="99">
        <f t="shared" ref="BP137:CK137" si="154">IF(AND(BP133&gt;0,BP131&gt;=0),(BP133-BP131), IF(AND(BP133&gt;0,BP131&lt;0),(BP133+BP131), IF(AND(BP133&lt;0,BP131&lt;0),(BP133+BP131), IF(AND(BP133&lt;0,BP131&gt;=0),(BP133+BP131),("-*-")))))</f>
        <v>-229455.21000000002</v>
      </c>
      <c r="BQ137" s="99">
        <f t="shared" si="154"/>
        <v>1167704156.8300002</v>
      </c>
      <c r="BR137" s="99">
        <f t="shared" si="154"/>
        <v>-3485455.19</v>
      </c>
      <c r="BS137" s="99">
        <f t="shared" si="154"/>
        <v>-8196569.6900000004</v>
      </c>
      <c r="BT137" s="99">
        <f t="shared" si="154"/>
        <v>54074452.200000003</v>
      </c>
      <c r="BU137" s="99">
        <f t="shared" si="154"/>
        <v>19093992.34</v>
      </c>
      <c r="BV137" s="99">
        <f t="shared" si="154"/>
        <v>1427062.34</v>
      </c>
      <c r="BW137" s="99">
        <f t="shared" si="154"/>
        <v>-21742896.060000002</v>
      </c>
      <c r="BX137" s="99">
        <f t="shared" si="154"/>
        <v>-1759022.92</v>
      </c>
      <c r="BY137" s="99">
        <f t="shared" si="154"/>
        <v>-2368393.89</v>
      </c>
      <c r="BZ137" s="99">
        <f t="shared" si="154"/>
        <v>2586161.5200000005</v>
      </c>
      <c r="CA137" s="99">
        <f t="shared" si="154"/>
        <v>11956127.68</v>
      </c>
      <c r="CB137" s="99">
        <f t="shared" si="154"/>
        <v>-2083701.2299999995</v>
      </c>
      <c r="CC137" s="99">
        <f t="shared" si="154"/>
        <v>15573935.43</v>
      </c>
      <c r="CD137" s="99">
        <f t="shared" si="154"/>
        <v>4527104.4000000004</v>
      </c>
      <c r="CE137" s="99">
        <f t="shared" si="154"/>
        <v>-1648031.5100000002</v>
      </c>
      <c r="CF137" s="99">
        <f t="shared" si="154"/>
        <v>1077651.5900000001</v>
      </c>
      <c r="CG137" s="99">
        <f t="shared" si="154"/>
        <v>-1703476.2599999998</v>
      </c>
      <c r="CH137" s="99">
        <f t="shared" si="154"/>
        <v>-395827.81999999995</v>
      </c>
      <c r="CI137" s="99">
        <f t="shared" si="154"/>
        <v>-20626259.219999999</v>
      </c>
      <c r="CJ137" s="99">
        <f t="shared" si="154"/>
        <v>-2350048.54</v>
      </c>
      <c r="CK137" s="99">
        <f t="shared" si="154"/>
        <v>5397758.1299999999</v>
      </c>
      <c r="CL137" s="99">
        <f t="shared" ref="CL137:CS137" si="155">IF(AND(CL133&gt;0,CL131&gt;=0),(CL133-CL131), IF(AND(CL133&gt;0,CL131&lt;0),(CL133+CL131), IF(AND(CL133&lt;0,CL131&lt;0),(CL133+CL131), IF(AND(CL133&lt;0,CL131&gt;=0),(CL133+CL131),("-*-")))))</f>
        <v>115588043.86999999</v>
      </c>
      <c r="CM137" s="99">
        <f t="shared" si="155"/>
        <v>50788778.459999993</v>
      </c>
      <c r="CN137" s="99">
        <f t="shared" si="155"/>
        <v>175767697.42999992</v>
      </c>
      <c r="CO137" s="99">
        <f t="shared" si="155"/>
        <v>1060235152.8800004</v>
      </c>
      <c r="CP137" s="99">
        <f t="shared" si="155"/>
        <v>492152811.92000008</v>
      </c>
      <c r="CQ137" s="99">
        <f t="shared" si="155"/>
        <v>222784480.56999999</v>
      </c>
      <c r="CR137" s="99">
        <f t="shared" si="155"/>
        <v>1203031041.6199999</v>
      </c>
      <c r="CS137" s="99">
        <f t="shared" si="155"/>
        <v>3439502909.4099989</v>
      </c>
    </row>
    <row r="138" spans="1:97" ht="24.6">
      <c r="A138" s="23" t="s">
        <v>297</v>
      </c>
      <c r="B138" s="96">
        <f>IFERROR(SUM(B137/B135),0)</f>
        <v>1.8616397009239496</v>
      </c>
      <c r="C138" s="96">
        <f>IFERROR(SUM(C137/C135),0)</f>
        <v>1.1129688658004706</v>
      </c>
      <c r="D138" s="96">
        <f t="shared" ref="D138:BO138" si="156">IFERROR(SUM(D137/D135),0)</f>
        <v>0.69902067888526853</v>
      </c>
      <c r="E138" s="96">
        <f t="shared" si="156"/>
        <v>0.28048861357557819</v>
      </c>
      <c r="F138" s="96">
        <f t="shared" si="156"/>
        <v>0.49965593157999277</v>
      </c>
      <c r="G138" s="96">
        <f t="shared" si="156"/>
        <v>6.1382822239705356E-2</v>
      </c>
      <c r="H138" s="96">
        <f t="shared" si="156"/>
        <v>-5.7000673640580854E-3</v>
      </c>
      <c r="I138" s="96">
        <f t="shared" si="156"/>
        <v>-5.7418317205085528E-2</v>
      </c>
      <c r="J138" s="96">
        <f t="shared" si="156"/>
        <v>-0.55169002359890984</v>
      </c>
      <c r="K138" s="96">
        <f t="shared" si="156"/>
        <v>-0.85085993689150186</v>
      </c>
      <c r="L138" s="96">
        <f t="shared" si="156"/>
        <v>-0.48065917494758864</v>
      </c>
      <c r="M138" s="96">
        <f t="shared" si="156"/>
        <v>-1.0626079196134885</v>
      </c>
      <c r="N138" s="96">
        <f t="shared" si="156"/>
        <v>0.19113678090413477</v>
      </c>
      <c r="O138" s="96">
        <f t="shared" si="156"/>
        <v>1.1080689474237315</v>
      </c>
      <c r="P138" s="96">
        <f t="shared" si="156"/>
        <v>-0.56340423511302284</v>
      </c>
      <c r="Q138" s="96">
        <f t="shared" si="156"/>
        <v>0.41463051655976729</v>
      </c>
      <c r="R138" s="96">
        <f t="shared" si="156"/>
        <v>1.1571471927996413</v>
      </c>
      <c r="S138" s="96">
        <f t="shared" si="156"/>
        <v>1.1212507460256564</v>
      </c>
      <c r="T138" s="96">
        <f t="shared" si="156"/>
        <v>0.21019518778120364</v>
      </c>
      <c r="U138" s="96">
        <f t="shared" si="156"/>
        <v>-1.1346273987566882</v>
      </c>
      <c r="V138" s="96">
        <f t="shared" si="156"/>
        <v>1.5895551739766547</v>
      </c>
      <c r="W138" s="96">
        <f t="shared" si="156"/>
        <v>2.4480941872869666</v>
      </c>
      <c r="X138" s="96">
        <f t="shared" si="156"/>
        <v>0.70248142337181285</v>
      </c>
      <c r="Y138" s="96">
        <f t="shared" si="156"/>
        <v>0.19178507674979159</v>
      </c>
      <c r="Z138" s="96">
        <f t="shared" si="156"/>
        <v>-0.99586176818574379</v>
      </c>
      <c r="AA138" s="96">
        <f t="shared" si="156"/>
        <v>0.15459988311084383</v>
      </c>
      <c r="AB138" s="96">
        <f t="shared" si="156"/>
        <v>-5.3883747508305518E-3</v>
      </c>
      <c r="AC138" s="96">
        <f t="shared" si="156"/>
        <v>-0.56217778060776069</v>
      </c>
      <c r="AD138" s="96">
        <f t="shared" si="156"/>
        <v>8.9766429419142743E-2</v>
      </c>
      <c r="AE138" s="96">
        <f t="shared" si="156"/>
        <v>8.552480587972755E-2</v>
      </c>
      <c r="AF138" s="96">
        <f t="shared" si="156"/>
        <v>-0.2054883125182391</v>
      </c>
      <c r="AG138" s="96">
        <f t="shared" si="156"/>
        <v>-7.0195812761475324E-2</v>
      </c>
      <c r="AH138" s="96">
        <f t="shared" si="156"/>
        <v>0.68066069555980513</v>
      </c>
      <c r="AI138" s="96">
        <f t="shared" si="156"/>
        <v>-0.40744947258292863</v>
      </c>
      <c r="AJ138" s="96">
        <f t="shared" si="156"/>
        <v>2.7867307695959389</v>
      </c>
      <c r="AK138" s="96">
        <f t="shared" si="156"/>
        <v>1.6880026399377264</v>
      </c>
      <c r="AL138" s="96">
        <f t="shared" si="156"/>
        <v>1.2822646006136098</v>
      </c>
      <c r="AM138" s="96">
        <f t="shared" si="156"/>
        <v>1.5273658403392349</v>
      </c>
      <c r="AN138" s="96">
        <f t="shared" si="156"/>
        <v>-0.12900786391596855</v>
      </c>
      <c r="AO138" s="96">
        <f t="shared" si="156"/>
        <v>0.32214735422811297</v>
      </c>
      <c r="AP138" s="96">
        <f t="shared" si="156"/>
        <v>0.43379094416002656</v>
      </c>
      <c r="AQ138" s="96">
        <f t="shared" si="156"/>
        <v>0.8224384918506058</v>
      </c>
      <c r="AR138" s="96">
        <f t="shared" si="156"/>
        <v>0.65750743534398137</v>
      </c>
      <c r="AS138" s="96">
        <f t="shared" si="156"/>
        <v>0.37047638055128218</v>
      </c>
      <c r="AT138" s="96">
        <f t="shared" si="156"/>
        <v>-0.2580140539194884</v>
      </c>
      <c r="AU138" s="96">
        <f t="shared" si="156"/>
        <v>1.2458790400755817</v>
      </c>
      <c r="AV138" s="96">
        <f t="shared" si="156"/>
        <v>0.59613487584525571</v>
      </c>
      <c r="AW138" s="96">
        <f t="shared" si="156"/>
        <v>1.3279175421758833</v>
      </c>
      <c r="AX138" s="96">
        <f t="shared" si="156"/>
        <v>1.0677771381856496</v>
      </c>
      <c r="AY138" s="96">
        <f t="shared" si="156"/>
        <v>0.1718588200446774</v>
      </c>
      <c r="AZ138" s="96">
        <f t="shared" si="156"/>
        <v>2.8005853918266328</v>
      </c>
      <c r="BA138" s="96">
        <f t="shared" si="156"/>
        <v>1.9352405357827218</v>
      </c>
      <c r="BB138" s="96">
        <f t="shared" si="156"/>
        <v>4.0586527651576736</v>
      </c>
      <c r="BC138" s="96">
        <f t="shared" si="156"/>
        <v>-2.189015583862175</v>
      </c>
      <c r="BD138" s="96">
        <f t="shared" si="156"/>
        <v>-0.88887888480999999</v>
      </c>
      <c r="BE138" s="96">
        <f t="shared" si="156"/>
        <v>0.35807437101922662</v>
      </c>
      <c r="BF138" s="96">
        <f t="shared" si="156"/>
        <v>0.6672513309103677</v>
      </c>
      <c r="BG138" s="96">
        <f t="shared" si="156"/>
        <v>3.9286062808971147</v>
      </c>
      <c r="BH138" s="96">
        <f t="shared" si="156"/>
        <v>-1.4571908598941847</v>
      </c>
      <c r="BI138" s="96">
        <f t="shared" si="156"/>
        <v>0.44386515544981986</v>
      </c>
      <c r="BJ138" s="96">
        <f t="shared" si="156"/>
        <v>-0.13212329856345364</v>
      </c>
      <c r="BK138" s="96">
        <f t="shared" si="156"/>
        <v>3.1788149028384991</v>
      </c>
      <c r="BL138" s="96">
        <f t="shared" si="156"/>
        <v>-0.19439934024665639</v>
      </c>
      <c r="BM138" s="96">
        <f t="shared" si="156"/>
        <v>-9.735373682591715E-2</v>
      </c>
      <c r="BN138" s="96">
        <f t="shared" si="156"/>
        <v>-1.1896573853623145</v>
      </c>
      <c r="BO138" s="96">
        <f t="shared" si="156"/>
        <v>-0.62778065555980589</v>
      </c>
      <c r="BP138" s="96">
        <f t="shared" ref="BP138:CK138" si="157">IFERROR(SUM(BP137/BP135),0)</f>
        <v>-2.3133928702643792E-2</v>
      </c>
      <c r="BQ138" s="96">
        <f t="shared" si="157"/>
        <v>3.0783106533716502</v>
      </c>
      <c r="BR138" s="96">
        <f t="shared" si="157"/>
        <v>-0.24468929009570692</v>
      </c>
      <c r="BS138" s="96">
        <f t="shared" si="157"/>
        <v>-0.71589956864601689</v>
      </c>
      <c r="BT138" s="96">
        <f t="shared" si="157"/>
        <v>0.9838690005053865</v>
      </c>
      <c r="BU138" s="96">
        <f t="shared" si="157"/>
        <v>4.63561679637177</v>
      </c>
      <c r="BV138" s="96">
        <f t="shared" si="157"/>
        <v>0.13128478450495698</v>
      </c>
      <c r="BW138" s="96">
        <f t="shared" si="157"/>
        <v>-0.66132933280040518</v>
      </c>
      <c r="BX138" s="96">
        <f t="shared" si="157"/>
        <v>-0.21484456464446064</v>
      </c>
      <c r="BY138" s="96">
        <f t="shared" si="157"/>
        <v>-0.29027590645335466</v>
      </c>
      <c r="BZ138" s="96">
        <f t="shared" si="157"/>
        <v>0.24358528082930159</v>
      </c>
      <c r="CA138" s="96">
        <f t="shared" si="157"/>
        <v>0.77247216508397254</v>
      </c>
      <c r="CB138" s="96">
        <f t="shared" si="157"/>
        <v>-7.1340166543544442E-2</v>
      </c>
      <c r="CC138" s="96">
        <f t="shared" si="157"/>
        <v>1.1254348926194839</v>
      </c>
      <c r="CD138" s="96">
        <f t="shared" si="157"/>
        <v>0.18173720964387641</v>
      </c>
      <c r="CE138" s="96">
        <f t="shared" si="157"/>
        <v>-0.21958709925355024</v>
      </c>
      <c r="CF138" s="96">
        <f t="shared" si="157"/>
        <v>0.15019807230932206</v>
      </c>
      <c r="CG138" s="96">
        <f t="shared" si="157"/>
        <v>-0.25064962296693161</v>
      </c>
      <c r="CH138" s="96">
        <f t="shared" si="157"/>
        <v>-5.3767597152756974E-2</v>
      </c>
      <c r="CI138" s="96">
        <f t="shared" si="157"/>
        <v>-0.59560637098851787</v>
      </c>
      <c r="CJ138" s="96">
        <f t="shared" si="157"/>
        <v>-0.37311954249541118</v>
      </c>
      <c r="CK138" s="96">
        <f t="shared" si="157"/>
        <v>0.97828531732355528</v>
      </c>
      <c r="CL138" s="96">
        <f t="shared" ref="CL138" si="158">IFERROR(SUM(CL137/CL135),0)</f>
        <v>0.50511222648019394</v>
      </c>
      <c r="CM138" s="96">
        <f t="shared" ref="CM138" si="159">IFERROR(SUM(CM137/CM135),0)</f>
        <v>0.34215960451546823</v>
      </c>
      <c r="CN138" s="96">
        <f t="shared" ref="CN138" si="160">IFERROR(SUM(CN137/CN135),0)</f>
        <v>0.67420320663111655</v>
      </c>
      <c r="CO138" s="96">
        <f t="shared" ref="CO138" si="161">IFERROR(SUM(CO137/CO135),0)</f>
        <v>1.9740439654936641</v>
      </c>
      <c r="CP138" s="96">
        <f t="shared" ref="CP138" si="162">IFERROR(SUM(CP137/CP135),0)</f>
        <v>1.9721525122509262</v>
      </c>
      <c r="CQ138" s="96">
        <f t="shared" ref="CQ138" si="163">IFERROR(SUM(CQ137/CQ135),0)</f>
        <v>1.5060797096500527</v>
      </c>
      <c r="CR138" s="96">
        <f t="shared" ref="CR138" si="164">IFERROR(SUM(CR137/CR135),0)</f>
        <v>1.7346328263106288</v>
      </c>
      <c r="CS138" s="96">
        <f t="shared" ref="CS138" si="165">IFERROR(SUM(CS137/CS135),0)</f>
        <v>1.517823629374847</v>
      </c>
    </row>
    <row r="139" spans="1:97" ht="24.6">
      <c r="A139" s="23" t="s">
        <v>296</v>
      </c>
      <c r="B139" s="100" t="str">
        <f t="shared" ref="B139:C139" si="166">IF(B126&gt;=0, "Normal", "Risk")</f>
        <v>Normal</v>
      </c>
      <c r="C139" s="100" t="str">
        <f t="shared" si="166"/>
        <v>Normal</v>
      </c>
      <c r="D139" s="100" t="str">
        <f t="shared" ref="D139:BO139" si="167">IF(D126&gt;=0, "Normal", "Risk")</f>
        <v>Normal</v>
      </c>
      <c r="E139" s="100" t="str">
        <f t="shared" si="167"/>
        <v>Normal</v>
      </c>
      <c r="F139" s="100" t="str">
        <f t="shared" si="167"/>
        <v>Normal</v>
      </c>
      <c r="G139" s="100" t="str">
        <f t="shared" si="167"/>
        <v>Normal</v>
      </c>
      <c r="H139" s="100" t="str">
        <f t="shared" si="167"/>
        <v>Normal</v>
      </c>
      <c r="I139" s="100" t="str">
        <f t="shared" si="167"/>
        <v>Normal</v>
      </c>
      <c r="J139" s="100" t="str">
        <f t="shared" si="167"/>
        <v>Normal</v>
      </c>
      <c r="K139" s="100" t="str">
        <f t="shared" si="167"/>
        <v>Normal</v>
      </c>
      <c r="L139" s="100" t="str">
        <f t="shared" si="167"/>
        <v>Normal</v>
      </c>
      <c r="M139" s="100" t="str">
        <f t="shared" si="167"/>
        <v>Normal</v>
      </c>
      <c r="N139" s="100" t="str">
        <f t="shared" si="167"/>
        <v>Normal</v>
      </c>
      <c r="O139" s="100" t="str">
        <f t="shared" si="167"/>
        <v>Normal</v>
      </c>
      <c r="P139" s="100" t="str">
        <f t="shared" si="167"/>
        <v>Normal</v>
      </c>
      <c r="Q139" s="100" t="str">
        <f t="shared" si="167"/>
        <v>Normal</v>
      </c>
      <c r="R139" s="100" t="str">
        <f t="shared" si="167"/>
        <v>Normal</v>
      </c>
      <c r="S139" s="100" t="str">
        <f t="shared" si="167"/>
        <v>Normal</v>
      </c>
      <c r="T139" s="100" t="str">
        <f t="shared" si="167"/>
        <v>Normal</v>
      </c>
      <c r="U139" s="100" t="str">
        <f t="shared" si="167"/>
        <v>Normal</v>
      </c>
      <c r="V139" s="100" t="str">
        <f t="shared" si="167"/>
        <v>Normal</v>
      </c>
      <c r="W139" s="100" t="str">
        <f t="shared" si="167"/>
        <v>Normal</v>
      </c>
      <c r="X139" s="100" t="str">
        <f t="shared" si="167"/>
        <v>Normal</v>
      </c>
      <c r="Y139" s="100" t="str">
        <f t="shared" si="167"/>
        <v>Normal</v>
      </c>
      <c r="Z139" s="100" t="str">
        <f t="shared" si="167"/>
        <v>Normal</v>
      </c>
      <c r="AA139" s="100" t="str">
        <f t="shared" si="167"/>
        <v>Normal</v>
      </c>
      <c r="AB139" s="100" t="str">
        <f t="shared" si="167"/>
        <v>Normal</v>
      </c>
      <c r="AC139" s="100" t="str">
        <f t="shared" si="167"/>
        <v>Normal</v>
      </c>
      <c r="AD139" s="100" t="str">
        <f t="shared" si="167"/>
        <v>Normal</v>
      </c>
      <c r="AE139" s="100" t="str">
        <f t="shared" si="167"/>
        <v>Normal</v>
      </c>
      <c r="AF139" s="100" t="str">
        <f t="shared" si="167"/>
        <v>Normal</v>
      </c>
      <c r="AG139" s="100" t="str">
        <f t="shared" si="167"/>
        <v>Normal</v>
      </c>
      <c r="AH139" s="100" t="str">
        <f t="shared" si="167"/>
        <v>Normal</v>
      </c>
      <c r="AI139" s="100" t="str">
        <f t="shared" si="167"/>
        <v>Normal</v>
      </c>
      <c r="AJ139" s="100" t="str">
        <f t="shared" si="167"/>
        <v>Normal</v>
      </c>
      <c r="AK139" s="100" t="str">
        <f t="shared" si="167"/>
        <v>Normal</v>
      </c>
      <c r="AL139" s="100" t="str">
        <f t="shared" si="167"/>
        <v>Normal</v>
      </c>
      <c r="AM139" s="100" t="str">
        <f t="shared" si="167"/>
        <v>Normal</v>
      </c>
      <c r="AN139" s="100" t="str">
        <f t="shared" si="167"/>
        <v>Normal</v>
      </c>
      <c r="AO139" s="100" t="str">
        <f t="shared" si="167"/>
        <v>Normal</v>
      </c>
      <c r="AP139" s="100" t="str">
        <f t="shared" si="167"/>
        <v>Normal</v>
      </c>
      <c r="AQ139" s="100" t="str">
        <f t="shared" si="167"/>
        <v>Normal</v>
      </c>
      <c r="AR139" s="100" t="str">
        <f t="shared" si="167"/>
        <v>Normal</v>
      </c>
      <c r="AS139" s="100" t="str">
        <f t="shared" si="167"/>
        <v>Normal</v>
      </c>
      <c r="AT139" s="100" t="str">
        <f t="shared" si="167"/>
        <v>Normal</v>
      </c>
      <c r="AU139" s="100" t="str">
        <f t="shared" si="167"/>
        <v>Normal</v>
      </c>
      <c r="AV139" s="100" t="str">
        <f t="shared" si="167"/>
        <v>Normal</v>
      </c>
      <c r="AW139" s="100" t="str">
        <f t="shared" si="167"/>
        <v>Normal</v>
      </c>
      <c r="AX139" s="100" t="str">
        <f t="shared" si="167"/>
        <v>Normal</v>
      </c>
      <c r="AY139" s="100" t="str">
        <f t="shared" si="167"/>
        <v>Normal</v>
      </c>
      <c r="AZ139" s="100" t="str">
        <f t="shared" si="167"/>
        <v>Normal</v>
      </c>
      <c r="BA139" s="100" t="str">
        <f t="shared" si="167"/>
        <v>Normal</v>
      </c>
      <c r="BB139" s="100" t="str">
        <f t="shared" si="167"/>
        <v>Normal</v>
      </c>
      <c r="BC139" s="100" t="str">
        <f t="shared" si="167"/>
        <v>Normal</v>
      </c>
      <c r="BD139" s="100" t="str">
        <f t="shared" si="167"/>
        <v>Normal</v>
      </c>
      <c r="BE139" s="100" t="str">
        <f t="shared" si="167"/>
        <v>Normal</v>
      </c>
      <c r="BF139" s="100" t="str">
        <f t="shared" si="167"/>
        <v>Normal</v>
      </c>
      <c r="BG139" s="100" t="str">
        <f t="shared" si="167"/>
        <v>Normal</v>
      </c>
      <c r="BH139" s="100" t="str">
        <f t="shared" si="167"/>
        <v>Normal</v>
      </c>
      <c r="BI139" s="100" t="str">
        <f t="shared" si="167"/>
        <v>Normal</v>
      </c>
      <c r="BJ139" s="100" t="str">
        <f t="shared" si="167"/>
        <v>Normal</v>
      </c>
      <c r="BK139" s="100" t="str">
        <f t="shared" si="167"/>
        <v>Normal</v>
      </c>
      <c r="BL139" s="100" t="str">
        <f t="shared" si="167"/>
        <v>Normal</v>
      </c>
      <c r="BM139" s="100" t="str">
        <f t="shared" si="167"/>
        <v>Normal</v>
      </c>
      <c r="BN139" s="100" t="str">
        <f t="shared" si="167"/>
        <v>Normal</v>
      </c>
      <c r="BO139" s="100" t="str">
        <f t="shared" si="167"/>
        <v>Normal</v>
      </c>
      <c r="BP139" s="100" t="str">
        <f t="shared" ref="BP139:CK139" si="168">IF(BP126&gt;=0, "Normal", "Risk")</f>
        <v>Normal</v>
      </c>
      <c r="BQ139" s="100" t="str">
        <f t="shared" si="168"/>
        <v>Normal</v>
      </c>
      <c r="BR139" s="100" t="str">
        <f t="shared" si="168"/>
        <v>Normal</v>
      </c>
      <c r="BS139" s="100" t="str">
        <f t="shared" si="168"/>
        <v>Normal</v>
      </c>
      <c r="BT139" s="100" t="str">
        <f t="shared" si="168"/>
        <v>Normal</v>
      </c>
      <c r="BU139" s="100" t="str">
        <f t="shared" si="168"/>
        <v>Normal</v>
      </c>
      <c r="BV139" s="100" t="str">
        <f t="shared" si="168"/>
        <v>Normal</v>
      </c>
      <c r="BW139" s="100" t="str">
        <f t="shared" si="168"/>
        <v>Normal</v>
      </c>
      <c r="BX139" s="100" t="str">
        <f t="shared" si="168"/>
        <v>Normal</v>
      </c>
      <c r="BY139" s="100" t="str">
        <f t="shared" si="168"/>
        <v>Normal</v>
      </c>
      <c r="BZ139" s="100" t="str">
        <f t="shared" si="168"/>
        <v>Normal</v>
      </c>
      <c r="CA139" s="100" t="str">
        <f t="shared" si="168"/>
        <v>Normal</v>
      </c>
      <c r="CB139" s="100" t="str">
        <f t="shared" si="168"/>
        <v>Normal</v>
      </c>
      <c r="CC139" s="100" t="str">
        <f t="shared" si="168"/>
        <v>Normal</v>
      </c>
      <c r="CD139" s="100" t="str">
        <f t="shared" si="168"/>
        <v>Normal</v>
      </c>
      <c r="CE139" s="100" t="str">
        <f t="shared" si="168"/>
        <v>Normal</v>
      </c>
      <c r="CF139" s="100" t="str">
        <f t="shared" si="168"/>
        <v>Normal</v>
      </c>
      <c r="CG139" s="100" t="str">
        <f t="shared" si="168"/>
        <v>Normal</v>
      </c>
      <c r="CH139" s="100" t="str">
        <f t="shared" si="168"/>
        <v>Normal</v>
      </c>
      <c r="CI139" s="100" t="str">
        <f t="shared" si="168"/>
        <v>Normal</v>
      </c>
      <c r="CJ139" s="100" t="str">
        <f t="shared" si="168"/>
        <v>Normal</v>
      </c>
      <c r="CK139" s="100" t="str">
        <f t="shared" si="168"/>
        <v>Normal</v>
      </c>
      <c r="CL139" s="100" t="str">
        <f t="shared" ref="CL139:CS139" si="169">IF(CL126&gt;=0, "Normal", "Risk")</f>
        <v>Normal</v>
      </c>
      <c r="CM139" s="100" t="str">
        <f t="shared" si="169"/>
        <v>Normal</v>
      </c>
      <c r="CN139" s="100" t="str">
        <f t="shared" si="169"/>
        <v>Normal</v>
      </c>
      <c r="CO139" s="100" t="str">
        <f t="shared" si="169"/>
        <v>Normal</v>
      </c>
      <c r="CP139" s="100" t="str">
        <f t="shared" si="169"/>
        <v>Normal</v>
      </c>
      <c r="CQ139" s="100" t="str">
        <f t="shared" si="169"/>
        <v>Normal</v>
      </c>
      <c r="CR139" s="100" t="str">
        <f t="shared" si="169"/>
        <v>Normal</v>
      </c>
      <c r="CS139" s="100" t="str">
        <f t="shared" si="169"/>
        <v>Normal</v>
      </c>
    </row>
    <row r="140" spans="1:97" ht="24.6">
      <c r="A140" s="23" t="s">
        <v>295</v>
      </c>
      <c r="B140" s="100" t="str">
        <f t="shared" ref="B140:C140" si="170">IF(B131&gt;=0, "Normal", "Risk")</f>
        <v>Normal</v>
      </c>
      <c r="C140" s="100" t="str">
        <f t="shared" si="170"/>
        <v>Normal</v>
      </c>
      <c r="D140" s="100" t="str">
        <f t="shared" ref="D140:BO140" si="171">IF(D131&gt;=0, "Normal", "Risk")</f>
        <v>Normal</v>
      </c>
      <c r="E140" s="100" t="str">
        <f t="shared" si="171"/>
        <v>Normal</v>
      </c>
      <c r="F140" s="100" t="str">
        <f t="shared" si="171"/>
        <v>Normal</v>
      </c>
      <c r="G140" s="100" t="str">
        <f t="shared" si="171"/>
        <v>Normal</v>
      </c>
      <c r="H140" s="100" t="str">
        <f t="shared" si="171"/>
        <v>Normal</v>
      </c>
      <c r="I140" s="100" t="str">
        <f t="shared" si="171"/>
        <v>Normal</v>
      </c>
      <c r="J140" s="100" t="str">
        <f t="shared" si="171"/>
        <v>Normal</v>
      </c>
      <c r="K140" s="100" t="str">
        <f t="shared" si="171"/>
        <v>Normal</v>
      </c>
      <c r="L140" s="100" t="str">
        <f t="shared" si="171"/>
        <v>Normal</v>
      </c>
      <c r="M140" s="100" t="str">
        <f t="shared" si="171"/>
        <v>Normal</v>
      </c>
      <c r="N140" s="100" t="str">
        <f t="shared" si="171"/>
        <v>Normal</v>
      </c>
      <c r="O140" s="100" t="str">
        <f t="shared" si="171"/>
        <v>Normal</v>
      </c>
      <c r="P140" s="100" t="str">
        <f t="shared" si="171"/>
        <v>Normal</v>
      </c>
      <c r="Q140" s="100" t="str">
        <f t="shared" si="171"/>
        <v>Normal</v>
      </c>
      <c r="R140" s="100" t="str">
        <f t="shared" si="171"/>
        <v>Normal</v>
      </c>
      <c r="S140" s="100" t="str">
        <f t="shared" si="171"/>
        <v>Risk</v>
      </c>
      <c r="T140" s="100" t="str">
        <f t="shared" si="171"/>
        <v>Risk</v>
      </c>
      <c r="U140" s="100" t="str">
        <f t="shared" si="171"/>
        <v>Risk</v>
      </c>
      <c r="V140" s="100" t="str">
        <f t="shared" si="171"/>
        <v>Normal</v>
      </c>
      <c r="W140" s="100" t="str">
        <f t="shared" si="171"/>
        <v>Normal</v>
      </c>
      <c r="X140" s="100" t="str">
        <f t="shared" si="171"/>
        <v>Normal</v>
      </c>
      <c r="Y140" s="100" t="str">
        <f t="shared" si="171"/>
        <v>Normal</v>
      </c>
      <c r="Z140" s="100" t="str">
        <f t="shared" si="171"/>
        <v>Normal</v>
      </c>
      <c r="AA140" s="100" t="str">
        <f t="shared" si="171"/>
        <v>Normal</v>
      </c>
      <c r="AB140" s="100" t="str">
        <f t="shared" si="171"/>
        <v>Normal</v>
      </c>
      <c r="AC140" s="100" t="str">
        <f t="shared" si="171"/>
        <v>Normal</v>
      </c>
      <c r="AD140" s="100" t="str">
        <f t="shared" si="171"/>
        <v>Normal</v>
      </c>
      <c r="AE140" s="100" t="str">
        <f t="shared" si="171"/>
        <v>Normal</v>
      </c>
      <c r="AF140" s="100" t="str">
        <f t="shared" si="171"/>
        <v>Normal</v>
      </c>
      <c r="AG140" s="100" t="str">
        <f t="shared" si="171"/>
        <v>Normal</v>
      </c>
      <c r="AH140" s="100" t="str">
        <f t="shared" si="171"/>
        <v>Normal</v>
      </c>
      <c r="AI140" s="100" t="str">
        <f t="shared" si="171"/>
        <v>Normal</v>
      </c>
      <c r="AJ140" s="100" t="str">
        <f t="shared" si="171"/>
        <v>Normal</v>
      </c>
      <c r="AK140" s="100" t="str">
        <f t="shared" si="171"/>
        <v>Risk</v>
      </c>
      <c r="AL140" s="100" t="str">
        <f t="shared" si="171"/>
        <v>Normal</v>
      </c>
      <c r="AM140" s="100" t="str">
        <f t="shared" si="171"/>
        <v>Normal</v>
      </c>
      <c r="AN140" s="100" t="str">
        <f t="shared" si="171"/>
        <v>Normal</v>
      </c>
      <c r="AO140" s="100" t="str">
        <f t="shared" si="171"/>
        <v>Normal</v>
      </c>
      <c r="AP140" s="100" t="str">
        <f t="shared" si="171"/>
        <v>Normal</v>
      </c>
      <c r="AQ140" s="100" t="str">
        <f t="shared" si="171"/>
        <v>Normal</v>
      </c>
      <c r="AR140" s="100" t="str">
        <f t="shared" si="171"/>
        <v>Normal</v>
      </c>
      <c r="AS140" s="100" t="str">
        <f t="shared" si="171"/>
        <v>Normal</v>
      </c>
      <c r="AT140" s="100" t="str">
        <f t="shared" si="171"/>
        <v>Normal</v>
      </c>
      <c r="AU140" s="100" t="str">
        <f t="shared" si="171"/>
        <v>Normal</v>
      </c>
      <c r="AV140" s="100" t="str">
        <f t="shared" si="171"/>
        <v>Normal</v>
      </c>
      <c r="AW140" s="100" t="str">
        <f t="shared" si="171"/>
        <v>Normal</v>
      </c>
      <c r="AX140" s="100" t="str">
        <f t="shared" si="171"/>
        <v>Normal</v>
      </c>
      <c r="AY140" s="100" t="str">
        <f t="shared" si="171"/>
        <v>Normal</v>
      </c>
      <c r="AZ140" s="100" t="str">
        <f t="shared" si="171"/>
        <v>Risk</v>
      </c>
      <c r="BA140" s="100" t="str">
        <f t="shared" si="171"/>
        <v>Risk</v>
      </c>
      <c r="BB140" s="100" t="str">
        <f t="shared" si="171"/>
        <v>Risk</v>
      </c>
      <c r="BC140" s="100" t="str">
        <f t="shared" si="171"/>
        <v>Risk</v>
      </c>
      <c r="BD140" s="100" t="str">
        <f t="shared" si="171"/>
        <v>Risk</v>
      </c>
      <c r="BE140" s="100" t="str">
        <f t="shared" si="171"/>
        <v>Normal</v>
      </c>
      <c r="BF140" s="100" t="str">
        <f t="shared" si="171"/>
        <v>Normal</v>
      </c>
      <c r="BG140" s="100" t="str">
        <f t="shared" si="171"/>
        <v>Risk</v>
      </c>
      <c r="BH140" s="100" t="str">
        <f t="shared" si="171"/>
        <v>Normal</v>
      </c>
      <c r="BI140" s="100" t="str">
        <f t="shared" si="171"/>
        <v>Normal</v>
      </c>
      <c r="BJ140" s="100" t="str">
        <f t="shared" si="171"/>
        <v>Normal</v>
      </c>
      <c r="BK140" s="100" t="str">
        <f t="shared" si="171"/>
        <v>Normal</v>
      </c>
      <c r="BL140" s="100" t="str">
        <f t="shared" si="171"/>
        <v>Normal</v>
      </c>
      <c r="BM140" s="100" t="str">
        <f t="shared" si="171"/>
        <v>Normal</v>
      </c>
      <c r="BN140" s="100" t="str">
        <f t="shared" si="171"/>
        <v>Risk</v>
      </c>
      <c r="BO140" s="100" t="str">
        <f t="shared" si="171"/>
        <v>Normal</v>
      </c>
      <c r="BP140" s="100" t="str">
        <f t="shared" ref="BP140:CK140" si="172">IF(BP131&gt;=0, "Normal", "Risk")</f>
        <v>Normal</v>
      </c>
      <c r="BQ140" s="100" t="str">
        <f t="shared" si="172"/>
        <v>Normal</v>
      </c>
      <c r="BR140" s="100" t="str">
        <f t="shared" si="172"/>
        <v>Normal</v>
      </c>
      <c r="BS140" s="100" t="str">
        <f t="shared" si="172"/>
        <v>Normal</v>
      </c>
      <c r="BT140" s="100" t="str">
        <f t="shared" si="172"/>
        <v>Normal</v>
      </c>
      <c r="BU140" s="100" t="str">
        <f t="shared" si="172"/>
        <v>Normal</v>
      </c>
      <c r="BV140" s="100" t="str">
        <f t="shared" si="172"/>
        <v>Normal</v>
      </c>
      <c r="BW140" s="100" t="str">
        <f t="shared" si="172"/>
        <v>Normal</v>
      </c>
      <c r="BX140" s="100" t="str">
        <f t="shared" si="172"/>
        <v>Normal</v>
      </c>
      <c r="BY140" s="100" t="str">
        <f t="shared" si="172"/>
        <v>Normal</v>
      </c>
      <c r="BZ140" s="100" t="str">
        <f t="shared" si="172"/>
        <v>Normal</v>
      </c>
      <c r="CA140" s="100" t="str">
        <f t="shared" si="172"/>
        <v>Normal</v>
      </c>
      <c r="CB140" s="100" t="str">
        <f t="shared" si="172"/>
        <v>Normal</v>
      </c>
      <c r="CC140" s="100" t="str">
        <f t="shared" si="172"/>
        <v>Normal</v>
      </c>
      <c r="CD140" s="100" t="str">
        <f t="shared" si="172"/>
        <v>Normal</v>
      </c>
      <c r="CE140" s="100" t="str">
        <f t="shared" si="172"/>
        <v>Normal</v>
      </c>
      <c r="CF140" s="100" t="str">
        <f t="shared" si="172"/>
        <v>Normal</v>
      </c>
      <c r="CG140" s="100" t="str">
        <f t="shared" si="172"/>
        <v>Normal</v>
      </c>
      <c r="CH140" s="100" t="str">
        <f t="shared" si="172"/>
        <v>Normal</v>
      </c>
      <c r="CI140" s="100" t="str">
        <f t="shared" si="172"/>
        <v>Normal</v>
      </c>
      <c r="CJ140" s="100" t="str">
        <f t="shared" si="172"/>
        <v>Normal</v>
      </c>
      <c r="CK140" s="100" t="str">
        <f t="shared" si="172"/>
        <v>Normal</v>
      </c>
      <c r="CL140" s="100" t="str">
        <f t="shared" ref="CL140:CS140" si="173">IF(CL131&gt;=0, "Normal", "Risk")</f>
        <v>Normal</v>
      </c>
      <c r="CM140" s="100" t="str">
        <f t="shared" si="173"/>
        <v>Normal</v>
      </c>
      <c r="CN140" s="100" t="str">
        <f t="shared" si="173"/>
        <v>Normal</v>
      </c>
      <c r="CO140" s="100" t="str">
        <f t="shared" si="173"/>
        <v>Risk</v>
      </c>
      <c r="CP140" s="100" t="str">
        <f t="shared" si="173"/>
        <v>Risk</v>
      </c>
      <c r="CQ140" s="100" t="str">
        <f t="shared" si="173"/>
        <v>Normal</v>
      </c>
      <c r="CR140" s="100" t="str">
        <f t="shared" si="173"/>
        <v>Normal</v>
      </c>
      <c r="CS140" s="100" t="str">
        <f t="shared" si="173"/>
        <v>Normal</v>
      </c>
    </row>
    <row r="141" spans="1:97" ht="24.6">
      <c r="A141" s="23" t="s">
        <v>294</v>
      </c>
      <c r="B141" s="100" t="str">
        <f t="shared" ref="B141:C141" si="174">IF(B138&gt;1, "Normal", "Risk")</f>
        <v>Normal</v>
      </c>
      <c r="C141" s="100" t="str">
        <f t="shared" si="174"/>
        <v>Normal</v>
      </c>
      <c r="D141" s="100" t="str">
        <f t="shared" ref="D141:BO141" si="175">IF(D138&gt;1, "Normal", "Risk")</f>
        <v>Risk</v>
      </c>
      <c r="E141" s="100" t="str">
        <f t="shared" si="175"/>
        <v>Risk</v>
      </c>
      <c r="F141" s="100" t="str">
        <f t="shared" si="175"/>
        <v>Risk</v>
      </c>
      <c r="G141" s="100" t="str">
        <f t="shared" si="175"/>
        <v>Risk</v>
      </c>
      <c r="H141" s="100" t="str">
        <f t="shared" si="175"/>
        <v>Risk</v>
      </c>
      <c r="I141" s="100" t="str">
        <f t="shared" si="175"/>
        <v>Risk</v>
      </c>
      <c r="J141" s="100" t="str">
        <f t="shared" si="175"/>
        <v>Risk</v>
      </c>
      <c r="K141" s="100" t="str">
        <f t="shared" si="175"/>
        <v>Risk</v>
      </c>
      <c r="L141" s="100" t="str">
        <f t="shared" si="175"/>
        <v>Risk</v>
      </c>
      <c r="M141" s="100" t="str">
        <f t="shared" si="175"/>
        <v>Risk</v>
      </c>
      <c r="N141" s="100" t="str">
        <f t="shared" si="175"/>
        <v>Risk</v>
      </c>
      <c r="O141" s="100" t="str">
        <f t="shared" si="175"/>
        <v>Normal</v>
      </c>
      <c r="P141" s="100" t="str">
        <f t="shared" si="175"/>
        <v>Risk</v>
      </c>
      <c r="Q141" s="100" t="str">
        <f t="shared" si="175"/>
        <v>Risk</v>
      </c>
      <c r="R141" s="100" t="str">
        <f t="shared" si="175"/>
        <v>Normal</v>
      </c>
      <c r="S141" s="100" t="str">
        <f t="shared" si="175"/>
        <v>Normal</v>
      </c>
      <c r="T141" s="100" t="str">
        <f t="shared" si="175"/>
        <v>Risk</v>
      </c>
      <c r="U141" s="100" t="str">
        <f t="shared" si="175"/>
        <v>Risk</v>
      </c>
      <c r="V141" s="100" t="str">
        <f t="shared" si="175"/>
        <v>Normal</v>
      </c>
      <c r="W141" s="100" t="str">
        <f t="shared" si="175"/>
        <v>Normal</v>
      </c>
      <c r="X141" s="100" t="str">
        <f t="shared" si="175"/>
        <v>Risk</v>
      </c>
      <c r="Y141" s="100" t="str">
        <f t="shared" si="175"/>
        <v>Risk</v>
      </c>
      <c r="Z141" s="100" t="str">
        <f t="shared" si="175"/>
        <v>Risk</v>
      </c>
      <c r="AA141" s="100" t="str">
        <f t="shared" si="175"/>
        <v>Risk</v>
      </c>
      <c r="AB141" s="100" t="str">
        <f t="shared" si="175"/>
        <v>Risk</v>
      </c>
      <c r="AC141" s="100" t="str">
        <f t="shared" si="175"/>
        <v>Risk</v>
      </c>
      <c r="AD141" s="100" t="str">
        <f t="shared" si="175"/>
        <v>Risk</v>
      </c>
      <c r="AE141" s="100" t="str">
        <f t="shared" si="175"/>
        <v>Risk</v>
      </c>
      <c r="AF141" s="100" t="str">
        <f t="shared" si="175"/>
        <v>Risk</v>
      </c>
      <c r="AG141" s="100" t="str">
        <f t="shared" si="175"/>
        <v>Risk</v>
      </c>
      <c r="AH141" s="100" t="str">
        <f t="shared" si="175"/>
        <v>Risk</v>
      </c>
      <c r="AI141" s="100" t="str">
        <f t="shared" si="175"/>
        <v>Risk</v>
      </c>
      <c r="AJ141" s="100" t="str">
        <f t="shared" si="175"/>
        <v>Normal</v>
      </c>
      <c r="AK141" s="100" t="str">
        <f t="shared" si="175"/>
        <v>Normal</v>
      </c>
      <c r="AL141" s="100" t="str">
        <f t="shared" si="175"/>
        <v>Normal</v>
      </c>
      <c r="AM141" s="100" t="str">
        <f t="shared" si="175"/>
        <v>Normal</v>
      </c>
      <c r="AN141" s="100" t="str">
        <f t="shared" si="175"/>
        <v>Risk</v>
      </c>
      <c r="AO141" s="100" t="str">
        <f t="shared" si="175"/>
        <v>Risk</v>
      </c>
      <c r="AP141" s="100" t="str">
        <f t="shared" si="175"/>
        <v>Risk</v>
      </c>
      <c r="AQ141" s="100" t="str">
        <f t="shared" si="175"/>
        <v>Risk</v>
      </c>
      <c r="AR141" s="100" t="str">
        <f t="shared" si="175"/>
        <v>Risk</v>
      </c>
      <c r="AS141" s="100" t="str">
        <f t="shared" si="175"/>
        <v>Risk</v>
      </c>
      <c r="AT141" s="100" t="str">
        <f t="shared" si="175"/>
        <v>Risk</v>
      </c>
      <c r="AU141" s="100" t="str">
        <f t="shared" si="175"/>
        <v>Normal</v>
      </c>
      <c r="AV141" s="100" t="str">
        <f t="shared" si="175"/>
        <v>Risk</v>
      </c>
      <c r="AW141" s="100" t="str">
        <f t="shared" si="175"/>
        <v>Normal</v>
      </c>
      <c r="AX141" s="100" t="str">
        <f t="shared" si="175"/>
        <v>Normal</v>
      </c>
      <c r="AY141" s="100" t="str">
        <f t="shared" si="175"/>
        <v>Risk</v>
      </c>
      <c r="AZ141" s="100" t="str">
        <f t="shared" si="175"/>
        <v>Normal</v>
      </c>
      <c r="BA141" s="100" t="str">
        <f t="shared" si="175"/>
        <v>Normal</v>
      </c>
      <c r="BB141" s="100" t="str">
        <f t="shared" si="175"/>
        <v>Normal</v>
      </c>
      <c r="BC141" s="100" t="str">
        <f t="shared" si="175"/>
        <v>Risk</v>
      </c>
      <c r="BD141" s="100" t="str">
        <f t="shared" si="175"/>
        <v>Risk</v>
      </c>
      <c r="BE141" s="100" t="str">
        <f t="shared" si="175"/>
        <v>Risk</v>
      </c>
      <c r="BF141" s="100" t="str">
        <f t="shared" si="175"/>
        <v>Risk</v>
      </c>
      <c r="BG141" s="100" t="str">
        <f t="shared" si="175"/>
        <v>Normal</v>
      </c>
      <c r="BH141" s="100" t="str">
        <f t="shared" si="175"/>
        <v>Risk</v>
      </c>
      <c r="BI141" s="100" t="str">
        <f t="shared" si="175"/>
        <v>Risk</v>
      </c>
      <c r="BJ141" s="100" t="str">
        <f t="shared" si="175"/>
        <v>Risk</v>
      </c>
      <c r="BK141" s="100" t="str">
        <f t="shared" si="175"/>
        <v>Normal</v>
      </c>
      <c r="BL141" s="100" t="str">
        <f t="shared" si="175"/>
        <v>Risk</v>
      </c>
      <c r="BM141" s="100" t="str">
        <f t="shared" si="175"/>
        <v>Risk</v>
      </c>
      <c r="BN141" s="100" t="str">
        <f t="shared" si="175"/>
        <v>Risk</v>
      </c>
      <c r="BO141" s="100" t="str">
        <f t="shared" si="175"/>
        <v>Risk</v>
      </c>
      <c r="BP141" s="100" t="str">
        <f t="shared" ref="BP141:CK141" si="176">IF(BP138&gt;1, "Normal", "Risk")</f>
        <v>Risk</v>
      </c>
      <c r="BQ141" s="100" t="str">
        <f t="shared" si="176"/>
        <v>Normal</v>
      </c>
      <c r="BR141" s="100" t="str">
        <f t="shared" si="176"/>
        <v>Risk</v>
      </c>
      <c r="BS141" s="100" t="str">
        <f t="shared" si="176"/>
        <v>Risk</v>
      </c>
      <c r="BT141" s="100" t="str">
        <f t="shared" si="176"/>
        <v>Risk</v>
      </c>
      <c r="BU141" s="100" t="str">
        <f t="shared" si="176"/>
        <v>Normal</v>
      </c>
      <c r="BV141" s="100" t="str">
        <f t="shared" si="176"/>
        <v>Risk</v>
      </c>
      <c r="BW141" s="100" t="str">
        <f t="shared" si="176"/>
        <v>Risk</v>
      </c>
      <c r="BX141" s="100" t="str">
        <f t="shared" si="176"/>
        <v>Risk</v>
      </c>
      <c r="BY141" s="100" t="str">
        <f t="shared" si="176"/>
        <v>Risk</v>
      </c>
      <c r="BZ141" s="100" t="str">
        <f t="shared" si="176"/>
        <v>Risk</v>
      </c>
      <c r="CA141" s="100" t="str">
        <f t="shared" si="176"/>
        <v>Risk</v>
      </c>
      <c r="CB141" s="100" t="str">
        <f t="shared" si="176"/>
        <v>Risk</v>
      </c>
      <c r="CC141" s="100" t="str">
        <f t="shared" si="176"/>
        <v>Normal</v>
      </c>
      <c r="CD141" s="100" t="str">
        <f t="shared" si="176"/>
        <v>Risk</v>
      </c>
      <c r="CE141" s="100" t="str">
        <f t="shared" si="176"/>
        <v>Risk</v>
      </c>
      <c r="CF141" s="100" t="str">
        <f t="shared" si="176"/>
        <v>Risk</v>
      </c>
      <c r="CG141" s="100" t="str">
        <f t="shared" si="176"/>
        <v>Risk</v>
      </c>
      <c r="CH141" s="100" t="str">
        <f t="shared" si="176"/>
        <v>Risk</v>
      </c>
      <c r="CI141" s="100" t="str">
        <f t="shared" si="176"/>
        <v>Risk</v>
      </c>
      <c r="CJ141" s="100" t="str">
        <f t="shared" si="176"/>
        <v>Risk</v>
      </c>
      <c r="CK141" s="100" t="str">
        <f t="shared" si="176"/>
        <v>Risk</v>
      </c>
      <c r="CL141" s="100" t="str">
        <f t="shared" ref="CL141:CS141" si="177">IF(CL138&gt;1, "Normal", "Risk")</f>
        <v>Risk</v>
      </c>
      <c r="CM141" s="100" t="str">
        <f t="shared" si="177"/>
        <v>Risk</v>
      </c>
      <c r="CN141" s="100" t="str">
        <f t="shared" si="177"/>
        <v>Risk</v>
      </c>
      <c r="CO141" s="100" t="str">
        <f t="shared" si="177"/>
        <v>Normal</v>
      </c>
      <c r="CP141" s="100" t="str">
        <f t="shared" si="177"/>
        <v>Normal</v>
      </c>
      <c r="CQ141" s="100" t="str">
        <f t="shared" si="177"/>
        <v>Normal</v>
      </c>
      <c r="CR141" s="100" t="str">
        <f t="shared" si="177"/>
        <v>Normal</v>
      </c>
      <c r="CS141" s="100" t="str">
        <f t="shared" si="177"/>
        <v>Normal</v>
      </c>
    </row>
    <row r="142" spans="1:97" ht="24.6">
      <c r="A142" s="101" t="s">
        <v>287</v>
      </c>
      <c r="B142" s="102">
        <f>IF(AND(B139="Normal",B140="Normal",B141="Normal"),1,IF(AND(B139="Normal",B140="Normal",B141="Risk"),2,IF(AND(B139="Normal",B140="Risk",B141="Normal"),3,IF(AND(B139="Normal",B140="Risk",B141="Risk"),4,IF(AND(B139="Risk",B140="Normal",B141="Normal"),5,IF(AND(B139="Risk",B140="Normal",B141="Risk"),6,IF(AND(B139="Risk",B140="Risk",B141="Normal"),7,IF(AND(B139="Risk",B140="Risk",B141="Risk"),8,"Unknows"))))))))</f>
        <v>1</v>
      </c>
      <c r="C142" s="102">
        <f t="shared" ref="C142" si="178">IF(AND(C139="Normal",C140="Normal",C141="Normal"),1,IF(AND(C139="Normal",C140="Normal",C141="Risk"),2,IF(AND(C139="Normal",C140="Risk",C141="Normal"),3,IF(AND(C139="Normal",C140="Risk",C141="Risk"),4,IF(AND(C139="Risk",C140="Normal",C141="Normal"),5,IF(AND(C139="Risk",C140="Normal",C141="Risk"),6,IF(AND(C139="Risk",C140="Risk",C141="Normal"),7,IF(AND(C139="Risk",C140="Risk",C141="Risk"),8,"Unknows"))))))))</f>
        <v>1</v>
      </c>
      <c r="D142" s="102">
        <f t="shared" ref="D142:BO142" si="179">IF(AND(D139="Normal",D140="Normal",D141="Normal"),1,IF(AND(D139="Normal",D140="Normal",D141="Risk"),2,IF(AND(D139="Normal",D140="Risk",D141="Normal"),3,IF(AND(D139="Normal",D140="Risk",D141="Risk"),4,IF(AND(D139="Risk",D140="Normal",D141="Normal"),5,IF(AND(D139="Risk",D140="Normal",D141="Risk"),6,IF(AND(D139="Risk",D140="Risk",D141="Normal"),7,IF(AND(D139="Risk",D140="Risk",D141="Risk"),8,"Unknows"))))))))</f>
        <v>2</v>
      </c>
      <c r="E142" s="102">
        <f t="shared" si="179"/>
        <v>2</v>
      </c>
      <c r="F142" s="102">
        <f t="shared" si="179"/>
        <v>2</v>
      </c>
      <c r="G142" s="102">
        <f t="shared" si="179"/>
        <v>2</v>
      </c>
      <c r="H142" s="102">
        <f t="shared" si="179"/>
        <v>2</v>
      </c>
      <c r="I142" s="102">
        <f t="shared" si="179"/>
        <v>2</v>
      </c>
      <c r="J142" s="102">
        <f t="shared" si="179"/>
        <v>2</v>
      </c>
      <c r="K142" s="102">
        <f t="shared" si="179"/>
        <v>2</v>
      </c>
      <c r="L142" s="102">
        <f t="shared" si="179"/>
        <v>2</v>
      </c>
      <c r="M142" s="102">
        <f t="shared" si="179"/>
        <v>2</v>
      </c>
      <c r="N142" s="102">
        <f t="shared" si="179"/>
        <v>2</v>
      </c>
      <c r="O142" s="102">
        <f t="shared" si="179"/>
        <v>1</v>
      </c>
      <c r="P142" s="102">
        <f t="shared" si="179"/>
        <v>2</v>
      </c>
      <c r="Q142" s="102">
        <f t="shared" si="179"/>
        <v>2</v>
      </c>
      <c r="R142" s="102">
        <f t="shared" si="179"/>
        <v>1</v>
      </c>
      <c r="S142" s="102">
        <f t="shared" si="179"/>
        <v>3</v>
      </c>
      <c r="T142" s="102">
        <f t="shared" si="179"/>
        <v>4</v>
      </c>
      <c r="U142" s="102">
        <f t="shared" si="179"/>
        <v>4</v>
      </c>
      <c r="V142" s="102">
        <f t="shared" si="179"/>
        <v>1</v>
      </c>
      <c r="W142" s="102">
        <f t="shared" si="179"/>
        <v>1</v>
      </c>
      <c r="X142" s="102">
        <f t="shared" si="179"/>
        <v>2</v>
      </c>
      <c r="Y142" s="102">
        <f t="shared" si="179"/>
        <v>2</v>
      </c>
      <c r="Z142" s="102">
        <f t="shared" si="179"/>
        <v>2</v>
      </c>
      <c r="AA142" s="102">
        <f t="shared" si="179"/>
        <v>2</v>
      </c>
      <c r="AB142" s="102">
        <f t="shared" si="179"/>
        <v>2</v>
      </c>
      <c r="AC142" s="102">
        <f t="shared" si="179"/>
        <v>2</v>
      </c>
      <c r="AD142" s="102">
        <f t="shared" si="179"/>
        <v>2</v>
      </c>
      <c r="AE142" s="102">
        <f t="shared" si="179"/>
        <v>2</v>
      </c>
      <c r="AF142" s="102">
        <f t="shared" si="179"/>
        <v>2</v>
      </c>
      <c r="AG142" s="102">
        <f t="shared" si="179"/>
        <v>2</v>
      </c>
      <c r="AH142" s="102">
        <f t="shared" si="179"/>
        <v>2</v>
      </c>
      <c r="AI142" s="102">
        <f t="shared" si="179"/>
        <v>2</v>
      </c>
      <c r="AJ142" s="102">
        <f t="shared" si="179"/>
        <v>1</v>
      </c>
      <c r="AK142" s="102">
        <f t="shared" si="179"/>
        <v>3</v>
      </c>
      <c r="AL142" s="102">
        <f t="shared" si="179"/>
        <v>1</v>
      </c>
      <c r="AM142" s="102">
        <f t="shared" si="179"/>
        <v>1</v>
      </c>
      <c r="AN142" s="102">
        <f t="shared" si="179"/>
        <v>2</v>
      </c>
      <c r="AO142" s="102">
        <f t="shared" si="179"/>
        <v>2</v>
      </c>
      <c r="AP142" s="102">
        <f t="shared" si="179"/>
        <v>2</v>
      </c>
      <c r="AQ142" s="102">
        <f t="shared" si="179"/>
        <v>2</v>
      </c>
      <c r="AR142" s="102">
        <f t="shared" si="179"/>
        <v>2</v>
      </c>
      <c r="AS142" s="102">
        <f t="shared" si="179"/>
        <v>2</v>
      </c>
      <c r="AT142" s="102">
        <f t="shared" si="179"/>
        <v>2</v>
      </c>
      <c r="AU142" s="102">
        <f t="shared" si="179"/>
        <v>1</v>
      </c>
      <c r="AV142" s="102">
        <f t="shared" si="179"/>
        <v>2</v>
      </c>
      <c r="AW142" s="102">
        <f t="shared" si="179"/>
        <v>1</v>
      </c>
      <c r="AX142" s="102">
        <f t="shared" si="179"/>
        <v>1</v>
      </c>
      <c r="AY142" s="102">
        <f t="shared" si="179"/>
        <v>2</v>
      </c>
      <c r="AZ142" s="102">
        <f t="shared" si="179"/>
        <v>3</v>
      </c>
      <c r="BA142" s="102">
        <f t="shared" si="179"/>
        <v>3</v>
      </c>
      <c r="BB142" s="102">
        <f t="shared" si="179"/>
        <v>3</v>
      </c>
      <c r="BC142" s="102">
        <f t="shared" si="179"/>
        <v>4</v>
      </c>
      <c r="BD142" s="102">
        <f t="shared" si="179"/>
        <v>4</v>
      </c>
      <c r="BE142" s="102">
        <f t="shared" si="179"/>
        <v>2</v>
      </c>
      <c r="BF142" s="102">
        <f t="shared" si="179"/>
        <v>2</v>
      </c>
      <c r="BG142" s="102">
        <f t="shared" si="179"/>
        <v>3</v>
      </c>
      <c r="BH142" s="102">
        <f t="shared" si="179"/>
        <v>2</v>
      </c>
      <c r="BI142" s="102">
        <f t="shared" si="179"/>
        <v>2</v>
      </c>
      <c r="BJ142" s="102">
        <f t="shared" si="179"/>
        <v>2</v>
      </c>
      <c r="BK142" s="102">
        <f t="shared" si="179"/>
        <v>1</v>
      </c>
      <c r="BL142" s="102">
        <f t="shared" si="179"/>
        <v>2</v>
      </c>
      <c r="BM142" s="102">
        <f t="shared" si="179"/>
        <v>2</v>
      </c>
      <c r="BN142" s="102">
        <f t="shared" si="179"/>
        <v>4</v>
      </c>
      <c r="BO142" s="102">
        <f t="shared" si="179"/>
        <v>2</v>
      </c>
      <c r="BP142" s="102">
        <f t="shared" ref="BP142:CK142" si="180">IF(AND(BP139="Normal",BP140="Normal",BP141="Normal"),1,IF(AND(BP139="Normal",BP140="Normal",BP141="Risk"),2,IF(AND(BP139="Normal",BP140="Risk",BP141="Normal"),3,IF(AND(BP139="Normal",BP140="Risk",BP141="Risk"),4,IF(AND(BP139="Risk",BP140="Normal",BP141="Normal"),5,IF(AND(BP139="Risk",BP140="Normal",BP141="Risk"),6,IF(AND(BP139="Risk",BP140="Risk",BP141="Normal"),7,IF(AND(BP139="Risk",BP140="Risk",BP141="Risk"),8,"Unknows"))))))))</f>
        <v>2</v>
      </c>
      <c r="BQ142" s="102">
        <f t="shared" si="180"/>
        <v>1</v>
      </c>
      <c r="BR142" s="102">
        <f t="shared" si="180"/>
        <v>2</v>
      </c>
      <c r="BS142" s="102">
        <f t="shared" si="180"/>
        <v>2</v>
      </c>
      <c r="BT142" s="102">
        <f t="shared" si="180"/>
        <v>2</v>
      </c>
      <c r="BU142" s="102">
        <f t="shared" si="180"/>
        <v>1</v>
      </c>
      <c r="BV142" s="102">
        <f t="shared" si="180"/>
        <v>2</v>
      </c>
      <c r="BW142" s="102">
        <f t="shared" si="180"/>
        <v>2</v>
      </c>
      <c r="BX142" s="102">
        <f t="shared" si="180"/>
        <v>2</v>
      </c>
      <c r="BY142" s="102">
        <f t="shared" si="180"/>
        <v>2</v>
      </c>
      <c r="BZ142" s="102">
        <f t="shared" si="180"/>
        <v>2</v>
      </c>
      <c r="CA142" s="102">
        <f t="shared" si="180"/>
        <v>2</v>
      </c>
      <c r="CB142" s="102">
        <f t="shared" si="180"/>
        <v>2</v>
      </c>
      <c r="CC142" s="102">
        <f t="shared" si="180"/>
        <v>1</v>
      </c>
      <c r="CD142" s="102">
        <f t="shared" si="180"/>
        <v>2</v>
      </c>
      <c r="CE142" s="102">
        <f t="shared" si="180"/>
        <v>2</v>
      </c>
      <c r="CF142" s="102">
        <f t="shared" si="180"/>
        <v>2</v>
      </c>
      <c r="CG142" s="102">
        <f t="shared" si="180"/>
        <v>2</v>
      </c>
      <c r="CH142" s="102">
        <f t="shared" si="180"/>
        <v>2</v>
      </c>
      <c r="CI142" s="102">
        <f t="shared" si="180"/>
        <v>2</v>
      </c>
      <c r="CJ142" s="102">
        <f t="shared" si="180"/>
        <v>2</v>
      </c>
      <c r="CK142" s="102">
        <f t="shared" si="180"/>
        <v>2</v>
      </c>
      <c r="CL142" s="102">
        <f t="shared" ref="CL142:CS142" si="181">IF(AND(CL139="Normal",CL140="Normal",CL141="Normal"),1,IF(AND(CL139="Normal",CL140="Normal",CL141="Risk"),2,IF(AND(CL139="Normal",CL140="Risk",CL141="Normal"),3,IF(AND(CL139="Normal",CL140="Risk",CL141="Risk"),4,IF(AND(CL139="Risk",CL140="Normal",CL141="Normal"),5,IF(AND(CL139="Risk",CL140="Normal",CL141="Risk"),6,IF(AND(CL139="Risk",CL140="Risk",CL141="Normal"),7,IF(AND(CL139="Risk",CL140="Risk",CL141="Risk"),8,"Unknows"))))))))</f>
        <v>2</v>
      </c>
      <c r="CM142" s="102">
        <f t="shared" si="181"/>
        <v>2</v>
      </c>
      <c r="CN142" s="102">
        <f t="shared" si="181"/>
        <v>2</v>
      </c>
      <c r="CO142" s="102">
        <f t="shared" si="181"/>
        <v>3</v>
      </c>
      <c r="CP142" s="102">
        <f t="shared" si="181"/>
        <v>3</v>
      </c>
      <c r="CQ142" s="102">
        <f t="shared" si="181"/>
        <v>1</v>
      </c>
      <c r="CR142" s="102">
        <f t="shared" si="181"/>
        <v>1</v>
      </c>
      <c r="CS142" s="102">
        <f t="shared" si="181"/>
        <v>1</v>
      </c>
    </row>
    <row r="144" spans="1:97" ht="21" customHeight="1">
      <c r="A144" s="30" t="s">
        <v>394</v>
      </c>
      <c r="B144" s="31" t="s">
        <v>0</v>
      </c>
      <c r="C144" s="31"/>
      <c r="D144" s="32"/>
      <c r="E144" s="31"/>
      <c r="F144" s="31"/>
      <c r="G144" s="31"/>
      <c r="H144" s="31"/>
      <c r="I144" s="31"/>
      <c r="J144" s="31"/>
      <c r="K144" s="31"/>
      <c r="L144" s="31"/>
      <c r="M144" s="31"/>
      <c r="N144" s="33" t="s">
        <v>1</v>
      </c>
      <c r="O144" s="33"/>
      <c r="P144" s="33"/>
      <c r="Q144" s="33"/>
      <c r="R144" s="33"/>
      <c r="S144" s="33"/>
      <c r="T144" s="33"/>
      <c r="U144" s="33"/>
      <c r="V144" s="31" t="s">
        <v>2</v>
      </c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3" t="s">
        <v>3</v>
      </c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1" t="s">
        <v>4</v>
      </c>
      <c r="BC144" s="31"/>
      <c r="BD144" s="31"/>
      <c r="BE144" s="31"/>
      <c r="BF144" s="31"/>
      <c r="BG144" s="31"/>
      <c r="BH144" s="31"/>
      <c r="BI144" s="31"/>
      <c r="BJ144" s="31"/>
      <c r="BK144" s="33" t="s">
        <v>5</v>
      </c>
      <c r="BL144" s="33"/>
      <c r="BM144" s="33"/>
      <c r="BN144" s="33"/>
      <c r="BO144" s="33"/>
      <c r="BP144" s="33"/>
      <c r="BQ144" s="31" t="s">
        <v>6</v>
      </c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4"/>
      <c r="CL144" s="359" t="s">
        <v>368</v>
      </c>
      <c r="CM144" s="359" t="s">
        <v>369</v>
      </c>
      <c r="CN144" s="359" t="s">
        <v>370</v>
      </c>
      <c r="CO144" s="359" t="s">
        <v>371</v>
      </c>
      <c r="CP144" s="359" t="s">
        <v>372</v>
      </c>
      <c r="CQ144" s="359" t="s">
        <v>373</v>
      </c>
      <c r="CR144" s="359" t="s">
        <v>374</v>
      </c>
      <c r="CS144" s="359" t="s">
        <v>7</v>
      </c>
    </row>
    <row r="145" spans="1:97" ht="21" customHeight="1">
      <c r="A145" s="30"/>
      <c r="B145" s="36" t="s">
        <v>8</v>
      </c>
      <c r="C145" s="36" t="s">
        <v>9</v>
      </c>
      <c r="D145" s="36" t="s">
        <v>10</v>
      </c>
      <c r="E145" s="36" t="s">
        <v>11</v>
      </c>
      <c r="F145" s="36" t="s">
        <v>12</v>
      </c>
      <c r="G145" s="36" t="s">
        <v>13</v>
      </c>
      <c r="H145" s="36" t="s">
        <v>14</v>
      </c>
      <c r="I145" s="36" t="s">
        <v>15</v>
      </c>
      <c r="J145" s="36" t="s">
        <v>16</v>
      </c>
      <c r="K145" s="36" t="s">
        <v>17</v>
      </c>
      <c r="L145" s="37">
        <v>11451</v>
      </c>
      <c r="M145" s="36" t="s">
        <v>18</v>
      </c>
      <c r="N145" s="38" t="s">
        <v>19</v>
      </c>
      <c r="O145" s="38" t="s">
        <v>20</v>
      </c>
      <c r="P145" s="38" t="s">
        <v>21</v>
      </c>
      <c r="Q145" s="38" t="s">
        <v>22</v>
      </c>
      <c r="R145" s="38" t="s">
        <v>23</v>
      </c>
      <c r="S145" s="38" t="s">
        <v>24</v>
      </c>
      <c r="T145" s="38" t="s">
        <v>25</v>
      </c>
      <c r="U145" s="38" t="s">
        <v>26</v>
      </c>
      <c r="V145" s="36" t="s">
        <v>27</v>
      </c>
      <c r="W145" s="36" t="s">
        <v>28</v>
      </c>
      <c r="X145" s="36" t="s">
        <v>29</v>
      </c>
      <c r="Y145" s="36" t="s">
        <v>30</v>
      </c>
      <c r="Z145" s="36" t="s">
        <v>31</v>
      </c>
      <c r="AA145" s="36" t="s">
        <v>32</v>
      </c>
      <c r="AB145" s="36" t="s">
        <v>33</v>
      </c>
      <c r="AC145" s="36" t="s">
        <v>34</v>
      </c>
      <c r="AD145" s="36" t="s">
        <v>35</v>
      </c>
      <c r="AE145" s="36" t="s">
        <v>36</v>
      </c>
      <c r="AF145" s="36" t="s">
        <v>37</v>
      </c>
      <c r="AG145" s="36" t="s">
        <v>38</v>
      </c>
      <c r="AH145" s="36" t="s">
        <v>39</v>
      </c>
      <c r="AI145" s="36" t="s">
        <v>40</v>
      </c>
      <c r="AJ145" s="38" t="s">
        <v>41</v>
      </c>
      <c r="AK145" s="38" t="s">
        <v>42</v>
      </c>
      <c r="AL145" s="38" t="s">
        <v>43</v>
      </c>
      <c r="AM145" s="38" t="s">
        <v>44</v>
      </c>
      <c r="AN145" s="38" t="s">
        <v>45</v>
      </c>
      <c r="AO145" s="38" t="s">
        <v>46</v>
      </c>
      <c r="AP145" s="38" t="s">
        <v>47</v>
      </c>
      <c r="AQ145" s="38" t="s">
        <v>48</v>
      </c>
      <c r="AR145" s="38" t="s">
        <v>49</v>
      </c>
      <c r="AS145" s="38" t="s">
        <v>50</v>
      </c>
      <c r="AT145" s="38" t="s">
        <v>51</v>
      </c>
      <c r="AU145" s="38" t="s">
        <v>52</v>
      </c>
      <c r="AV145" s="38" t="s">
        <v>53</v>
      </c>
      <c r="AW145" s="38" t="s">
        <v>54</v>
      </c>
      <c r="AX145" s="38" t="s">
        <v>55</v>
      </c>
      <c r="AY145" s="38" t="s">
        <v>56</v>
      </c>
      <c r="AZ145" s="38" t="s">
        <v>57</v>
      </c>
      <c r="BA145" s="38" t="s">
        <v>58</v>
      </c>
      <c r="BB145" s="36" t="s">
        <v>59</v>
      </c>
      <c r="BC145" s="36" t="s">
        <v>60</v>
      </c>
      <c r="BD145" s="36" t="s">
        <v>61</v>
      </c>
      <c r="BE145" s="36" t="s">
        <v>62</v>
      </c>
      <c r="BF145" s="36" t="s">
        <v>63</v>
      </c>
      <c r="BG145" s="36" t="s">
        <v>64</v>
      </c>
      <c r="BH145" s="39">
        <v>28778</v>
      </c>
      <c r="BI145" s="36" t="s">
        <v>65</v>
      </c>
      <c r="BJ145" s="36" t="s">
        <v>66</v>
      </c>
      <c r="BK145" s="38" t="s">
        <v>67</v>
      </c>
      <c r="BL145" s="38" t="s">
        <v>68</v>
      </c>
      <c r="BM145" s="38" t="s">
        <v>69</v>
      </c>
      <c r="BN145" s="38" t="s">
        <v>70</v>
      </c>
      <c r="BO145" s="38" t="s">
        <v>71</v>
      </c>
      <c r="BP145" s="38" t="s">
        <v>72</v>
      </c>
      <c r="BQ145" s="36" t="s">
        <v>73</v>
      </c>
      <c r="BR145" s="36" t="s">
        <v>74</v>
      </c>
      <c r="BS145" s="36" t="s">
        <v>75</v>
      </c>
      <c r="BT145" s="36" t="s">
        <v>76</v>
      </c>
      <c r="BU145" s="36" t="s">
        <v>77</v>
      </c>
      <c r="BV145" s="36" t="s">
        <v>78</v>
      </c>
      <c r="BW145" s="36" t="s">
        <v>79</v>
      </c>
      <c r="BX145" s="36" t="s">
        <v>80</v>
      </c>
      <c r="BY145" s="36" t="s">
        <v>81</v>
      </c>
      <c r="BZ145" s="36" t="s">
        <v>82</v>
      </c>
      <c r="CA145" s="36" t="s">
        <v>83</v>
      </c>
      <c r="CB145" s="36" t="s">
        <v>84</v>
      </c>
      <c r="CC145" s="36" t="s">
        <v>85</v>
      </c>
      <c r="CD145" s="36" t="s">
        <v>86</v>
      </c>
      <c r="CE145" s="36" t="s">
        <v>87</v>
      </c>
      <c r="CF145" s="36" t="s">
        <v>88</v>
      </c>
      <c r="CG145" s="36" t="s">
        <v>89</v>
      </c>
      <c r="CH145" s="36" t="s">
        <v>90</v>
      </c>
      <c r="CI145" s="36" t="s">
        <v>91</v>
      </c>
      <c r="CJ145" s="36" t="s">
        <v>92</v>
      </c>
      <c r="CK145" s="36" t="s">
        <v>93</v>
      </c>
      <c r="CL145" s="359"/>
      <c r="CM145" s="359"/>
      <c r="CN145" s="359"/>
      <c r="CO145" s="359"/>
      <c r="CP145" s="359"/>
      <c r="CQ145" s="359"/>
      <c r="CR145" s="359"/>
      <c r="CS145" s="359"/>
    </row>
    <row r="146" spans="1:97" ht="21" customHeight="1">
      <c r="A146" s="30" t="s">
        <v>94</v>
      </c>
      <c r="B146" s="36" t="s">
        <v>95</v>
      </c>
      <c r="C146" s="36" t="s">
        <v>96</v>
      </c>
      <c r="D146" s="36" t="s">
        <v>97</v>
      </c>
      <c r="E146" s="36" t="s">
        <v>98</v>
      </c>
      <c r="F146" s="36" t="s">
        <v>99</v>
      </c>
      <c r="G146" s="36" t="s">
        <v>100</v>
      </c>
      <c r="H146" s="36" t="s">
        <v>101</v>
      </c>
      <c r="I146" s="36" t="s">
        <v>102</v>
      </c>
      <c r="J146" s="36" t="s">
        <v>103</v>
      </c>
      <c r="K146" s="36" t="s">
        <v>104</v>
      </c>
      <c r="L146" s="36" t="s">
        <v>105</v>
      </c>
      <c r="M146" s="36" t="s">
        <v>106</v>
      </c>
      <c r="N146" s="38" t="s">
        <v>107</v>
      </c>
      <c r="O146" s="38" t="s">
        <v>108</v>
      </c>
      <c r="P146" s="38" t="s">
        <v>109</v>
      </c>
      <c r="Q146" s="38" t="s">
        <v>110</v>
      </c>
      <c r="R146" s="38" t="s">
        <v>111</v>
      </c>
      <c r="S146" s="38" t="s">
        <v>112</v>
      </c>
      <c r="T146" s="38" t="s">
        <v>113</v>
      </c>
      <c r="U146" s="38" t="s">
        <v>114</v>
      </c>
      <c r="V146" s="36" t="s">
        <v>115</v>
      </c>
      <c r="W146" s="36" t="s">
        <v>116</v>
      </c>
      <c r="X146" s="36" t="s">
        <v>117</v>
      </c>
      <c r="Y146" s="36" t="s">
        <v>118</v>
      </c>
      <c r="Z146" s="36" t="s">
        <v>119</v>
      </c>
      <c r="AA146" s="36" t="s">
        <v>120</v>
      </c>
      <c r="AB146" s="36" t="s">
        <v>121</v>
      </c>
      <c r="AC146" s="36" t="s">
        <v>122</v>
      </c>
      <c r="AD146" s="36" t="s">
        <v>123</v>
      </c>
      <c r="AE146" s="36" t="s">
        <v>124</v>
      </c>
      <c r="AF146" s="36" t="s">
        <v>125</v>
      </c>
      <c r="AG146" s="36" t="s">
        <v>126</v>
      </c>
      <c r="AH146" s="36" t="s">
        <v>127</v>
      </c>
      <c r="AI146" s="36" t="s">
        <v>128</v>
      </c>
      <c r="AJ146" s="38" t="s">
        <v>129</v>
      </c>
      <c r="AK146" s="38" t="s">
        <v>130</v>
      </c>
      <c r="AL146" s="38" t="s">
        <v>131</v>
      </c>
      <c r="AM146" s="38" t="s">
        <v>132</v>
      </c>
      <c r="AN146" s="38" t="s">
        <v>133</v>
      </c>
      <c r="AO146" s="38" t="s">
        <v>134</v>
      </c>
      <c r="AP146" s="38" t="s">
        <v>135</v>
      </c>
      <c r="AQ146" s="38" t="s">
        <v>136</v>
      </c>
      <c r="AR146" s="38" t="s">
        <v>137</v>
      </c>
      <c r="AS146" s="38" t="s">
        <v>329</v>
      </c>
      <c r="AT146" s="38" t="s">
        <v>138</v>
      </c>
      <c r="AU146" s="38" t="s">
        <v>328</v>
      </c>
      <c r="AV146" s="38" t="s">
        <v>139</v>
      </c>
      <c r="AW146" s="38" t="s">
        <v>140</v>
      </c>
      <c r="AX146" s="38" t="s">
        <v>141</v>
      </c>
      <c r="AY146" s="38" t="s">
        <v>142</v>
      </c>
      <c r="AZ146" s="38" t="s">
        <v>143</v>
      </c>
      <c r="BA146" s="38" t="s">
        <v>144</v>
      </c>
      <c r="BB146" s="36" t="s">
        <v>145</v>
      </c>
      <c r="BC146" s="36" t="s">
        <v>146</v>
      </c>
      <c r="BD146" s="36" t="s">
        <v>147</v>
      </c>
      <c r="BE146" s="36" t="s">
        <v>148</v>
      </c>
      <c r="BF146" s="36" t="s">
        <v>149</v>
      </c>
      <c r="BG146" s="36" t="s">
        <v>150</v>
      </c>
      <c r="BH146" s="36" t="s">
        <v>151</v>
      </c>
      <c r="BI146" s="36" t="s">
        <v>152</v>
      </c>
      <c r="BJ146" s="36" t="s">
        <v>153</v>
      </c>
      <c r="BK146" s="38" t="s">
        <v>154</v>
      </c>
      <c r="BL146" s="38" t="s">
        <v>155</v>
      </c>
      <c r="BM146" s="38" t="s">
        <v>156</v>
      </c>
      <c r="BN146" s="38" t="s">
        <v>157</v>
      </c>
      <c r="BO146" s="38" t="s">
        <v>158</v>
      </c>
      <c r="BP146" s="38" t="s">
        <v>334</v>
      </c>
      <c r="BQ146" s="36" t="s">
        <v>159</v>
      </c>
      <c r="BR146" s="36" t="s">
        <v>160</v>
      </c>
      <c r="BS146" s="36" t="s">
        <v>161</v>
      </c>
      <c r="BT146" s="36" t="s">
        <v>162</v>
      </c>
      <c r="BU146" s="36" t="s">
        <v>163</v>
      </c>
      <c r="BV146" s="36" t="s">
        <v>164</v>
      </c>
      <c r="BW146" s="36" t="s">
        <v>165</v>
      </c>
      <c r="BX146" s="36" t="s">
        <v>166</v>
      </c>
      <c r="BY146" s="36" t="s">
        <v>167</v>
      </c>
      <c r="BZ146" s="36" t="s">
        <v>168</v>
      </c>
      <c r="CA146" s="36" t="s">
        <v>169</v>
      </c>
      <c r="CB146" s="36" t="s">
        <v>170</v>
      </c>
      <c r="CC146" s="36" t="s">
        <v>171</v>
      </c>
      <c r="CD146" s="36" t="s">
        <v>172</v>
      </c>
      <c r="CE146" s="36" t="s">
        <v>173</v>
      </c>
      <c r="CF146" s="36" t="s">
        <v>174</v>
      </c>
      <c r="CG146" s="36" t="s">
        <v>175</v>
      </c>
      <c r="CH146" s="36" t="s">
        <v>176</v>
      </c>
      <c r="CI146" s="36" t="s">
        <v>177</v>
      </c>
      <c r="CJ146" s="36" t="s">
        <v>178</v>
      </c>
      <c r="CK146" s="36" t="s">
        <v>179</v>
      </c>
      <c r="CL146" s="359"/>
      <c r="CM146" s="359"/>
      <c r="CN146" s="359"/>
      <c r="CO146" s="359"/>
      <c r="CP146" s="359"/>
      <c r="CQ146" s="359"/>
      <c r="CR146" s="359"/>
      <c r="CS146" s="359"/>
    </row>
    <row r="147" spans="1:97" ht="24.6">
      <c r="A147" s="23" t="s">
        <v>288</v>
      </c>
      <c r="B147" s="95">
        <v>1129574466.9100001</v>
      </c>
      <c r="C147" s="95">
        <v>122677655.33</v>
      </c>
      <c r="D147" s="95">
        <v>126257640</v>
      </c>
      <c r="E147" s="95">
        <v>119761811.42</v>
      </c>
      <c r="F147" s="95">
        <v>85261328.069999993</v>
      </c>
      <c r="G147" s="95">
        <v>163877006.64000002</v>
      </c>
      <c r="H147" s="95">
        <v>177194653.78</v>
      </c>
      <c r="I147" s="95">
        <v>256843635.20000002</v>
      </c>
      <c r="J147" s="95">
        <v>137133500</v>
      </c>
      <c r="K147" s="95">
        <v>162046200</v>
      </c>
      <c r="L147" s="95">
        <v>401023514.58999997</v>
      </c>
      <c r="M147" s="95">
        <v>57508936.369999997</v>
      </c>
      <c r="N147" s="95">
        <v>843900512.92999995</v>
      </c>
      <c r="O147" s="95">
        <v>142045353.13</v>
      </c>
      <c r="P147" s="95">
        <v>215629481.63999999</v>
      </c>
      <c r="Q147" s="95">
        <v>278746720.71999997</v>
      </c>
      <c r="R147" s="95">
        <v>135371119.88999999</v>
      </c>
      <c r="S147" s="95">
        <v>158784741.63</v>
      </c>
      <c r="T147" s="95">
        <v>124213995.25000003</v>
      </c>
      <c r="U147" s="95">
        <v>69592235</v>
      </c>
      <c r="V147" s="95">
        <v>1486926000</v>
      </c>
      <c r="W147" s="95">
        <v>149521360</v>
      </c>
      <c r="X147" s="95">
        <v>215748485.44</v>
      </c>
      <c r="Y147" s="95">
        <v>158072556.31999999</v>
      </c>
      <c r="Z147" s="95">
        <v>74776111</v>
      </c>
      <c r="AA147" s="95">
        <v>104820990.03999999</v>
      </c>
      <c r="AB147" s="95">
        <v>106550000</v>
      </c>
      <c r="AC147" s="95">
        <v>352703200</v>
      </c>
      <c r="AD147" s="95">
        <v>105920900</v>
      </c>
      <c r="AE147" s="95">
        <v>124623471</v>
      </c>
      <c r="AF147" s="95">
        <v>149597771</v>
      </c>
      <c r="AG147" s="95">
        <v>233099362</v>
      </c>
      <c r="AH147" s="95">
        <v>114962700</v>
      </c>
      <c r="AI147" s="95">
        <v>134087226.88</v>
      </c>
      <c r="AJ147" s="95">
        <v>3426495596.4100003</v>
      </c>
      <c r="AK147" s="95">
        <v>150995012.02999997</v>
      </c>
      <c r="AL147" s="95">
        <v>127821240.02</v>
      </c>
      <c r="AM147" s="95">
        <v>285256845.66000003</v>
      </c>
      <c r="AN147" s="95">
        <v>248193840.56</v>
      </c>
      <c r="AO147" s="95">
        <v>130161675.11</v>
      </c>
      <c r="AP147" s="95">
        <v>61334966.129999995</v>
      </c>
      <c r="AQ147" s="95">
        <v>711742885.0999999</v>
      </c>
      <c r="AR147" s="95">
        <v>142204888.89000002</v>
      </c>
      <c r="AS147" s="95">
        <v>250091000</v>
      </c>
      <c r="AT147" s="95">
        <v>257056746.22</v>
      </c>
      <c r="AU147" s="95">
        <v>126244117.22999999</v>
      </c>
      <c r="AV147" s="95">
        <v>94552663.819999993</v>
      </c>
      <c r="AW147" s="95">
        <v>164643707.63</v>
      </c>
      <c r="AX147" s="95">
        <v>153005200.78999999</v>
      </c>
      <c r="AY147" s="95">
        <v>99060000</v>
      </c>
      <c r="AZ147" s="95">
        <v>765906975.58000004</v>
      </c>
      <c r="BA147" s="95">
        <v>112135102.72999999</v>
      </c>
      <c r="BB147" s="95">
        <v>1686100000</v>
      </c>
      <c r="BC147" s="95">
        <v>346280000</v>
      </c>
      <c r="BD147" s="95">
        <v>98027437.409999996</v>
      </c>
      <c r="BE147" s="95">
        <v>136277141.09999999</v>
      </c>
      <c r="BF147" s="95">
        <v>828893280</v>
      </c>
      <c r="BG147" s="95">
        <v>93063110.379999995</v>
      </c>
      <c r="BH147" s="95">
        <v>66955106.43</v>
      </c>
      <c r="BI147" s="95">
        <v>125814394.56999999</v>
      </c>
      <c r="BJ147" s="95">
        <v>116427080.52</v>
      </c>
      <c r="BK147" s="95">
        <v>1078400000</v>
      </c>
      <c r="BL147" s="95">
        <v>211253680.63999999</v>
      </c>
      <c r="BM147" s="95">
        <v>170408778.78999999</v>
      </c>
      <c r="BN147" s="95">
        <v>248459282.65000001</v>
      </c>
      <c r="BO147" s="95">
        <v>179862245.66</v>
      </c>
      <c r="BP147" s="95">
        <v>123208360.81</v>
      </c>
      <c r="BQ147" s="95">
        <v>5075366349</v>
      </c>
      <c r="BR147" s="95">
        <v>187777617.39000002</v>
      </c>
      <c r="BS147" s="95">
        <v>148763273.17000002</v>
      </c>
      <c r="BT147" s="95">
        <v>729020733.51999998</v>
      </c>
      <c r="BU147" s="95">
        <v>59423911.769999996</v>
      </c>
      <c r="BV147" s="95">
        <v>140727512.59</v>
      </c>
      <c r="BW147" s="95">
        <v>431212499.69999999</v>
      </c>
      <c r="BX147" s="95">
        <v>102938497.28999999</v>
      </c>
      <c r="BY147" s="95">
        <v>102684395.18000001</v>
      </c>
      <c r="BZ147" s="95">
        <v>135842018.31999999</v>
      </c>
      <c r="CA147" s="95">
        <v>197747786.77000001</v>
      </c>
      <c r="CB147" s="95">
        <v>377827651.12</v>
      </c>
      <c r="CC147" s="95">
        <v>185525715.69</v>
      </c>
      <c r="CD147" s="95">
        <v>319132111.74000001</v>
      </c>
      <c r="CE147" s="95">
        <v>94700174.769999981</v>
      </c>
      <c r="CF147" s="95">
        <v>91148251.739999995</v>
      </c>
      <c r="CG147" s="95">
        <v>86941998.590000004</v>
      </c>
      <c r="CH147" s="95">
        <v>92055725.670000002</v>
      </c>
      <c r="CI147" s="95">
        <v>455948561.22000009</v>
      </c>
      <c r="CJ147" s="95">
        <v>83802645.930000007</v>
      </c>
      <c r="CK147" s="95">
        <v>72807389.900000006</v>
      </c>
      <c r="CL147" s="95">
        <v>2939160348.3099999</v>
      </c>
      <c r="CM147" s="95">
        <v>1968284160.1900003</v>
      </c>
      <c r="CN147" s="95">
        <v>3511410133.6799998</v>
      </c>
      <c r="CO147" s="95">
        <v>7306902463.9099998</v>
      </c>
      <c r="CP147" s="95">
        <v>3494837550.4099998</v>
      </c>
      <c r="CQ147" s="95">
        <v>2011592348.55</v>
      </c>
      <c r="CR147" s="95">
        <v>9171394821.0700016</v>
      </c>
      <c r="CS147" s="95">
        <v>30403581826.120003</v>
      </c>
    </row>
    <row r="148" spans="1:97" ht="24.6">
      <c r="A148" s="23" t="s">
        <v>289</v>
      </c>
      <c r="B148" s="95">
        <v>1052374782.74</v>
      </c>
      <c r="C148" s="95">
        <v>122634837.5</v>
      </c>
      <c r="D148" s="95">
        <v>124172080.2</v>
      </c>
      <c r="E148" s="95">
        <v>119600476.37</v>
      </c>
      <c r="F148" s="95">
        <v>84262426.640000001</v>
      </c>
      <c r="G148" s="95">
        <v>138800400</v>
      </c>
      <c r="H148" s="95">
        <v>170170894.13999999</v>
      </c>
      <c r="I148" s="95">
        <v>251517162.17000002</v>
      </c>
      <c r="J148" s="95">
        <v>131362000</v>
      </c>
      <c r="K148" s="95">
        <v>148316000</v>
      </c>
      <c r="L148" s="95">
        <v>348063929.37000006</v>
      </c>
      <c r="M148" s="95">
        <v>54761344.430000007</v>
      </c>
      <c r="N148" s="95">
        <v>764495191.49999976</v>
      </c>
      <c r="O148" s="95">
        <v>137224094.65000001</v>
      </c>
      <c r="P148" s="95">
        <v>188856986.74000001</v>
      </c>
      <c r="Q148" s="95">
        <v>253275259.88999999</v>
      </c>
      <c r="R148" s="95">
        <v>129889762.17999998</v>
      </c>
      <c r="S148" s="95">
        <v>123208095.04000001</v>
      </c>
      <c r="T148" s="95">
        <v>117217317.39000002</v>
      </c>
      <c r="U148" s="95">
        <v>67064430</v>
      </c>
      <c r="V148" s="95">
        <v>1364042925</v>
      </c>
      <c r="W148" s="95">
        <v>104247190</v>
      </c>
      <c r="X148" s="95">
        <v>171353940.97999999</v>
      </c>
      <c r="Y148" s="95">
        <v>140098508.88999996</v>
      </c>
      <c r="Z148" s="95">
        <v>67706497.020000011</v>
      </c>
      <c r="AA148" s="95">
        <v>91580659.410000011</v>
      </c>
      <c r="AB148" s="95">
        <v>97825000</v>
      </c>
      <c r="AC148" s="95">
        <v>334513200</v>
      </c>
      <c r="AD148" s="95">
        <v>96502364.370000005</v>
      </c>
      <c r="AE148" s="95">
        <v>101083595</v>
      </c>
      <c r="AF148" s="95">
        <v>130482831.22</v>
      </c>
      <c r="AG148" s="95">
        <v>217557322</v>
      </c>
      <c r="AH148" s="95">
        <v>107506701</v>
      </c>
      <c r="AI148" s="95">
        <v>103951263.58</v>
      </c>
      <c r="AJ148" s="95">
        <v>2900328738.6000009</v>
      </c>
      <c r="AK148" s="95">
        <v>146292662.96000001</v>
      </c>
      <c r="AL148" s="95">
        <v>99012100.700000003</v>
      </c>
      <c r="AM148" s="95">
        <v>265422058.84999996</v>
      </c>
      <c r="AN148" s="95">
        <v>244742351.99000004</v>
      </c>
      <c r="AO148" s="95">
        <v>126852071.09</v>
      </c>
      <c r="AP148" s="95">
        <v>59797976.949999996</v>
      </c>
      <c r="AQ148" s="95">
        <v>618897084.37000012</v>
      </c>
      <c r="AR148" s="95">
        <v>124845205.86000001</v>
      </c>
      <c r="AS148" s="95">
        <v>223717296.84</v>
      </c>
      <c r="AT148" s="95">
        <v>230347322.16</v>
      </c>
      <c r="AU148" s="95">
        <v>118181772.92</v>
      </c>
      <c r="AV148" s="95">
        <v>74603415.169999987</v>
      </c>
      <c r="AW148" s="95">
        <v>153312063.90000001</v>
      </c>
      <c r="AX148" s="95">
        <v>118365260.54000001</v>
      </c>
      <c r="AY148" s="95">
        <v>95691318</v>
      </c>
      <c r="AZ148" s="95">
        <v>740786372.94000006</v>
      </c>
      <c r="BA148" s="95">
        <v>103859877.8</v>
      </c>
      <c r="BB148" s="95">
        <v>1427000000</v>
      </c>
      <c r="BC148" s="95">
        <v>308971098.81999999</v>
      </c>
      <c r="BD148" s="95">
        <v>97993362.930000007</v>
      </c>
      <c r="BE148" s="95">
        <v>123491806.56</v>
      </c>
      <c r="BF148" s="95">
        <v>714045080</v>
      </c>
      <c r="BG148" s="95">
        <v>80687093.379999995</v>
      </c>
      <c r="BH148" s="95">
        <v>59559746.789999999</v>
      </c>
      <c r="BI148" s="95">
        <v>87704119.329999998</v>
      </c>
      <c r="BJ148" s="95">
        <v>95160789.479999989</v>
      </c>
      <c r="BK148" s="95">
        <v>919500000</v>
      </c>
      <c r="BL148" s="95">
        <v>198497673.66</v>
      </c>
      <c r="BM148" s="95">
        <v>156497338.22999999</v>
      </c>
      <c r="BN148" s="95">
        <v>227403578.92000002</v>
      </c>
      <c r="BO148" s="95">
        <v>154159907.45000002</v>
      </c>
      <c r="BP148" s="95">
        <v>119022694.13000003</v>
      </c>
      <c r="BQ148" s="95">
        <v>4551993434</v>
      </c>
      <c r="BR148" s="95">
        <v>170932950.36999997</v>
      </c>
      <c r="BS148" s="95">
        <v>137391947.96000001</v>
      </c>
      <c r="BT148" s="95">
        <v>659532342.27999997</v>
      </c>
      <c r="BU148" s="95">
        <v>49427706.850000001</v>
      </c>
      <c r="BV148" s="95">
        <v>130439701.33</v>
      </c>
      <c r="BW148" s="95">
        <v>394530742.51999998</v>
      </c>
      <c r="BX148" s="95">
        <v>98249053.100000009</v>
      </c>
      <c r="BY148" s="95">
        <v>97909354.679999992</v>
      </c>
      <c r="BZ148" s="95">
        <v>127404817.45999999</v>
      </c>
      <c r="CA148" s="95">
        <v>185732947.59999996</v>
      </c>
      <c r="CB148" s="95">
        <v>350495603.96999997</v>
      </c>
      <c r="CC148" s="95">
        <v>166057784.76000002</v>
      </c>
      <c r="CD148" s="95">
        <v>298922014.40999997</v>
      </c>
      <c r="CE148" s="95">
        <v>90061657.479999989</v>
      </c>
      <c r="CF148" s="95">
        <v>86098435.760000005</v>
      </c>
      <c r="CG148" s="95">
        <v>81554940.63000001</v>
      </c>
      <c r="CH148" s="95">
        <v>88341939.969999999</v>
      </c>
      <c r="CI148" s="95">
        <v>415568272.42999989</v>
      </c>
      <c r="CJ148" s="95">
        <v>75580556.010000005</v>
      </c>
      <c r="CK148" s="95">
        <v>66210845.049999997</v>
      </c>
      <c r="CL148" s="95">
        <v>2746036333.5599995</v>
      </c>
      <c r="CM148" s="95">
        <v>1781231137.3899999</v>
      </c>
      <c r="CN148" s="95">
        <v>3127951998.4700003</v>
      </c>
      <c r="CO148" s="95">
        <v>6445054951.6400013</v>
      </c>
      <c r="CP148" s="95">
        <v>2988451097.29</v>
      </c>
      <c r="CQ148" s="95">
        <v>1775081192.3899996</v>
      </c>
      <c r="CR148" s="95">
        <v>8322437048.6199999</v>
      </c>
      <c r="CS148" s="95">
        <v>27186243759.360004</v>
      </c>
    </row>
    <row r="149" spans="1:97" ht="24.6">
      <c r="A149" s="23" t="s">
        <v>290</v>
      </c>
      <c r="B149" s="96">
        <v>77199684.170000076</v>
      </c>
      <c r="C149" s="96">
        <v>42817.829999998212</v>
      </c>
      <c r="D149" s="96">
        <v>2085559.799999997</v>
      </c>
      <c r="E149" s="96">
        <v>161335.04999999702</v>
      </c>
      <c r="F149" s="96">
        <v>998901.42999999225</v>
      </c>
      <c r="G149" s="96">
        <v>25076606.640000015</v>
      </c>
      <c r="H149" s="96">
        <v>7023759.6400000155</v>
      </c>
      <c r="I149" s="96">
        <v>5326473.0300000012</v>
      </c>
      <c r="J149" s="96">
        <v>5771500</v>
      </c>
      <c r="K149" s="96">
        <v>13730200</v>
      </c>
      <c r="L149" s="96">
        <v>52959585.219999909</v>
      </c>
      <c r="M149" s="96">
        <v>2747591.9399999902</v>
      </c>
      <c r="N149" s="96">
        <v>79405321.430000186</v>
      </c>
      <c r="O149" s="96">
        <v>4821258.4799999893</v>
      </c>
      <c r="P149" s="96">
        <v>26772494.899999976</v>
      </c>
      <c r="Q149" s="96">
        <v>25471460.829999983</v>
      </c>
      <c r="R149" s="96">
        <v>5481357.7100000083</v>
      </c>
      <c r="S149" s="96">
        <v>35576646.589999989</v>
      </c>
      <c r="T149" s="96">
        <v>6996677.8600000143</v>
      </c>
      <c r="U149" s="96">
        <v>2527805</v>
      </c>
      <c r="V149" s="96">
        <v>122883075</v>
      </c>
      <c r="W149" s="96">
        <v>45274170</v>
      </c>
      <c r="X149" s="96">
        <v>44394544.460000008</v>
      </c>
      <c r="Y149" s="96">
        <v>17974047.430000037</v>
      </c>
      <c r="Z149" s="96">
        <v>7069613.9799999893</v>
      </c>
      <c r="AA149" s="96">
        <v>13240330.62999998</v>
      </c>
      <c r="AB149" s="96">
        <v>8725000</v>
      </c>
      <c r="AC149" s="96">
        <v>18190000</v>
      </c>
      <c r="AD149" s="96">
        <v>9418535.6299999952</v>
      </c>
      <c r="AE149" s="96">
        <v>23539876</v>
      </c>
      <c r="AF149" s="96">
        <v>19114939.780000001</v>
      </c>
      <c r="AG149" s="96">
        <v>15542040</v>
      </c>
      <c r="AH149" s="96">
        <v>7455999</v>
      </c>
      <c r="AI149" s="96">
        <v>30135963.299999997</v>
      </c>
      <c r="AJ149" s="96">
        <v>526166857.80999947</v>
      </c>
      <c r="AK149" s="96">
        <v>4702349.069999963</v>
      </c>
      <c r="AL149" s="96">
        <v>28809139.319999993</v>
      </c>
      <c r="AM149" s="96">
        <v>19834786.810000062</v>
      </c>
      <c r="AN149" s="96">
        <v>3451488.569999963</v>
      </c>
      <c r="AO149" s="96">
        <v>3309604.0199999958</v>
      </c>
      <c r="AP149" s="96">
        <v>1536989.1799999997</v>
      </c>
      <c r="AQ149" s="96">
        <v>92845800.729999781</v>
      </c>
      <c r="AR149" s="96">
        <v>17359683.030000001</v>
      </c>
      <c r="AS149" s="96">
        <v>26373703.159999996</v>
      </c>
      <c r="AT149" s="96">
        <v>26709424.060000002</v>
      </c>
      <c r="AU149" s="96">
        <v>8062344.3099999875</v>
      </c>
      <c r="AV149" s="96">
        <v>19949248.650000006</v>
      </c>
      <c r="AW149" s="96">
        <v>11331643.729999989</v>
      </c>
      <c r="AX149" s="96">
        <v>34639940.249999985</v>
      </c>
      <c r="AY149" s="96">
        <v>3368682</v>
      </c>
      <c r="AZ149" s="96">
        <v>25120602.639999986</v>
      </c>
      <c r="BA149" s="96">
        <v>8275224.9299999923</v>
      </c>
      <c r="BB149" s="96">
        <v>259100000</v>
      </c>
      <c r="BC149" s="96">
        <v>37308901.180000007</v>
      </c>
      <c r="BD149" s="96">
        <v>34074.479999989271</v>
      </c>
      <c r="BE149" s="96">
        <v>12785334.539999992</v>
      </c>
      <c r="BF149" s="96">
        <v>114848200</v>
      </c>
      <c r="BG149" s="96">
        <v>12376017</v>
      </c>
      <c r="BH149" s="96">
        <v>7395359.6400000006</v>
      </c>
      <c r="BI149" s="96">
        <v>38110275.239999995</v>
      </c>
      <c r="BJ149" s="96">
        <v>21266291.040000007</v>
      </c>
      <c r="BK149" s="96">
        <v>158900000</v>
      </c>
      <c r="BL149" s="96">
        <v>12756006.979999989</v>
      </c>
      <c r="BM149" s="96">
        <v>13911440.560000002</v>
      </c>
      <c r="BN149" s="96">
        <v>21055703.729999989</v>
      </c>
      <c r="BO149" s="96">
        <v>25702338.209999979</v>
      </c>
      <c r="BP149" s="96">
        <v>4185666.6799999774</v>
      </c>
      <c r="BQ149" s="96">
        <v>523372915</v>
      </c>
      <c r="BR149" s="96">
        <v>16844667.020000041</v>
      </c>
      <c r="BS149" s="96">
        <v>11371325.210000008</v>
      </c>
      <c r="BT149" s="96">
        <v>69488391.24000001</v>
      </c>
      <c r="BU149" s="96">
        <v>9996204.9199999943</v>
      </c>
      <c r="BV149" s="96">
        <v>10287811.260000005</v>
      </c>
      <c r="BW149" s="96">
        <v>36681757.180000007</v>
      </c>
      <c r="BX149" s="96">
        <v>4689444.1899999827</v>
      </c>
      <c r="BY149" s="96">
        <v>4775040.5000000149</v>
      </c>
      <c r="BZ149" s="96">
        <v>8437200.8599999994</v>
      </c>
      <c r="CA149" s="96">
        <v>12014839.170000046</v>
      </c>
      <c r="CB149" s="96">
        <v>27332047.150000036</v>
      </c>
      <c r="CC149" s="96">
        <v>19467930.929999977</v>
      </c>
      <c r="CD149" s="96">
        <v>20210097.330000043</v>
      </c>
      <c r="CE149" s="96">
        <v>4638517.2899999917</v>
      </c>
      <c r="CF149" s="96">
        <v>5049815.9799999893</v>
      </c>
      <c r="CG149" s="96">
        <v>5387057.9599999934</v>
      </c>
      <c r="CH149" s="96">
        <v>3713785.700000003</v>
      </c>
      <c r="CI149" s="96">
        <v>40380288.7900002</v>
      </c>
      <c r="CJ149" s="96">
        <v>8222089.9200000018</v>
      </c>
      <c r="CK149" s="96">
        <v>6596544.8500000089</v>
      </c>
      <c r="CL149" s="96">
        <v>193124014.75000048</v>
      </c>
      <c r="CM149" s="96">
        <v>187053022.80000043</v>
      </c>
      <c r="CN149" s="96">
        <v>383458135.20999956</v>
      </c>
      <c r="CO149" s="96">
        <v>861847512.26999855</v>
      </c>
      <c r="CP149" s="96">
        <v>506386453.11999989</v>
      </c>
      <c r="CQ149" s="96">
        <v>236511156.16000032</v>
      </c>
      <c r="CR149" s="96">
        <v>848957772.45000172</v>
      </c>
      <c r="CS149" s="96">
        <v>3217338066.7599983</v>
      </c>
    </row>
    <row r="150" spans="1:97" ht="24.6">
      <c r="A150" s="23" t="s">
        <v>291</v>
      </c>
      <c r="B150" s="97" t="s">
        <v>310</v>
      </c>
      <c r="C150" s="97" t="s">
        <v>310</v>
      </c>
      <c r="D150" s="97" t="s">
        <v>310</v>
      </c>
      <c r="E150" s="97" t="s">
        <v>310</v>
      </c>
      <c r="F150" s="97" t="s">
        <v>310</v>
      </c>
      <c r="G150" s="97" t="s">
        <v>310</v>
      </c>
      <c r="H150" s="97" t="s">
        <v>310</v>
      </c>
      <c r="I150" s="97" t="s">
        <v>310</v>
      </c>
      <c r="J150" s="97" t="s">
        <v>310</v>
      </c>
      <c r="K150" s="97" t="s">
        <v>310</v>
      </c>
      <c r="L150" s="97" t="s">
        <v>310</v>
      </c>
      <c r="M150" s="97" t="s">
        <v>310</v>
      </c>
      <c r="N150" s="97" t="s">
        <v>310</v>
      </c>
      <c r="O150" s="97" t="s">
        <v>310</v>
      </c>
      <c r="P150" s="97" t="s">
        <v>310</v>
      </c>
      <c r="Q150" s="97" t="s">
        <v>310</v>
      </c>
      <c r="R150" s="97" t="s">
        <v>310</v>
      </c>
      <c r="S150" s="97" t="s">
        <v>310</v>
      </c>
      <c r="T150" s="97" t="s">
        <v>310</v>
      </c>
      <c r="U150" s="97" t="s">
        <v>310</v>
      </c>
      <c r="V150" s="97" t="s">
        <v>310</v>
      </c>
      <c r="W150" s="97" t="s">
        <v>310</v>
      </c>
      <c r="X150" s="97" t="s">
        <v>310</v>
      </c>
      <c r="Y150" s="97" t="s">
        <v>310</v>
      </c>
      <c r="Z150" s="97" t="s">
        <v>310</v>
      </c>
      <c r="AA150" s="97" t="s">
        <v>310</v>
      </c>
      <c r="AB150" s="97" t="s">
        <v>310</v>
      </c>
      <c r="AC150" s="97" t="s">
        <v>310</v>
      </c>
      <c r="AD150" s="97" t="s">
        <v>310</v>
      </c>
      <c r="AE150" s="97" t="s">
        <v>310</v>
      </c>
      <c r="AF150" s="97" t="s">
        <v>310</v>
      </c>
      <c r="AG150" s="97" t="s">
        <v>310</v>
      </c>
      <c r="AH150" s="97" t="s">
        <v>310</v>
      </c>
      <c r="AI150" s="97" t="s">
        <v>310</v>
      </c>
      <c r="AJ150" s="97" t="s">
        <v>310</v>
      </c>
      <c r="AK150" s="97" t="s">
        <v>310</v>
      </c>
      <c r="AL150" s="97" t="s">
        <v>310</v>
      </c>
      <c r="AM150" s="97" t="s">
        <v>310</v>
      </c>
      <c r="AN150" s="97" t="s">
        <v>310</v>
      </c>
      <c r="AO150" s="97" t="s">
        <v>310</v>
      </c>
      <c r="AP150" s="97" t="s">
        <v>310</v>
      </c>
      <c r="AQ150" s="97" t="s">
        <v>310</v>
      </c>
      <c r="AR150" s="97" t="s">
        <v>310</v>
      </c>
      <c r="AS150" s="97" t="s">
        <v>310</v>
      </c>
      <c r="AT150" s="97" t="s">
        <v>310</v>
      </c>
      <c r="AU150" s="97" t="s">
        <v>310</v>
      </c>
      <c r="AV150" s="97" t="s">
        <v>310</v>
      </c>
      <c r="AW150" s="97" t="s">
        <v>310</v>
      </c>
      <c r="AX150" s="97" t="s">
        <v>310</v>
      </c>
      <c r="AY150" s="97" t="s">
        <v>310</v>
      </c>
      <c r="AZ150" s="97" t="s">
        <v>310</v>
      </c>
      <c r="BA150" s="97" t="s">
        <v>310</v>
      </c>
      <c r="BB150" s="97" t="s">
        <v>310</v>
      </c>
      <c r="BC150" s="97" t="s">
        <v>310</v>
      </c>
      <c r="BD150" s="97" t="s">
        <v>310</v>
      </c>
      <c r="BE150" s="97" t="s">
        <v>310</v>
      </c>
      <c r="BF150" s="97" t="s">
        <v>310</v>
      </c>
      <c r="BG150" s="97" t="s">
        <v>310</v>
      </c>
      <c r="BH150" s="97" t="s">
        <v>310</v>
      </c>
      <c r="BI150" s="97" t="s">
        <v>310</v>
      </c>
      <c r="BJ150" s="97" t="s">
        <v>310</v>
      </c>
      <c r="BK150" s="97" t="s">
        <v>310</v>
      </c>
      <c r="BL150" s="97" t="s">
        <v>310</v>
      </c>
      <c r="BM150" s="97" t="s">
        <v>310</v>
      </c>
      <c r="BN150" s="97" t="s">
        <v>310</v>
      </c>
      <c r="BO150" s="97" t="s">
        <v>310</v>
      </c>
      <c r="BP150" s="97" t="s">
        <v>310</v>
      </c>
      <c r="BQ150" s="97" t="s">
        <v>310</v>
      </c>
      <c r="BR150" s="97" t="s">
        <v>310</v>
      </c>
      <c r="BS150" s="97" t="s">
        <v>310</v>
      </c>
      <c r="BT150" s="97" t="s">
        <v>310</v>
      </c>
      <c r="BU150" s="97" t="s">
        <v>310</v>
      </c>
      <c r="BV150" s="97" t="s">
        <v>310</v>
      </c>
      <c r="BW150" s="97" t="s">
        <v>310</v>
      </c>
      <c r="BX150" s="97" t="s">
        <v>310</v>
      </c>
      <c r="BY150" s="97" t="s">
        <v>310</v>
      </c>
      <c r="BZ150" s="97" t="s">
        <v>310</v>
      </c>
      <c r="CA150" s="97" t="s">
        <v>310</v>
      </c>
      <c r="CB150" s="97" t="s">
        <v>310</v>
      </c>
      <c r="CC150" s="97" t="s">
        <v>310</v>
      </c>
      <c r="CD150" s="97" t="s">
        <v>310</v>
      </c>
      <c r="CE150" s="97" t="s">
        <v>310</v>
      </c>
      <c r="CF150" s="97" t="s">
        <v>310</v>
      </c>
      <c r="CG150" s="97" t="s">
        <v>310</v>
      </c>
      <c r="CH150" s="97" t="s">
        <v>310</v>
      </c>
      <c r="CI150" s="97" t="s">
        <v>310</v>
      </c>
      <c r="CJ150" s="97" t="s">
        <v>310</v>
      </c>
      <c r="CK150" s="97" t="s">
        <v>310</v>
      </c>
      <c r="CL150" s="97" t="s">
        <v>310</v>
      </c>
      <c r="CM150" s="97" t="s">
        <v>310</v>
      </c>
      <c r="CN150" s="97" t="s">
        <v>310</v>
      </c>
      <c r="CO150" s="97" t="s">
        <v>310</v>
      </c>
      <c r="CP150" s="97" t="s">
        <v>310</v>
      </c>
      <c r="CQ150" s="97" t="s">
        <v>310</v>
      </c>
      <c r="CR150" s="97" t="s">
        <v>310</v>
      </c>
      <c r="CS150" s="97" t="s">
        <v>310</v>
      </c>
    </row>
    <row r="151" spans="1:97" ht="24.6">
      <c r="A151" s="23" t="s">
        <v>292</v>
      </c>
      <c r="B151" s="96">
        <v>15439936.84</v>
      </c>
      <c r="C151" s="96">
        <v>8563.57</v>
      </c>
      <c r="D151" s="96">
        <v>417111.96</v>
      </c>
      <c r="E151" s="96">
        <v>32267.01</v>
      </c>
      <c r="F151" s="96">
        <v>199780.29</v>
      </c>
      <c r="G151" s="96">
        <v>5015321.33</v>
      </c>
      <c r="H151" s="96">
        <v>1404751.93</v>
      </c>
      <c r="I151" s="96">
        <v>1065294.6100000001</v>
      </c>
      <c r="J151" s="96">
        <v>1154300</v>
      </c>
      <c r="K151" s="96">
        <v>2746040</v>
      </c>
      <c r="L151" s="96">
        <v>10591917.049999999</v>
      </c>
      <c r="M151" s="96">
        <v>549518.39</v>
      </c>
      <c r="N151" s="96">
        <v>15881064.289999999</v>
      </c>
      <c r="O151" s="96">
        <v>964251.7</v>
      </c>
      <c r="P151" s="96">
        <v>5354498.9800000004</v>
      </c>
      <c r="Q151" s="96">
        <v>5094292.17</v>
      </c>
      <c r="R151" s="96">
        <v>1096271.55</v>
      </c>
      <c r="S151" s="96">
        <v>7115329.3199999994</v>
      </c>
      <c r="T151" s="96">
        <v>1399335.58</v>
      </c>
      <c r="U151" s="96">
        <v>505561</v>
      </c>
      <c r="V151" s="96">
        <v>24576615</v>
      </c>
      <c r="W151" s="96">
        <v>9054834</v>
      </c>
      <c r="X151" s="96">
        <v>8878908.9000000004</v>
      </c>
      <c r="Y151" s="96">
        <v>3594809.4899999998</v>
      </c>
      <c r="Z151" s="96">
        <v>1413922.8</v>
      </c>
      <c r="AA151" s="96">
        <v>2648066.13</v>
      </c>
      <c r="AB151" s="96">
        <v>1745000</v>
      </c>
      <c r="AC151" s="96">
        <v>3638000</v>
      </c>
      <c r="AD151" s="96">
        <v>1883707.1300000001</v>
      </c>
      <c r="AE151" s="96">
        <v>4707975.2</v>
      </c>
      <c r="AF151" s="96">
        <v>3822987.96</v>
      </c>
      <c r="AG151" s="96">
        <v>3108408</v>
      </c>
      <c r="AH151" s="96">
        <v>1491199.8</v>
      </c>
      <c r="AI151" s="96">
        <v>6027192.6600000001</v>
      </c>
      <c r="AJ151" s="96">
        <v>105233371.57000001</v>
      </c>
      <c r="AK151" s="96">
        <v>940469.82000000007</v>
      </c>
      <c r="AL151" s="96">
        <v>5761827.8700000001</v>
      </c>
      <c r="AM151" s="96">
        <v>3966957.3699999996</v>
      </c>
      <c r="AN151" s="96">
        <v>690297.72</v>
      </c>
      <c r="AO151" s="96">
        <v>661920.81000000006</v>
      </c>
      <c r="AP151" s="96">
        <v>307397.84000000003</v>
      </c>
      <c r="AQ151" s="96">
        <v>18569160.150000002</v>
      </c>
      <c r="AR151" s="96">
        <v>3471936.61</v>
      </c>
      <c r="AS151" s="96">
        <v>5274740.6399999997</v>
      </c>
      <c r="AT151" s="96">
        <v>5341884.8199999994</v>
      </c>
      <c r="AU151" s="96">
        <v>1612468.87</v>
      </c>
      <c r="AV151" s="96">
        <v>3989849.73</v>
      </c>
      <c r="AW151" s="96">
        <v>2266328.75</v>
      </c>
      <c r="AX151" s="96">
        <v>6927988.0499999998</v>
      </c>
      <c r="AY151" s="96">
        <v>673736.4</v>
      </c>
      <c r="AZ151" s="96">
        <v>5024120.5299999993</v>
      </c>
      <c r="BA151" s="96">
        <v>1655044.99</v>
      </c>
      <c r="BB151" s="96">
        <v>51820000</v>
      </c>
      <c r="BC151" s="96">
        <v>7461780.2400000002</v>
      </c>
      <c r="BD151" s="96">
        <v>6814.9000000000005</v>
      </c>
      <c r="BE151" s="96">
        <v>2557066.9099999997</v>
      </c>
      <c r="BF151" s="96">
        <v>22969640</v>
      </c>
      <c r="BG151" s="96">
        <v>2475203.4</v>
      </c>
      <c r="BH151" s="96">
        <v>1479071.93</v>
      </c>
      <c r="BI151" s="96">
        <v>7622055.0499999998</v>
      </c>
      <c r="BJ151" s="96">
        <v>4253258.21</v>
      </c>
      <c r="BK151" s="96">
        <v>31780000</v>
      </c>
      <c r="BL151" s="96">
        <v>2551201.4</v>
      </c>
      <c r="BM151" s="96">
        <v>2782288.1199999996</v>
      </c>
      <c r="BN151" s="96">
        <v>4211140.75</v>
      </c>
      <c r="BO151" s="96">
        <v>5140467.6499999994</v>
      </c>
      <c r="BP151" s="96">
        <v>837133.34</v>
      </c>
      <c r="BQ151" s="96">
        <v>104674583</v>
      </c>
      <c r="BR151" s="96">
        <v>3368933.4099999997</v>
      </c>
      <c r="BS151" s="96">
        <v>2274265.0499999998</v>
      </c>
      <c r="BT151" s="96">
        <v>13897678.25</v>
      </c>
      <c r="BU151" s="96">
        <v>1999240.99</v>
      </c>
      <c r="BV151" s="96">
        <v>2057562.26</v>
      </c>
      <c r="BW151" s="96">
        <v>7336351.4399999995</v>
      </c>
      <c r="BX151" s="96">
        <v>937888.84</v>
      </c>
      <c r="BY151" s="96">
        <v>955008.11</v>
      </c>
      <c r="BZ151" s="96">
        <v>1687440.18</v>
      </c>
      <c r="CA151" s="96">
        <v>2402967.84</v>
      </c>
      <c r="CB151" s="96">
        <v>5466409.4399999995</v>
      </c>
      <c r="CC151" s="96">
        <v>3893586.19</v>
      </c>
      <c r="CD151" s="96">
        <v>4042019.4699999997</v>
      </c>
      <c r="CE151" s="96">
        <v>927703.46</v>
      </c>
      <c r="CF151" s="96">
        <v>1009963.2</v>
      </c>
      <c r="CG151" s="96">
        <v>1077411.6000000001</v>
      </c>
      <c r="CH151" s="96">
        <v>742757.15</v>
      </c>
      <c r="CI151" s="96">
        <v>8076057.7599999998</v>
      </c>
      <c r="CJ151" s="96">
        <v>1644417.99</v>
      </c>
      <c r="CK151" s="96">
        <v>1319308.97</v>
      </c>
      <c r="CL151" s="96">
        <v>38624802.960000001</v>
      </c>
      <c r="CM151" s="96">
        <v>37410604.57</v>
      </c>
      <c r="CN151" s="96">
        <v>76691627.050000012</v>
      </c>
      <c r="CO151" s="96">
        <v>172369502.45999998</v>
      </c>
      <c r="CP151" s="96">
        <v>101277290.63000001</v>
      </c>
      <c r="CQ151" s="96">
        <v>47302231.239999995</v>
      </c>
      <c r="CR151" s="96">
        <v>169791554.49000001</v>
      </c>
      <c r="CS151" s="96">
        <v>643467613.36000001</v>
      </c>
    </row>
    <row r="152" spans="1:97" ht="24.6">
      <c r="A152" s="23" t="s">
        <v>293</v>
      </c>
      <c r="B152" s="96">
        <v>1796090</v>
      </c>
      <c r="C152" s="96">
        <v>0</v>
      </c>
      <c r="D152" s="96">
        <v>0</v>
      </c>
      <c r="E152" s="96">
        <v>0</v>
      </c>
      <c r="F152" s="96">
        <v>135400</v>
      </c>
      <c r="G152" s="96">
        <v>387001</v>
      </c>
      <c r="H152" s="96">
        <v>325184.65000000002</v>
      </c>
      <c r="I152" s="96">
        <v>0</v>
      </c>
      <c r="J152" s="96">
        <v>1151770</v>
      </c>
      <c r="K152" s="96">
        <v>0</v>
      </c>
      <c r="L152" s="96">
        <v>1251385.95</v>
      </c>
      <c r="M152" s="96">
        <v>0</v>
      </c>
      <c r="N152" s="96">
        <v>9906475</v>
      </c>
      <c r="O152" s="96">
        <v>957600</v>
      </c>
      <c r="P152" s="96">
        <v>5322800</v>
      </c>
      <c r="Q152" s="96">
        <v>5080705</v>
      </c>
      <c r="R152" s="96">
        <v>879100</v>
      </c>
      <c r="S152" s="96">
        <v>8666510.2599999998</v>
      </c>
      <c r="T152" s="96">
        <v>2774210</v>
      </c>
      <c r="U152" s="96">
        <v>764600</v>
      </c>
      <c r="V152" s="96">
        <v>19808216.380000003</v>
      </c>
      <c r="W152" s="96">
        <v>5784871.6699999999</v>
      </c>
      <c r="X152" s="96">
        <v>5338000</v>
      </c>
      <c r="Y152" s="96">
        <v>500000</v>
      </c>
      <c r="Z152" s="96">
        <v>1138000</v>
      </c>
      <c r="AA152" s="96">
        <v>1662354.6400000001</v>
      </c>
      <c r="AB152" s="96">
        <v>1657302.9</v>
      </c>
      <c r="AC152" s="96">
        <v>2899500</v>
      </c>
      <c r="AD152" s="96">
        <v>1100000</v>
      </c>
      <c r="AE152" s="96">
        <v>1632883.82</v>
      </c>
      <c r="AF152" s="96">
        <v>1772814</v>
      </c>
      <c r="AG152" s="96">
        <v>1757564.66</v>
      </c>
      <c r="AH152" s="96">
        <v>1353369.72</v>
      </c>
      <c r="AI152" s="96">
        <v>4987000</v>
      </c>
      <c r="AJ152" s="96">
        <v>105000000</v>
      </c>
      <c r="AK152" s="96">
        <v>15404103.76</v>
      </c>
      <c r="AL152" s="96">
        <v>3455590.51</v>
      </c>
      <c r="AM152" s="96">
        <v>3900000</v>
      </c>
      <c r="AN152" s="96">
        <v>333058.81</v>
      </c>
      <c r="AO152" s="96">
        <v>579821.26</v>
      </c>
      <c r="AP152" s="96">
        <v>263270</v>
      </c>
      <c r="AQ152" s="96">
        <v>9047100</v>
      </c>
      <c r="AR152" s="96">
        <v>2769883</v>
      </c>
      <c r="AS152" s="96">
        <v>5258830</v>
      </c>
      <c r="AT152" s="96">
        <v>5337300</v>
      </c>
      <c r="AU152" s="96">
        <v>1215500</v>
      </c>
      <c r="AV152" s="96">
        <v>3260000</v>
      </c>
      <c r="AW152" s="96">
        <v>1708.38</v>
      </c>
      <c r="AX152" s="96">
        <v>6832765</v>
      </c>
      <c r="AY152" s="96">
        <v>568470</v>
      </c>
      <c r="AZ152" s="96">
        <v>41230101</v>
      </c>
      <c r="BA152" s="96">
        <v>7285000</v>
      </c>
      <c r="BB152" s="96">
        <v>61791300</v>
      </c>
      <c r="BC152" s="96">
        <v>19046514.149999999</v>
      </c>
      <c r="BD152" s="96">
        <v>502600</v>
      </c>
      <c r="BE152" s="96">
        <v>2499800</v>
      </c>
      <c r="BF152" s="96">
        <v>22876325.510000002</v>
      </c>
      <c r="BG152" s="96">
        <v>5443679.1699999999</v>
      </c>
      <c r="BH152" s="96">
        <v>845000</v>
      </c>
      <c r="BI152" s="96">
        <v>4758601</v>
      </c>
      <c r="BJ152" s="96">
        <v>3085522.85</v>
      </c>
      <c r="BK152" s="96">
        <v>17828000</v>
      </c>
      <c r="BL152" s="96">
        <v>2400000</v>
      </c>
      <c r="BM152" s="96">
        <v>2753200</v>
      </c>
      <c r="BN152" s="96">
        <v>11916118.689999999</v>
      </c>
      <c r="BO152" s="96">
        <v>5000000</v>
      </c>
      <c r="BP152" s="96">
        <v>718800</v>
      </c>
      <c r="BQ152" s="96">
        <v>59797834.93</v>
      </c>
      <c r="BR152" s="96">
        <v>1441430</v>
      </c>
      <c r="BS152" s="96">
        <v>428000</v>
      </c>
      <c r="BT152" s="96">
        <v>13878522</v>
      </c>
      <c r="BU152" s="96">
        <v>1770365</v>
      </c>
      <c r="BV152" s="96">
        <v>1117000</v>
      </c>
      <c r="BW152" s="96">
        <v>7176033</v>
      </c>
      <c r="BX152" s="96">
        <v>913192.5</v>
      </c>
      <c r="BY152" s="96">
        <v>747800</v>
      </c>
      <c r="BZ152" s="96">
        <v>1682500</v>
      </c>
      <c r="CA152" s="96">
        <v>1032700</v>
      </c>
      <c r="CB152" s="96">
        <v>2121409</v>
      </c>
      <c r="CC152" s="96">
        <v>3733100</v>
      </c>
      <c r="CD152" s="96">
        <v>3412000</v>
      </c>
      <c r="CE152" s="96">
        <v>147500</v>
      </c>
      <c r="CF152" s="96">
        <v>0</v>
      </c>
      <c r="CG152" s="96">
        <v>189000</v>
      </c>
      <c r="CH152" s="96">
        <v>689000</v>
      </c>
      <c r="CI152" s="96">
        <v>7890000</v>
      </c>
      <c r="CJ152" s="96">
        <v>705000</v>
      </c>
      <c r="CK152" s="96">
        <v>1303580</v>
      </c>
      <c r="CL152" s="96">
        <v>5046831.5999999996</v>
      </c>
      <c r="CM152" s="96">
        <v>34352000.259999998</v>
      </c>
      <c r="CN152" s="96">
        <v>50864263.789999999</v>
      </c>
      <c r="CO152" s="96">
        <v>211742501.72000003</v>
      </c>
      <c r="CP152" s="96">
        <v>120849342.67999999</v>
      </c>
      <c r="CQ152" s="96">
        <v>61866118.689999998</v>
      </c>
      <c r="CR152" s="96">
        <v>110175966.43000001</v>
      </c>
      <c r="CS152" s="96">
        <v>594897025.16999996</v>
      </c>
    </row>
    <row r="153" spans="1:97" ht="24.6">
      <c r="A153" s="23" t="s">
        <v>300</v>
      </c>
      <c r="B153" s="96">
        <v>2.3265509688418695</v>
      </c>
      <c r="C153" s="96">
        <v>0</v>
      </c>
      <c r="D153" s="96">
        <v>0</v>
      </c>
      <c r="E153" s="96">
        <v>0</v>
      </c>
      <c r="F153" s="96">
        <v>13.554890996602243</v>
      </c>
      <c r="G153" s="96">
        <v>1.5432749955198872</v>
      </c>
      <c r="H153" s="96">
        <v>4.6297804404935379</v>
      </c>
      <c r="I153" s="96">
        <v>0</v>
      </c>
      <c r="J153" s="96">
        <v>19.956163908862514</v>
      </c>
      <c r="K153" s="96">
        <v>0</v>
      </c>
      <c r="L153" s="96">
        <v>2.3629073845680737</v>
      </c>
      <c r="M153" s="96">
        <v>0</v>
      </c>
      <c r="N153" s="96">
        <v>12.475832628840951</v>
      </c>
      <c r="O153" s="96">
        <v>19.862034030583693</v>
      </c>
      <c r="P153" s="96">
        <v>19.881598707485438</v>
      </c>
      <c r="Q153" s="96">
        <v>19.946657295823435</v>
      </c>
      <c r="R153" s="96">
        <v>16.037997272029862</v>
      </c>
      <c r="S153" s="96">
        <v>24.360110045998585</v>
      </c>
      <c r="T153" s="96">
        <v>39.650389163407823</v>
      </c>
      <c r="U153" s="96">
        <v>30.247586344674531</v>
      </c>
      <c r="V153" s="96">
        <v>16.119564374508048</v>
      </c>
      <c r="W153" s="96">
        <v>12.777421805855301</v>
      </c>
      <c r="X153" s="96">
        <v>12.023999941726171</v>
      </c>
      <c r="Y153" s="96">
        <v>2.7817885868347183</v>
      </c>
      <c r="Z153" s="96">
        <v>16.097059941595308</v>
      </c>
      <c r="AA153" s="96">
        <v>12.555235110469463</v>
      </c>
      <c r="AB153" s="96">
        <v>18.994875644699139</v>
      </c>
      <c r="AC153" s="96">
        <v>15.940076965365584</v>
      </c>
      <c r="AD153" s="96">
        <v>11.679097932127275</v>
      </c>
      <c r="AE153" s="96">
        <v>6.9366712891775633</v>
      </c>
      <c r="AF153" s="96">
        <v>9.274494298197574</v>
      </c>
      <c r="AG153" s="96">
        <v>11.308455389382603</v>
      </c>
      <c r="AH153" s="96">
        <v>18.151420352926547</v>
      </c>
      <c r="AI153" s="96">
        <v>16.548334461238213</v>
      </c>
      <c r="AJ153" s="96">
        <v>19.955646852602761</v>
      </c>
      <c r="AK153" s="96">
        <v>327.58316174941308</v>
      </c>
      <c r="AL153" s="96">
        <v>11.994771768836031</v>
      </c>
      <c r="AM153" s="96">
        <v>19.662424594519692</v>
      </c>
      <c r="AN153" s="96">
        <v>9.6497149923925019</v>
      </c>
      <c r="AO153" s="96">
        <v>17.519354475524256</v>
      </c>
      <c r="AP153" s="96">
        <v>17.128942963671353</v>
      </c>
      <c r="AQ153" s="96">
        <v>9.7442209866975222</v>
      </c>
      <c r="AR153" s="96">
        <v>15.955838566944156</v>
      </c>
      <c r="AS153" s="96">
        <v>19.939672362642913</v>
      </c>
      <c r="AT153" s="96">
        <v>19.982834478236217</v>
      </c>
      <c r="AU153" s="96">
        <v>15.076260120674528</v>
      </c>
      <c r="AV153" s="96">
        <v>16.34146757702576</v>
      </c>
      <c r="AW153" s="96">
        <v>1.507618877460068E-2</v>
      </c>
      <c r="AX153" s="96">
        <v>19.725106194431159</v>
      </c>
      <c r="AY153" s="96">
        <v>16.875145828546597</v>
      </c>
      <c r="AZ153" s="96">
        <v>164.12863015614352</v>
      </c>
      <c r="BA153" s="96">
        <v>88.033860851199933</v>
      </c>
      <c r="BB153" s="96">
        <v>23.848436896950982</v>
      </c>
      <c r="BC153" s="96">
        <v>51.050857965793341</v>
      </c>
      <c r="BD153" s="96">
        <v>1475.0041673421231</v>
      </c>
      <c r="BE153" s="96">
        <v>19.552089092226456</v>
      </c>
      <c r="BF153" s="96">
        <v>19.918749714840985</v>
      </c>
      <c r="BG153" s="96">
        <v>43.985711800492837</v>
      </c>
      <c r="BH153" s="96">
        <v>11.426083938224807</v>
      </c>
      <c r="BI153" s="96">
        <v>12.486398930557817</v>
      </c>
      <c r="BJ153" s="96">
        <v>14.508984402575914</v>
      </c>
      <c r="BK153" s="96">
        <v>11.219634990560101</v>
      </c>
      <c r="BL153" s="96">
        <v>18.814665151586503</v>
      </c>
      <c r="BM153" s="96">
        <v>19.790905105229445</v>
      </c>
      <c r="BN153" s="96">
        <v>56.593305276337134</v>
      </c>
      <c r="BO153" s="96">
        <v>19.453483022235915</v>
      </c>
      <c r="BP153" s="96">
        <v>17.172891559535358</v>
      </c>
      <c r="BQ153" s="96">
        <v>11.425473733198441</v>
      </c>
      <c r="BR153" s="96">
        <v>8.5571890396441717</v>
      </c>
      <c r="BS153" s="96">
        <v>3.7638533072962712</v>
      </c>
      <c r="BT153" s="96">
        <v>19.972432448559875</v>
      </c>
      <c r="BU153" s="96">
        <v>17.71037122756384</v>
      </c>
      <c r="BV153" s="96">
        <v>10.857508674784915</v>
      </c>
      <c r="BW153" s="96">
        <v>19.562947774793592</v>
      </c>
      <c r="BX153" s="96">
        <v>19.473363217486195</v>
      </c>
      <c r="BY153" s="96">
        <v>15.660600156166165</v>
      </c>
      <c r="BZ153" s="96">
        <v>19.941447737443106</v>
      </c>
      <c r="CA153" s="96">
        <v>8.595204524905812</v>
      </c>
      <c r="CB153" s="96">
        <v>7.7616176657297959</v>
      </c>
      <c r="CC153" s="96">
        <v>19.175638199164315</v>
      </c>
      <c r="CD153" s="96">
        <v>16.882650015421735</v>
      </c>
      <c r="CE153" s="96">
        <v>3.179895444563499</v>
      </c>
      <c r="CF153" s="96">
        <v>0</v>
      </c>
      <c r="CG153" s="96">
        <v>3.5084085117213073</v>
      </c>
      <c r="CH153" s="96">
        <v>18.552497522945373</v>
      </c>
      <c r="CI153" s="96">
        <v>19.539236187815192</v>
      </c>
      <c r="CJ153" s="96">
        <v>8.5744622943749054</v>
      </c>
      <c r="CK153" s="96">
        <v>19.76155744624397</v>
      </c>
      <c r="CL153" s="96">
        <v>2.6132594677741845</v>
      </c>
      <c r="CM153" s="96">
        <v>18.364846365904288</v>
      </c>
      <c r="CN153" s="96">
        <v>13.264619816226967</v>
      </c>
      <c r="CO153" s="96">
        <v>24.568441482449344</v>
      </c>
      <c r="CP153" s="96">
        <v>23.865042584652628</v>
      </c>
      <c r="CQ153" s="96">
        <v>26.157801473071924</v>
      </c>
      <c r="CR153" s="96">
        <v>12.977791122878102</v>
      </c>
      <c r="CS153" s="96">
        <v>18.49034863063326</v>
      </c>
    </row>
    <row r="154" spans="1:97" ht="24.6">
      <c r="A154" s="23" t="s">
        <v>299</v>
      </c>
      <c r="B154" s="96">
        <v>13643846.84</v>
      </c>
      <c r="C154" s="96">
        <v>8563.57</v>
      </c>
      <c r="D154" s="96">
        <v>417111.96</v>
      </c>
      <c r="E154" s="96">
        <v>32267.01</v>
      </c>
      <c r="F154" s="96">
        <v>64380.290000000008</v>
      </c>
      <c r="G154" s="96">
        <v>4628320.33</v>
      </c>
      <c r="H154" s="96">
        <v>1079567.2799999998</v>
      </c>
      <c r="I154" s="96">
        <v>1065294.6100000001</v>
      </c>
      <c r="J154" s="96">
        <v>2530</v>
      </c>
      <c r="K154" s="96">
        <v>2746040</v>
      </c>
      <c r="L154" s="96">
        <v>9340531.0999999996</v>
      </c>
      <c r="M154" s="96">
        <v>549518.39</v>
      </c>
      <c r="N154" s="96">
        <v>5974589.2899999991</v>
      </c>
      <c r="O154" s="96">
        <v>6651.6999999999534</v>
      </c>
      <c r="P154" s="96">
        <v>31698.980000000447</v>
      </c>
      <c r="Q154" s="96">
        <v>13587.169999999925</v>
      </c>
      <c r="R154" s="96">
        <v>217171.55000000005</v>
      </c>
      <c r="S154" s="96">
        <v>-1551180.9400000004</v>
      </c>
      <c r="T154" s="96">
        <v>-1374874.42</v>
      </c>
      <c r="U154" s="96">
        <v>-259039</v>
      </c>
      <c r="V154" s="96">
        <v>4768398.6199999973</v>
      </c>
      <c r="W154" s="96">
        <v>3269962.33</v>
      </c>
      <c r="X154" s="96">
        <v>3540908.9000000004</v>
      </c>
      <c r="Y154" s="96">
        <v>3094809.4899999998</v>
      </c>
      <c r="Z154" s="96">
        <v>275922.80000000005</v>
      </c>
      <c r="AA154" s="96">
        <v>985711.48999999976</v>
      </c>
      <c r="AB154" s="96">
        <v>87697.100000000093</v>
      </c>
      <c r="AC154" s="96">
        <v>738500</v>
      </c>
      <c r="AD154" s="96">
        <v>783707.13000000012</v>
      </c>
      <c r="AE154" s="96">
        <v>3075091.38</v>
      </c>
      <c r="AF154" s="96">
        <v>2050173.96</v>
      </c>
      <c r="AG154" s="96">
        <v>1350843.34</v>
      </c>
      <c r="AH154" s="96">
        <v>137830.08000000007</v>
      </c>
      <c r="AI154" s="96">
        <v>1040192.6600000001</v>
      </c>
      <c r="AJ154" s="96">
        <v>233371.57000000775</v>
      </c>
      <c r="AK154" s="96">
        <v>-14463633.939999999</v>
      </c>
      <c r="AL154" s="96">
        <v>2306237.3600000003</v>
      </c>
      <c r="AM154" s="96">
        <v>66957.369999999646</v>
      </c>
      <c r="AN154" s="96">
        <v>357238.91</v>
      </c>
      <c r="AO154" s="96">
        <v>82099.550000000047</v>
      </c>
      <c r="AP154" s="96">
        <v>44127.840000000026</v>
      </c>
      <c r="AQ154" s="96">
        <v>9522060.1500000022</v>
      </c>
      <c r="AR154" s="96">
        <v>702053.60999999987</v>
      </c>
      <c r="AS154" s="96">
        <v>15910.639999999665</v>
      </c>
      <c r="AT154" s="96">
        <v>4584.8199999993667</v>
      </c>
      <c r="AU154" s="96">
        <v>396968.87000000011</v>
      </c>
      <c r="AV154" s="96">
        <v>729849.73</v>
      </c>
      <c r="AW154" s="96">
        <v>2264620.37</v>
      </c>
      <c r="AX154" s="96">
        <v>95223.049999999814</v>
      </c>
      <c r="AY154" s="96">
        <v>105266.40000000002</v>
      </c>
      <c r="AZ154" s="96">
        <v>-36205980.469999999</v>
      </c>
      <c r="BA154" s="96">
        <v>-5629955.0099999998</v>
      </c>
      <c r="BB154" s="96">
        <v>-9971300</v>
      </c>
      <c r="BC154" s="96">
        <v>-11584733.909999998</v>
      </c>
      <c r="BD154" s="96">
        <v>-495785.1</v>
      </c>
      <c r="BE154" s="96">
        <v>57266.909999999683</v>
      </c>
      <c r="BF154" s="96">
        <v>93314.489999998361</v>
      </c>
      <c r="BG154" s="96">
        <v>-2968475.77</v>
      </c>
      <c r="BH154" s="96">
        <v>634071.92999999993</v>
      </c>
      <c r="BI154" s="96">
        <v>2863454.05</v>
      </c>
      <c r="BJ154" s="96">
        <v>1167735.3599999999</v>
      </c>
      <c r="BK154" s="96">
        <v>13952000</v>
      </c>
      <c r="BL154" s="96">
        <v>151201.39999999991</v>
      </c>
      <c r="BM154" s="96">
        <v>29088.119999999646</v>
      </c>
      <c r="BN154" s="96">
        <v>-7704977.9399999995</v>
      </c>
      <c r="BO154" s="96">
        <v>140467.64999999944</v>
      </c>
      <c r="BP154" s="96">
        <v>118333.33999999997</v>
      </c>
      <c r="BQ154" s="96">
        <v>44876748.07</v>
      </c>
      <c r="BR154" s="96">
        <v>1927503.4099999997</v>
      </c>
      <c r="BS154" s="96">
        <v>1846265.0499999998</v>
      </c>
      <c r="BT154" s="96">
        <v>19156.25</v>
      </c>
      <c r="BU154" s="96">
        <v>228875.99</v>
      </c>
      <c r="BV154" s="96">
        <v>940562.26</v>
      </c>
      <c r="BW154" s="96">
        <v>160318.43999999948</v>
      </c>
      <c r="BX154" s="96">
        <v>24696.339999999967</v>
      </c>
      <c r="BY154" s="96">
        <v>207208.11</v>
      </c>
      <c r="BZ154" s="96">
        <v>4940.1799999999348</v>
      </c>
      <c r="CA154" s="96">
        <v>1370267.8399999999</v>
      </c>
      <c r="CB154" s="96">
        <v>3345000.4399999995</v>
      </c>
      <c r="CC154" s="96">
        <v>160486.18999999994</v>
      </c>
      <c r="CD154" s="96">
        <v>630019.46999999974</v>
      </c>
      <c r="CE154" s="96">
        <v>780203.46</v>
      </c>
      <c r="CF154" s="96">
        <v>1009963.2</v>
      </c>
      <c r="CG154" s="96">
        <v>888411.60000000009</v>
      </c>
      <c r="CH154" s="96">
        <v>53757.150000000023</v>
      </c>
      <c r="CI154" s="96">
        <v>186057.75999999978</v>
      </c>
      <c r="CJ154" s="96">
        <v>939417.99</v>
      </c>
      <c r="CK154" s="96">
        <v>15728.969999999972</v>
      </c>
      <c r="CL154" s="96">
        <v>33577971.359999999</v>
      </c>
      <c r="CM154" s="96">
        <v>3058604.3100000024</v>
      </c>
      <c r="CN154" s="96">
        <v>25827363.260000013</v>
      </c>
      <c r="CO154" s="96">
        <v>-39372999.26000005</v>
      </c>
      <c r="CP154" s="96">
        <v>-19572052.049999982</v>
      </c>
      <c r="CQ154" s="96">
        <v>-14563887.450000003</v>
      </c>
      <c r="CR154" s="96">
        <v>59615588.060000002</v>
      </c>
      <c r="CS154" s="96">
        <v>48570588.190000057</v>
      </c>
    </row>
    <row r="155" spans="1:97" ht="24.6">
      <c r="A155" s="23" t="s">
        <v>302</v>
      </c>
      <c r="B155" s="98" t="s">
        <v>311</v>
      </c>
      <c r="C155" s="98" t="s">
        <v>311</v>
      </c>
      <c r="D155" s="98" t="s">
        <v>311</v>
      </c>
      <c r="E155" s="98" t="s">
        <v>311</v>
      </c>
      <c r="F155" s="98" t="s">
        <v>311</v>
      </c>
      <c r="G155" s="98" t="s">
        <v>311</v>
      </c>
      <c r="H155" s="98" t="s">
        <v>311</v>
      </c>
      <c r="I155" s="98" t="s">
        <v>311</v>
      </c>
      <c r="J155" s="98" t="s">
        <v>311</v>
      </c>
      <c r="K155" s="98" t="s">
        <v>311</v>
      </c>
      <c r="L155" s="98" t="s">
        <v>311</v>
      </c>
      <c r="M155" s="98" t="s">
        <v>311</v>
      </c>
      <c r="N155" s="98" t="s">
        <v>311</v>
      </c>
      <c r="O155" s="98" t="s">
        <v>311</v>
      </c>
      <c r="P155" s="98" t="s">
        <v>311</v>
      </c>
      <c r="Q155" s="98" t="s">
        <v>311</v>
      </c>
      <c r="R155" s="98" t="s">
        <v>311</v>
      </c>
      <c r="S155" s="98" t="s">
        <v>312</v>
      </c>
      <c r="T155" s="98" t="s">
        <v>312</v>
      </c>
      <c r="U155" s="98" t="s">
        <v>312</v>
      </c>
      <c r="V155" s="98" t="s">
        <v>311</v>
      </c>
      <c r="W155" s="98" t="s">
        <v>311</v>
      </c>
      <c r="X155" s="98" t="s">
        <v>311</v>
      </c>
      <c r="Y155" s="98" t="s">
        <v>311</v>
      </c>
      <c r="Z155" s="98" t="s">
        <v>311</v>
      </c>
      <c r="AA155" s="98" t="s">
        <v>311</v>
      </c>
      <c r="AB155" s="98" t="s">
        <v>311</v>
      </c>
      <c r="AC155" s="98" t="s">
        <v>311</v>
      </c>
      <c r="AD155" s="98" t="s">
        <v>311</v>
      </c>
      <c r="AE155" s="98" t="s">
        <v>311</v>
      </c>
      <c r="AF155" s="98" t="s">
        <v>311</v>
      </c>
      <c r="AG155" s="98" t="s">
        <v>311</v>
      </c>
      <c r="AH155" s="98" t="s">
        <v>311</v>
      </c>
      <c r="AI155" s="98" t="s">
        <v>311</v>
      </c>
      <c r="AJ155" s="98" t="s">
        <v>311</v>
      </c>
      <c r="AK155" s="98" t="s">
        <v>312</v>
      </c>
      <c r="AL155" s="98" t="s">
        <v>311</v>
      </c>
      <c r="AM155" s="98" t="s">
        <v>311</v>
      </c>
      <c r="AN155" s="98" t="s">
        <v>311</v>
      </c>
      <c r="AO155" s="98" t="s">
        <v>311</v>
      </c>
      <c r="AP155" s="98" t="s">
        <v>311</v>
      </c>
      <c r="AQ155" s="98" t="s">
        <v>311</v>
      </c>
      <c r="AR155" s="98" t="s">
        <v>311</v>
      </c>
      <c r="AS155" s="98" t="s">
        <v>311</v>
      </c>
      <c r="AT155" s="98" t="s">
        <v>311</v>
      </c>
      <c r="AU155" s="98" t="s">
        <v>311</v>
      </c>
      <c r="AV155" s="98" t="s">
        <v>311</v>
      </c>
      <c r="AW155" s="98" t="s">
        <v>311</v>
      </c>
      <c r="AX155" s="98" t="s">
        <v>311</v>
      </c>
      <c r="AY155" s="98" t="s">
        <v>311</v>
      </c>
      <c r="AZ155" s="98" t="s">
        <v>312</v>
      </c>
      <c r="BA155" s="98" t="s">
        <v>312</v>
      </c>
      <c r="BB155" s="98" t="s">
        <v>312</v>
      </c>
      <c r="BC155" s="98" t="s">
        <v>312</v>
      </c>
      <c r="BD155" s="98" t="s">
        <v>312</v>
      </c>
      <c r="BE155" s="98" t="s">
        <v>311</v>
      </c>
      <c r="BF155" s="98" t="s">
        <v>311</v>
      </c>
      <c r="BG155" s="98" t="s">
        <v>312</v>
      </c>
      <c r="BH155" s="98" t="s">
        <v>311</v>
      </c>
      <c r="BI155" s="98" t="s">
        <v>311</v>
      </c>
      <c r="BJ155" s="98" t="s">
        <v>311</v>
      </c>
      <c r="BK155" s="98" t="s">
        <v>311</v>
      </c>
      <c r="BL155" s="98" t="s">
        <v>311</v>
      </c>
      <c r="BM155" s="98" t="s">
        <v>311</v>
      </c>
      <c r="BN155" s="98" t="s">
        <v>312</v>
      </c>
      <c r="BO155" s="98" t="s">
        <v>311</v>
      </c>
      <c r="BP155" s="98" t="s">
        <v>311</v>
      </c>
      <c r="BQ155" s="98" t="s">
        <v>311</v>
      </c>
      <c r="BR155" s="98" t="s">
        <v>311</v>
      </c>
      <c r="BS155" s="98" t="s">
        <v>311</v>
      </c>
      <c r="BT155" s="98" t="s">
        <v>311</v>
      </c>
      <c r="BU155" s="98" t="s">
        <v>311</v>
      </c>
      <c r="BV155" s="98" t="s">
        <v>311</v>
      </c>
      <c r="BW155" s="98" t="s">
        <v>311</v>
      </c>
      <c r="BX155" s="98" t="s">
        <v>311</v>
      </c>
      <c r="BY155" s="98" t="s">
        <v>311</v>
      </c>
      <c r="BZ155" s="98" t="s">
        <v>311</v>
      </c>
      <c r="CA155" s="98" t="s">
        <v>311</v>
      </c>
      <c r="CB155" s="98" t="s">
        <v>311</v>
      </c>
      <c r="CC155" s="98" t="s">
        <v>311</v>
      </c>
      <c r="CD155" s="98" t="s">
        <v>311</v>
      </c>
      <c r="CE155" s="98" t="s">
        <v>311</v>
      </c>
      <c r="CF155" s="98" t="s">
        <v>311</v>
      </c>
      <c r="CG155" s="98" t="s">
        <v>311</v>
      </c>
      <c r="CH155" s="98" t="s">
        <v>311</v>
      </c>
      <c r="CI155" s="98" t="s">
        <v>311</v>
      </c>
      <c r="CJ155" s="98" t="s">
        <v>311</v>
      </c>
      <c r="CK155" s="98" t="s">
        <v>311</v>
      </c>
      <c r="CL155" s="98" t="s">
        <v>311</v>
      </c>
      <c r="CM155" s="98" t="s">
        <v>311</v>
      </c>
      <c r="CN155" s="98" t="s">
        <v>311</v>
      </c>
      <c r="CO155" s="98" t="s">
        <v>312</v>
      </c>
      <c r="CP155" s="98" t="s">
        <v>312</v>
      </c>
      <c r="CQ155" s="98" t="s">
        <v>312</v>
      </c>
      <c r="CR155" s="98" t="s">
        <v>311</v>
      </c>
      <c r="CS155" s="98" t="s">
        <v>311</v>
      </c>
    </row>
    <row r="156" spans="1:97" ht="24.6">
      <c r="A156" s="23" t="s">
        <v>388</v>
      </c>
      <c r="B156" s="96">
        <v>176905736.49000001</v>
      </c>
      <c r="C156" s="96">
        <v>11382626.57</v>
      </c>
      <c r="D156" s="96">
        <v>7650349.6100000003</v>
      </c>
      <c r="E156" s="96">
        <v>2827814.66</v>
      </c>
      <c r="F156" s="96">
        <v>3572898.73</v>
      </c>
      <c r="G156" s="96">
        <v>-3918323.64</v>
      </c>
      <c r="H156" s="96">
        <v>998735.15</v>
      </c>
      <c r="I156" s="96">
        <v>-2268768.96</v>
      </c>
      <c r="J156" s="96">
        <v>-6041788.7400000002</v>
      </c>
      <c r="K156" s="96">
        <v>-13262385.199999999</v>
      </c>
      <c r="L156" s="96">
        <v>-23282207.859999999</v>
      </c>
      <c r="M156" s="96">
        <v>-5398671.5800000001</v>
      </c>
      <c r="N156" s="96">
        <v>18151518.449999999</v>
      </c>
      <c r="O156" s="96">
        <v>12677798.210000001</v>
      </c>
      <c r="P156" s="96">
        <v>-8898601.1600000001</v>
      </c>
      <c r="Q156" s="96">
        <v>8764891.4900000002</v>
      </c>
      <c r="R156" s="96">
        <v>12742302.689999999</v>
      </c>
      <c r="S156" s="96">
        <v>13063444.98</v>
      </c>
      <c r="T156" s="96">
        <v>3428084.09</v>
      </c>
      <c r="U156" s="96">
        <v>-6082055.9800000004</v>
      </c>
      <c r="V156" s="96">
        <v>185453522.69999999</v>
      </c>
      <c r="W156" s="96">
        <v>24537207.32</v>
      </c>
      <c r="X156" s="96">
        <v>13571988.93</v>
      </c>
      <c r="Y156" s="96">
        <v>5333876.43</v>
      </c>
      <c r="Z156" s="96">
        <v>-5894782.1200000001</v>
      </c>
      <c r="AA156" s="96">
        <v>2165574.7599999998</v>
      </c>
      <c r="AB156" s="96">
        <v>-131623.57999999999</v>
      </c>
      <c r="AC156" s="96">
        <v>-16409824.029999999</v>
      </c>
      <c r="AD156" s="96">
        <v>-61817.74</v>
      </c>
      <c r="AE156" s="96">
        <v>-2354661.81</v>
      </c>
      <c r="AF156" s="96">
        <v>-4284565.3600000003</v>
      </c>
      <c r="AG156" s="96">
        <v>-2623477.7599999998</v>
      </c>
      <c r="AH156" s="96">
        <v>6235795.5700000003</v>
      </c>
      <c r="AI156" s="96">
        <v>-4569766.62</v>
      </c>
      <c r="AJ156" s="96">
        <v>673769649.72000003</v>
      </c>
      <c r="AK156" s="96">
        <v>35042167.380000003</v>
      </c>
      <c r="AL156" s="96">
        <v>12886213.34</v>
      </c>
      <c r="AM156" s="96">
        <v>33850006.200000003</v>
      </c>
      <c r="AN156" s="96">
        <v>-2988379.58</v>
      </c>
      <c r="AO156" s="96">
        <v>3487521.14</v>
      </c>
      <c r="AP156" s="96">
        <v>2205779.58</v>
      </c>
      <c r="AQ156" s="96">
        <v>51939125.539999999</v>
      </c>
      <c r="AR156" s="96">
        <v>7542607.8700000001</v>
      </c>
      <c r="AS156" s="96">
        <v>6922741.8399999999</v>
      </c>
      <c r="AT156" s="96">
        <v>-4957322.0199999996</v>
      </c>
      <c r="AU156" s="96">
        <v>12666985.02</v>
      </c>
      <c r="AV156" s="96">
        <v>4435991.2</v>
      </c>
      <c r="AW156" s="96">
        <v>19230101.960000001</v>
      </c>
      <c r="AX156" s="96">
        <v>10627532.98</v>
      </c>
      <c r="AY156" s="96">
        <v>1475716.15</v>
      </c>
      <c r="AZ156" s="96">
        <v>209092271.68000001</v>
      </c>
      <c r="BA156" s="96">
        <v>22379442.140000001</v>
      </c>
      <c r="BB156" s="96">
        <v>492612757.99000001</v>
      </c>
      <c r="BC156" s="96">
        <v>-44777145.280000001</v>
      </c>
      <c r="BD156" s="96">
        <v>-6762900.8300000001</v>
      </c>
      <c r="BE156" s="96">
        <v>3742204.49</v>
      </c>
      <c r="BF156" s="96">
        <v>39797275.32</v>
      </c>
      <c r="BG156" s="96">
        <v>29384127.59</v>
      </c>
      <c r="BH156" s="96">
        <v>-7866565.1500000004</v>
      </c>
      <c r="BI156" s="96">
        <v>6107520.9299999997</v>
      </c>
      <c r="BJ156" s="96">
        <v>119988.91</v>
      </c>
      <c r="BK156" s="96">
        <v>257528691.93000001</v>
      </c>
      <c r="BL156" s="96">
        <v>-3366852.8000000087</v>
      </c>
      <c r="BM156" s="96">
        <v>-1298721.5099999965</v>
      </c>
      <c r="BN156" s="96">
        <v>-14839384.32</v>
      </c>
      <c r="BO156" s="96">
        <v>-8205351.6299999999</v>
      </c>
      <c r="BP156" s="96">
        <v>-347788.55</v>
      </c>
      <c r="BQ156" s="96">
        <v>1212580904.9000001</v>
      </c>
      <c r="BR156" s="96">
        <v>-5412958.5999999996</v>
      </c>
      <c r="BS156" s="96">
        <v>-10042834.74</v>
      </c>
      <c r="BT156" s="96">
        <v>54093608.450000003</v>
      </c>
      <c r="BU156" s="96">
        <v>19322868.329999998</v>
      </c>
      <c r="BV156" s="96">
        <v>2367624.6</v>
      </c>
      <c r="BW156" s="96">
        <v>-21903214.5</v>
      </c>
      <c r="BX156" s="96">
        <v>-1783719.26</v>
      </c>
      <c r="BY156" s="96">
        <v>-2575602</v>
      </c>
      <c r="BZ156" s="96">
        <v>2591101.7000000002</v>
      </c>
      <c r="CA156" s="96">
        <v>13326395.52</v>
      </c>
      <c r="CB156" s="96">
        <v>1261299.21</v>
      </c>
      <c r="CC156" s="96">
        <v>15734421.619999999</v>
      </c>
      <c r="CD156" s="96">
        <v>5157123.87</v>
      </c>
      <c r="CE156" s="96">
        <v>-2428234.9700000002</v>
      </c>
      <c r="CF156" s="96">
        <v>2087614.79</v>
      </c>
      <c r="CG156" s="96">
        <v>-2591887.86</v>
      </c>
      <c r="CH156" s="96">
        <v>-449584.97</v>
      </c>
      <c r="CI156" s="96">
        <v>-20812316.98</v>
      </c>
      <c r="CJ156" s="96">
        <v>-3289466.53</v>
      </c>
      <c r="CK156" s="96">
        <v>5413487.0999999996</v>
      </c>
      <c r="CL156" s="96">
        <v>149166015.22999999</v>
      </c>
      <c r="CM156" s="96">
        <v>53847382.769999996</v>
      </c>
      <c r="CN156" s="96">
        <v>200967446.68999994</v>
      </c>
      <c r="CO156" s="96">
        <v>1099608152.1400003</v>
      </c>
      <c r="CP156" s="96">
        <v>512357263.97000009</v>
      </c>
      <c r="CQ156" s="96">
        <v>229470593.12</v>
      </c>
      <c r="CR156" s="96">
        <v>1262646629.6799998</v>
      </c>
      <c r="CS156" s="96">
        <v>3508063483.599999</v>
      </c>
    </row>
    <row r="157" spans="1:97" ht="24.6">
      <c r="A157" s="23" t="s">
        <v>389</v>
      </c>
      <c r="B157" s="96">
        <v>-100363252.52000001</v>
      </c>
      <c r="C157" s="96">
        <v>-7520294.370000001</v>
      </c>
      <c r="D157" s="96">
        <v>-7273599.9100000001</v>
      </c>
      <c r="E157" s="96">
        <v>-11662241.690000001</v>
      </c>
      <c r="F157" s="96">
        <v>-4876267.7100000009</v>
      </c>
      <c r="G157" s="96">
        <v>-22012798.52</v>
      </c>
      <c r="H157" s="96">
        <v>-25731887.849999998</v>
      </c>
      <c r="I157" s="96">
        <v>-41045428.939999998</v>
      </c>
      <c r="J157" s="96">
        <v>-18705788.210000001</v>
      </c>
      <c r="K157" s="96">
        <v>-26906293.829999998</v>
      </c>
      <c r="L157" s="96">
        <v>-78081177.150000006</v>
      </c>
      <c r="M157" s="96">
        <v>-9649330.0100000016</v>
      </c>
      <c r="N157" s="96">
        <v>-91139802.029999986</v>
      </c>
      <c r="O157" s="96">
        <v>-333024.5700000003</v>
      </c>
      <c r="P157" s="96">
        <v>-33492648.460000001</v>
      </c>
      <c r="Q157" s="96">
        <v>-41538598.809999995</v>
      </c>
      <c r="R157" s="96">
        <v>-5186895.46</v>
      </c>
      <c r="S157" s="96">
        <v>-4301764.43</v>
      </c>
      <c r="T157" s="96">
        <v>-8970438.3000000007</v>
      </c>
      <c r="U157" s="96">
        <v>-10506603.84</v>
      </c>
      <c r="V157" s="96">
        <v>-133968598.69</v>
      </c>
      <c r="W157" s="96">
        <v>15677499.469999999</v>
      </c>
      <c r="X157" s="96">
        <v>-73454914.99000001</v>
      </c>
      <c r="Y157" s="96">
        <v>-19072207.289999999</v>
      </c>
      <c r="Z157" s="96">
        <v>-11600050.32</v>
      </c>
      <c r="AA157" s="96">
        <v>-5444471.040000001</v>
      </c>
      <c r="AB157" s="96">
        <v>-11605108.720000001</v>
      </c>
      <c r="AC157" s="96">
        <v>-68086528.310000002</v>
      </c>
      <c r="AD157" s="96">
        <v>-10799989.1</v>
      </c>
      <c r="AE157" s="96">
        <v>-13518094.489999998</v>
      </c>
      <c r="AF157" s="96">
        <v>-17890665.709999997</v>
      </c>
      <c r="AG157" s="96">
        <v>-29650369.059999999</v>
      </c>
      <c r="AH157" s="96">
        <v>-4345319.16</v>
      </c>
      <c r="AI157" s="96">
        <v>-23023274.02</v>
      </c>
      <c r="AJ157" s="96">
        <v>-198752615.85999998</v>
      </c>
      <c r="AK157" s="96">
        <v>22563389.009999998</v>
      </c>
      <c r="AL157" s="96">
        <v>3414113.16</v>
      </c>
      <c r="AM157" s="96">
        <v>-37356047.760000005</v>
      </c>
      <c r="AN157" s="96">
        <v>-39372399.25</v>
      </c>
      <c r="AO157" s="96">
        <v>-9209975.5099999998</v>
      </c>
      <c r="AP157" s="96">
        <v>-2891292.29</v>
      </c>
      <c r="AQ157" s="96">
        <v>-97885987.370000005</v>
      </c>
      <c r="AR157" s="96">
        <v>-9620654.7899999991</v>
      </c>
      <c r="AS157" s="96">
        <v>-23621753.170000002</v>
      </c>
      <c r="AT157" s="96">
        <v>-32721921.890000001</v>
      </c>
      <c r="AU157" s="96">
        <v>3687803.9499999997</v>
      </c>
      <c r="AV157" s="96">
        <v>-4191487.2</v>
      </c>
      <c r="AW157" s="96">
        <v>3916901.17</v>
      </c>
      <c r="AX157" s="96">
        <v>-2456437.0300000012</v>
      </c>
      <c r="AY157" s="96">
        <v>-7600492.4700000007</v>
      </c>
      <c r="AZ157" s="96">
        <v>80756790.620000005</v>
      </c>
      <c r="BA157" s="96">
        <v>12427055.079999998</v>
      </c>
      <c r="BB157" s="96">
        <v>220874955.98000002</v>
      </c>
      <c r="BC157" s="96">
        <v>-92532629.689999998</v>
      </c>
      <c r="BD157" s="96">
        <v>-19837342.57</v>
      </c>
      <c r="BE157" s="96">
        <v>-13903898.450000001</v>
      </c>
      <c r="BF157" s="96">
        <v>-103097463.60999998</v>
      </c>
      <c r="BG157" s="96">
        <v>17689150.07</v>
      </c>
      <c r="BH157" s="96">
        <v>-16256467.850000001</v>
      </c>
      <c r="BI157" s="96">
        <v>-14970589.689999998</v>
      </c>
      <c r="BJ157" s="96">
        <v>-11243009.310000001</v>
      </c>
      <c r="BK157" s="96">
        <v>4689396.5200000107</v>
      </c>
      <c r="BL157" s="96">
        <v>-25208613.709999997</v>
      </c>
      <c r="BM157" s="96">
        <v>-16598270.019999998</v>
      </c>
      <c r="BN157" s="96">
        <v>-52556145.809999995</v>
      </c>
      <c r="BO157" s="96">
        <v>-25720782.340000004</v>
      </c>
      <c r="BP157" s="96">
        <v>-18308326.43</v>
      </c>
      <c r="BQ157" s="96">
        <v>63697080.919999957</v>
      </c>
      <c r="BR157" s="96">
        <v>-22900369.539999999</v>
      </c>
      <c r="BS157" s="96">
        <v>-25895590.160000004</v>
      </c>
      <c r="BT157" s="96">
        <v>-82689747.420000002</v>
      </c>
      <c r="BU157" s="96">
        <v>12270593.939999999</v>
      </c>
      <c r="BV157" s="96">
        <v>-12354329.010000002</v>
      </c>
      <c r="BW157" s="96">
        <v>-91310051</v>
      </c>
      <c r="BX157" s="96">
        <v>-9840057.6199999992</v>
      </c>
      <c r="BY157" s="96">
        <v>-15998312.399999999</v>
      </c>
      <c r="BZ157" s="96">
        <v>-11810403.170000002</v>
      </c>
      <c r="CA157" s="96">
        <v>-32665255.789999999</v>
      </c>
      <c r="CB157" s="96">
        <v>-55308541.700000003</v>
      </c>
      <c r="CC157" s="96">
        <v>-3955374.549999997</v>
      </c>
      <c r="CD157" s="96">
        <v>-27399426.710000001</v>
      </c>
      <c r="CE157" s="96">
        <v>-11483931.380000003</v>
      </c>
      <c r="CF157" s="96">
        <v>-15799112.590000002</v>
      </c>
      <c r="CG157" s="96">
        <v>-12083340.109999999</v>
      </c>
      <c r="CH157" s="96">
        <v>-7656047.71</v>
      </c>
      <c r="CI157" s="96">
        <v>-75326813.900000006</v>
      </c>
      <c r="CJ157" s="96">
        <v>-9156220.620000001</v>
      </c>
      <c r="CK157" s="96">
        <v>-2941259.41</v>
      </c>
      <c r="CL157" s="96">
        <v>-353828360.70999992</v>
      </c>
      <c r="CM157" s="96">
        <v>-195469775.90000004</v>
      </c>
      <c r="CN157" s="96">
        <v>-406782091.43000007</v>
      </c>
      <c r="CO157" s="96">
        <v>-338915011.5999999</v>
      </c>
      <c r="CP157" s="96">
        <v>-33277295.120000124</v>
      </c>
      <c r="CQ157" s="96">
        <v>-133702741.78999993</v>
      </c>
      <c r="CR157" s="96">
        <v>-450606509.93000007</v>
      </c>
      <c r="CS157" s="96">
        <v>-1912581786.4799995</v>
      </c>
    </row>
    <row r="158" spans="1:97" ht="24.6">
      <c r="A158" s="23" t="s">
        <v>386</v>
      </c>
      <c r="B158" s="96">
        <v>87697898.561666667</v>
      </c>
      <c r="C158" s="96">
        <v>10219569.791666666</v>
      </c>
      <c r="D158" s="96">
        <v>10347673.35</v>
      </c>
      <c r="E158" s="96">
        <v>9966706.3641666677</v>
      </c>
      <c r="F158" s="96">
        <v>7021868.8866666667</v>
      </c>
      <c r="G158" s="96">
        <v>11566700</v>
      </c>
      <c r="H158" s="96">
        <v>14180907.844999999</v>
      </c>
      <c r="I158" s="96">
        <v>20959763.514166668</v>
      </c>
      <c r="J158" s="96">
        <v>10946833.333333334</v>
      </c>
      <c r="K158" s="96">
        <v>12359666.666666666</v>
      </c>
      <c r="L158" s="96">
        <v>29005327.447500005</v>
      </c>
      <c r="M158" s="96">
        <v>4563445.3691666676</v>
      </c>
      <c r="N158" s="96">
        <v>63707932.624999978</v>
      </c>
      <c r="O158" s="96">
        <v>11435341.220833333</v>
      </c>
      <c r="P158" s="96">
        <v>15738082.228333334</v>
      </c>
      <c r="Q158" s="96">
        <v>21106271.657499999</v>
      </c>
      <c r="R158" s="96">
        <v>10824146.848333331</v>
      </c>
      <c r="S158" s="96">
        <v>10267341.253333334</v>
      </c>
      <c r="T158" s="96">
        <v>9768109.7825000007</v>
      </c>
      <c r="U158" s="96">
        <v>5588702.5</v>
      </c>
      <c r="V158" s="96">
        <v>113670243.75</v>
      </c>
      <c r="W158" s="96">
        <v>8687265.833333334</v>
      </c>
      <c r="X158" s="96">
        <v>14279495.081666665</v>
      </c>
      <c r="Y158" s="96">
        <v>11674875.740833329</v>
      </c>
      <c r="Z158" s="96">
        <v>5642208.0850000009</v>
      </c>
      <c r="AA158" s="96">
        <v>7631721.6175000006</v>
      </c>
      <c r="AB158" s="96">
        <v>8152083.333333333</v>
      </c>
      <c r="AC158" s="96">
        <v>27876100</v>
      </c>
      <c r="AD158" s="96">
        <v>8041863.6975000007</v>
      </c>
      <c r="AE158" s="96">
        <v>8423632.916666666</v>
      </c>
      <c r="AF158" s="96">
        <v>10873569.268333333</v>
      </c>
      <c r="AG158" s="96">
        <v>18129776.833333332</v>
      </c>
      <c r="AH158" s="96">
        <v>8958891.75</v>
      </c>
      <c r="AI158" s="96">
        <v>8662605.2983333338</v>
      </c>
      <c r="AJ158" s="96">
        <v>241694061.55000007</v>
      </c>
      <c r="AK158" s="96">
        <v>12191055.246666668</v>
      </c>
      <c r="AL158" s="96">
        <v>8251008.3916666666</v>
      </c>
      <c r="AM158" s="96">
        <v>22118504.904166665</v>
      </c>
      <c r="AN158" s="96">
        <v>20395195.999166671</v>
      </c>
      <c r="AO158" s="96">
        <v>10571005.924166666</v>
      </c>
      <c r="AP158" s="96">
        <v>4983164.7458333327</v>
      </c>
      <c r="AQ158" s="96">
        <v>51574757.030833341</v>
      </c>
      <c r="AR158" s="96">
        <v>10403767.155000001</v>
      </c>
      <c r="AS158" s="96">
        <v>18643108.07</v>
      </c>
      <c r="AT158" s="96">
        <v>19195610.18</v>
      </c>
      <c r="AU158" s="96">
        <v>9848481.0766666662</v>
      </c>
      <c r="AV158" s="96">
        <v>6216951.2641666653</v>
      </c>
      <c r="AW158" s="96">
        <v>12776005.325000001</v>
      </c>
      <c r="AX158" s="96">
        <v>9863771.7116666678</v>
      </c>
      <c r="AY158" s="96">
        <v>7974276.5</v>
      </c>
      <c r="AZ158" s="96">
        <v>61732197.745000005</v>
      </c>
      <c r="BA158" s="96">
        <v>8654989.8166666664</v>
      </c>
      <c r="BB158" s="96">
        <v>118916666.66666667</v>
      </c>
      <c r="BC158" s="96">
        <v>25747591.568333331</v>
      </c>
      <c r="BD158" s="96">
        <v>8166113.5775000006</v>
      </c>
      <c r="BE158" s="96">
        <v>10290983.880000001</v>
      </c>
      <c r="BF158" s="96">
        <v>59503756.666666664</v>
      </c>
      <c r="BG158" s="96">
        <v>6723924.4483333332</v>
      </c>
      <c r="BH158" s="96">
        <v>4963312.2324999999</v>
      </c>
      <c r="BI158" s="96">
        <v>7308676.6108333329</v>
      </c>
      <c r="BJ158" s="96">
        <v>7930065.7899999991</v>
      </c>
      <c r="BK158" s="96">
        <v>76625000</v>
      </c>
      <c r="BL158" s="96">
        <v>16541472.805</v>
      </c>
      <c r="BM158" s="96">
        <v>13041444.852499999</v>
      </c>
      <c r="BN158" s="96">
        <v>18950298.243333336</v>
      </c>
      <c r="BO158" s="96">
        <v>12846658.954166668</v>
      </c>
      <c r="BP158" s="96">
        <v>9918557.8441666681</v>
      </c>
      <c r="BQ158" s="96">
        <v>379332786.16666669</v>
      </c>
      <c r="BR158" s="96">
        <v>14244412.530833332</v>
      </c>
      <c r="BS158" s="96">
        <v>11449328.996666668</v>
      </c>
      <c r="BT158" s="96">
        <v>54961028.523333333</v>
      </c>
      <c r="BU158" s="96">
        <v>4118975.5708333333</v>
      </c>
      <c r="BV158" s="96">
        <v>10869975.110833334</v>
      </c>
      <c r="BW158" s="96">
        <v>32877561.876666665</v>
      </c>
      <c r="BX158" s="96">
        <v>8187421.0916666677</v>
      </c>
      <c r="BY158" s="96">
        <v>8159112.8899999997</v>
      </c>
      <c r="BZ158" s="96">
        <v>10617068.121666666</v>
      </c>
      <c r="CA158" s="96">
        <v>15477745.633333331</v>
      </c>
      <c r="CB158" s="96">
        <v>29207966.997499999</v>
      </c>
      <c r="CC158" s="96">
        <v>13838148.730000002</v>
      </c>
      <c r="CD158" s="96">
        <v>24910167.867499996</v>
      </c>
      <c r="CE158" s="96">
        <v>7505138.1233333321</v>
      </c>
      <c r="CF158" s="96">
        <v>7174869.6466666674</v>
      </c>
      <c r="CG158" s="96">
        <v>6796245.0525000012</v>
      </c>
      <c r="CH158" s="96">
        <v>7361828.3308333335</v>
      </c>
      <c r="CI158" s="96">
        <v>34630689.369166657</v>
      </c>
      <c r="CJ158" s="96">
        <v>6298379.6675000004</v>
      </c>
      <c r="CK158" s="96">
        <v>5517570.4208333334</v>
      </c>
      <c r="CL158" s="96">
        <v>228836361.12999997</v>
      </c>
      <c r="CM158" s="96">
        <v>148435928.11583331</v>
      </c>
      <c r="CN158" s="96">
        <v>260662666.53916669</v>
      </c>
      <c r="CO158" s="96">
        <v>537087912.63666677</v>
      </c>
      <c r="CP158" s="96">
        <v>249037591.44083333</v>
      </c>
      <c r="CQ158" s="96">
        <v>147923432.69916663</v>
      </c>
      <c r="CR158" s="96">
        <v>693536420.71833336</v>
      </c>
      <c r="CS158" s="96">
        <v>2265520313.2800002</v>
      </c>
    </row>
    <row r="159" spans="1:97" ht="24.6">
      <c r="A159" s="23" t="s">
        <v>303</v>
      </c>
      <c r="B159" s="96">
        <v>2.0172175091014859</v>
      </c>
      <c r="C159" s="96">
        <v>1.1138068237746881</v>
      </c>
      <c r="D159" s="96">
        <v>0.73933041286039447</v>
      </c>
      <c r="E159" s="96">
        <v>0.28372609332275017</v>
      </c>
      <c r="F159" s="96">
        <v>0.50882447218351312</v>
      </c>
      <c r="G159" s="96">
        <v>-0.33875899262538151</v>
      </c>
      <c r="H159" s="96">
        <v>7.0428153184292838E-2</v>
      </c>
      <c r="I159" s="96">
        <v>-0.10824401518015903</v>
      </c>
      <c r="J159" s="96">
        <v>-0.55192114066472797</v>
      </c>
      <c r="K159" s="96">
        <v>-1.0730374497694113</v>
      </c>
      <c r="L159" s="96">
        <v>-0.80268729605418443</v>
      </c>
      <c r="M159" s="96">
        <v>-1.183025355464232</v>
      </c>
      <c r="N159" s="96">
        <v>0.28491771278851802</v>
      </c>
      <c r="O159" s="96">
        <v>1.1086506266120957</v>
      </c>
      <c r="P159" s="96">
        <v>-0.56541839284457496</v>
      </c>
      <c r="Q159" s="96">
        <v>0.41527426692082037</v>
      </c>
      <c r="R159" s="96">
        <v>1.1772108110268311</v>
      </c>
      <c r="S159" s="96">
        <v>1.2723298717434661</v>
      </c>
      <c r="T159" s="96">
        <v>0.35094651537819155</v>
      </c>
      <c r="U159" s="96">
        <v>-1.0882769265316949</v>
      </c>
      <c r="V159" s="96">
        <v>1.6315045748285377</v>
      </c>
      <c r="W159" s="96">
        <v>2.8245028747537462</v>
      </c>
      <c r="X159" s="96">
        <v>0.95045299937985717</v>
      </c>
      <c r="Y159" s="96">
        <v>0.45686794004535403</v>
      </c>
      <c r="Z159" s="96">
        <v>-1.0447651045822779</v>
      </c>
      <c r="AA159" s="96">
        <v>0.28375966374798123</v>
      </c>
      <c r="AB159" s="96">
        <v>-1.6146005213391258E-2</v>
      </c>
      <c r="AC159" s="96">
        <v>-0.58867000871714481</v>
      </c>
      <c r="AD159" s="96">
        <v>-7.6869917627698011E-3</v>
      </c>
      <c r="AE159" s="96">
        <v>-0.2795304393358784</v>
      </c>
      <c r="AF159" s="96">
        <v>-0.39403486143945127</v>
      </c>
      <c r="AG159" s="96">
        <v>-0.14470546350998015</v>
      </c>
      <c r="AH159" s="96">
        <v>0.69604541990363933</v>
      </c>
      <c r="AI159" s="96">
        <v>-0.52752797370084648</v>
      </c>
      <c r="AJ159" s="96">
        <v>2.7876963356032438</v>
      </c>
      <c r="AK159" s="96">
        <v>2.8744162560973865</v>
      </c>
      <c r="AL159" s="96">
        <v>1.5617743587577473</v>
      </c>
      <c r="AM159" s="96">
        <v>1.5303930508261148</v>
      </c>
      <c r="AN159" s="96">
        <v>-0.1465236999988675</v>
      </c>
      <c r="AO159" s="96">
        <v>0.32991383838193511</v>
      </c>
      <c r="AP159" s="96">
        <v>0.44264632868988729</v>
      </c>
      <c r="AQ159" s="96">
        <v>1.0070648613807105</v>
      </c>
      <c r="AR159" s="96">
        <v>0.72498814685361912</v>
      </c>
      <c r="AS159" s="96">
        <v>0.37132981335552595</v>
      </c>
      <c r="AT159" s="96">
        <v>-0.25825290123702643</v>
      </c>
      <c r="AU159" s="96">
        <v>1.2861866638512431</v>
      </c>
      <c r="AV159" s="96">
        <v>0.71353160279190497</v>
      </c>
      <c r="AW159" s="96">
        <v>1.5051732893669563</v>
      </c>
      <c r="AX159" s="96">
        <v>1.0774309554863248</v>
      </c>
      <c r="AY159" s="96">
        <v>0.18505956621895414</v>
      </c>
      <c r="AZ159" s="96">
        <v>3.3870861449596683</v>
      </c>
      <c r="BA159" s="96">
        <v>2.5857271486217752</v>
      </c>
      <c r="BB159" s="96">
        <v>4.1425039214295722</v>
      </c>
      <c r="BC159" s="96">
        <v>-1.7390809218471097</v>
      </c>
      <c r="BD159" s="96">
        <v>-0.82816639345229581</v>
      </c>
      <c r="BE159" s="96">
        <v>0.36363913631939337</v>
      </c>
      <c r="BF159" s="96">
        <v>0.66881954265408572</v>
      </c>
      <c r="BG159" s="96">
        <v>4.3700859246393637</v>
      </c>
      <c r="BH159" s="96">
        <v>-1.5849426313519761</v>
      </c>
      <c r="BI159" s="96">
        <v>0.83565346439697274</v>
      </c>
      <c r="BJ159" s="96">
        <v>1.5130884557264185E-2</v>
      </c>
      <c r="BK159" s="96">
        <v>3.3608964689070149</v>
      </c>
      <c r="BL159" s="96">
        <v>-0.2035400861634466</v>
      </c>
      <c r="BM159" s="96">
        <v>-9.9584173739080462E-2</v>
      </c>
      <c r="BN159" s="96">
        <v>-0.78306864248009689</v>
      </c>
      <c r="BO159" s="96">
        <v>-0.6387148331153204</v>
      </c>
      <c r="BP159" s="96">
        <v>-3.5064427254869759E-2</v>
      </c>
      <c r="BQ159" s="96">
        <v>3.1966150807940732</v>
      </c>
      <c r="BR159" s="96">
        <v>-0.380005745290173</v>
      </c>
      <c r="BS159" s="96">
        <v>-0.87715487457158836</v>
      </c>
      <c r="BT159" s="96">
        <v>0.98421754292743857</v>
      </c>
      <c r="BU159" s="96">
        <v>4.6911830375557866</v>
      </c>
      <c r="BV159" s="96">
        <v>0.21781324941952779</v>
      </c>
      <c r="BW159" s="96">
        <v>-0.66620555934668613</v>
      </c>
      <c r="BX159" s="96">
        <v>-0.21786094058549249</v>
      </c>
      <c r="BY159" s="96">
        <v>-0.31567181809148864</v>
      </c>
      <c r="BZ159" s="96">
        <v>0.2440505863113224</v>
      </c>
      <c r="CA159" s="96">
        <v>0.86100365232129672</v>
      </c>
      <c r="CB159" s="96">
        <v>4.3183396164065732E-2</v>
      </c>
      <c r="CC159" s="96">
        <v>1.137032266887624</v>
      </c>
      <c r="CD159" s="96">
        <v>0.20702886859018077</v>
      </c>
      <c r="CE159" s="96">
        <v>-0.3235430088156091</v>
      </c>
      <c r="CF159" s="96">
        <v>0.29096205127153402</v>
      </c>
      <c r="CG159" s="96">
        <v>-0.38137057154032034</v>
      </c>
      <c r="CH159" s="96">
        <v>-6.1069743791364463E-2</v>
      </c>
      <c r="CI159" s="96">
        <v>-0.60097899750532235</v>
      </c>
      <c r="CJ159" s="96">
        <v>-0.52227187048977619</v>
      </c>
      <c r="CK159" s="96">
        <v>0.9811360231234505</v>
      </c>
      <c r="CL159" s="96">
        <v>0.65184577526672027</v>
      </c>
      <c r="CM159" s="96">
        <v>0.36276515701764406</v>
      </c>
      <c r="CN159" s="96">
        <v>0.77098669079947801</v>
      </c>
      <c r="CO159" s="96">
        <v>2.0473522607161549</v>
      </c>
      <c r="CP159" s="96">
        <v>2.0573490974021351</v>
      </c>
      <c r="CQ159" s="96">
        <v>1.5512795297731947</v>
      </c>
      <c r="CR159" s="96">
        <v>1.8205916689598047</v>
      </c>
      <c r="CS159" s="96">
        <v>1.5484581899515417</v>
      </c>
    </row>
    <row r="160" spans="1:97" ht="24.6">
      <c r="A160" s="23" t="s">
        <v>298</v>
      </c>
      <c r="B160" s="99">
        <v>163261889.65000001</v>
      </c>
      <c r="C160" s="99">
        <v>11374063</v>
      </c>
      <c r="D160" s="99">
        <v>7233237.6500000004</v>
      </c>
      <c r="E160" s="99">
        <v>2795547.6500000004</v>
      </c>
      <c r="F160" s="99">
        <v>3508518.44</v>
      </c>
      <c r="G160" s="99">
        <v>709996.69</v>
      </c>
      <c r="H160" s="99">
        <v>-80832.129999999772</v>
      </c>
      <c r="I160" s="99">
        <v>-1203474.3499999999</v>
      </c>
      <c r="J160" s="99">
        <v>-6039258.7400000002</v>
      </c>
      <c r="K160" s="99">
        <v>-10516345.199999999</v>
      </c>
      <c r="L160" s="99">
        <v>-13941676.76</v>
      </c>
      <c r="M160" s="99">
        <v>-4849153.1900000004</v>
      </c>
      <c r="N160" s="99">
        <v>12176929.16</v>
      </c>
      <c r="O160" s="99">
        <v>12671146.510000002</v>
      </c>
      <c r="P160" s="99">
        <v>-8866902.1799999997</v>
      </c>
      <c r="Q160" s="99">
        <v>8751304.3200000003</v>
      </c>
      <c r="R160" s="99">
        <v>12525131.139999999</v>
      </c>
      <c r="S160" s="99">
        <v>11512264.039999999</v>
      </c>
      <c r="T160" s="99">
        <v>2053209.67</v>
      </c>
      <c r="U160" s="99">
        <v>-6341094.9800000004</v>
      </c>
      <c r="V160" s="99">
        <v>180685124.07999998</v>
      </c>
      <c r="W160" s="99">
        <v>21267244.990000002</v>
      </c>
      <c r="X160" s="99">
        <v>10031080.029999999</v>
      </c>
      <c r="Y160" s="99">
        <v>2239066.94</v>
      </c>
      <c r="Z160" s="99">
        <v>-5618859.3200000003</v>
      </c>
      <c r="AA160" s="99">
        <v>1179863.27</v>
      </c>
      <c r="AB160" s="99">
        <v>-43926.479999999894</v>
      </c>
      <c r="AC160" s="99">
        <v>-15671324.029999999</v>
      </c>
      <c r="AD160" s="99">
        <v>721889.39000000013</v>
      </c>
      <c r="AE160" s="99">
        <v>720429.56999999983</v>
      </c>
      <c r="AF160" s="99">
        <v>-2234391.4000000004</v>
      </c>
      <c r="AG160" s="99">
        <v>-1272634.4199999997</v>
      </c>
      <c r="AH160" s="99">
        <v>6097965.4900000002</v>
      </c>
      <c r="AI160" s="99">
        <v>-3529573.96</v>
      </c>
      <c r="AJ160" s="99">
        <v>673536278.14999998</v>
      </c>
      <c r="AK160" s="99">
        <v>20578533.440000005</v>
      </c>
      <c r="AL160" s="99">
        <v>10579975.98</v>
      </c>
      <c r="AM160" s="99">
        <v>33783048.830000006</v>
      </c>
      <c r="AN160" s="99">
        <v>-2631140.67</v>
      </c>
      <c r="AO160" s="99">
        <v>3405421.59</v>
      </c>
      <c r="AP160" s="99">
        <v>2161651.7400000002</v>
      </c>
      <c r="AQ160" s="99">
        <v>42417065.390000001</v>
      </c>
      <c r="AR160" s="99">
        <v>6840554.2599999998</v>
      </c>
      <c r="AS160" s="99">
        <v>6906831.2000000002</v>
      </c>
      <c r="AT160" s="99">
        <v>-4952737.2</v>
      </c>
      <c r="AU160" s="99">
        <v>12270016.149999999</v>
      </c>
      <c r="AV160" s="99">
        <v>3706141.47</v>
      </c>
      <c r="AW160" s="99">
        <v>16965481.59</v>
      </c>
      <c r="AX160" s="99">
        <v>10532309.93</v>
      </c>
      <c r="AY160" s="99">
        <v>1370449.75</v>
      </c>
      <c r="AZ160" s="99">
        <v>172886291.21000001</v>
      </c>
      <c r="BA160" s="99">
        <v>16749487.130000001</v>
      </c>
      <c r="BB160" s="99">
        <v>482641457.99000001</v>
      </c>
      <c r="BC160" s="99">
        <v>-56361879.189999998</v>
      </c>
      <c r="BD160" s="99">
        <v>-7258685.9299999997</v>
      </c>
      <c r="BE160" s="99">
        <v>3684937.5800000005</v>
      </c>
      <c r="BF160" s="99">
        <v>39703960.829999998</v>
      </c>
      <c r="BG160" s="99">
        <v>26415651.82</v>
      </c>
      <c r="BH160" s="99">
        <v>-7232493.2200000007</v>
      </c>
      <c r="BI160" s="99">
        <v>3244066.88</v>
      </c>
      <c r="BJ160" s="99">
        <v>-1047746.4499999998</v>
      </c>
      <c r="BK160" s="99">
        <v>243576691.93000001</v>
      </c>
      <c r="BL160" s="99">
        <v>-3215651.4000000088</v>
      </c>
      <c r="BM160" s="99">
        <v>-1269633.3899999969</v>
      </c>
      <c r="BN160" s="99">
        <v>-22544362.259999998</v>
      </c>
      <c r="BO160" s="99">
        <v>-8064883.9800000004</v>
      </c>
      <c r="BP160" s="99">
        <v>-229455.21000000002</v>
      </c>
      <c r="BQ160" s="99">
        <v>1167704156.8300002</v>
      </c>
      <c r="BR160" s="99">
        <v>-3485455.19</v>
      </c>
      <c r="BS160" s="99">
        <v>-8196569.6900000004</v>
      </c>
      <c r="BT160" s="99">
        <v>54074452.200000003</v>
      </c>
      <c r="BU160" s="99">
        <v>19093992.34</v>
      </c>
      <c r="BV160" s="99">
        <v>1427062.34</v>
      </c>
      <c r="BW160" s="99">
        <v>-21742896.060000002</v>
      </c>
      <c r="BX160" s="99">
        <v>-1759022.92</v>
      </c>
      <c r="BY160" s="99">
        <v>-2368393.89</v>
      </c>
      <c r="BZ160" s="99">
        <v>2586161.5200000005</v>
      </c>
      <c r="CA160" s="99">
        <v>11956127.68</v>
      </c>
      <c r="CB160" s="99">
        <v>-2083701.2299999995</v>
      </c>
      <c r="CC160" s="99">
        <v>15573935.43</v>
      </c>
      <c r="CD160" s="99">
        <v>4527104.4000000004</v>
      </c>
      <c r="CE160" s="99">
        <v>-1648031.5100000002</v>
      </c>
      <c r="CF160" s="99">
        <v>1077651.5900000001</v>
      </c>
      <c r="CG160" s="99">
        <v>-1703476.2599999998</v>
      </c>
      <c r="CH160" s="99">
        <v>-395827.81999999995</v>
      </c>
      <c r="CI160" s="99">
        <v>-20626259.219999999</v>
      </c>
      <c r="CJ160" s="99">
        <v>-2350048.54</v>
      </c>
      <c r="CK160" s="99">
        <v>5397758.1299999999</v>
      </c>
      <c r="CL160" s="99">
        <v>115588043.86999999</v>
      </c>
      <c r="CM160" s="99">
        <v>50788778.459999993</v>
      </c>
      <c r="CN160" s="99">
        <v>175140083.42999992</v>
      </c>
      <c r="CO160" s="99">
        <v>1060235152.8800004</v>
      </c>
      <c r="CP160" s="99">
        <v>492785211.92000008</v>
      </c>
      <c r="CQ160" s="99">
        <v>214906705.67000002</v>
      </c>
      <c r="CR160" s="99">
        <v>1203031041.6199999</v>
      </c>
      <c r="CS160" s="99">
        <v>3459492895.4099989</v>
      </c>
    </row>
    <row r="161" spans="1:97" ht="24.6">
      <c r="A161" s="23" t="s">
        <v>297</v>
      </c>
      <c r="B161" s="96">
        <v>1.8616397009239496</v>
      </c>
      <c r="C161" s="96">
        <v>1.1129688658004706</v>
      </c>
      <c r="D161" s="96">
        <v>0.69902067888526853</v>
      </c>
      <c r="E161" s="96">
        <v>0.28048861357557819</v>
      </c>
      <c r="F161" s="96">
        <v>0.49965593157999277</v>
      </c>
      <c r="G161" s="96">
        <v>6.1382822239705356E-2</v>
      </c>
      <c r="H161" s="96">
        <v>-5.7000673640580854E-3</v>
      </c>
      <c r="I161" s="96">
        <v>-5.7418317205085528E-2</v>
      </c>
      <c r="J161" s="96">
        <v>-0.55169002359890984</v>
      </c>
      <c r="K161" s="96">
        <v>-0.85085993689150186</v>
      </c>
      <c r="L161" s="96">
        <v>-0.48065917494758864</v>
      </c>
      <c r="M161" s="96">
        <v>-1.0626079196134885</v>
      </c>
      <c r="N161" s="96">
        <v>0.19113678090413477</v>
      </c>
      <c r="O161" s="96">
        <v>1.1080689474237315</v>
      </c>
      <c r="P161" s="96">
        <v>-0.56340423511302284</v>
      </c>
      <c r="Q161" s="96">
        <v>0.41463051655976729</v>
      </c>
      <c r="R161" s="96">
        <v>1.1571471927996413</v>
      </c>
      <c r="S161" s="96">
        <v>1.1212507460256564</v>
      </c>
      <c r="T161" s="96">
        <v>0.21019518778120364</v>
      </c>
      <c r="U161" s="96">
        <v>-1.1346273987566882</v>
      </c>
      <c r="V161" s="96">
        <v>1.5895551739766547</v>
      </c>
      <c r="W161" s="96">
        <v>2.4480941872869666</v>
      </c>
      <c r="X161" s="96">
        <v>0.70248142337181285</v>
      </c>
      <c r="Y161" s="96">
        <v>0.19178507674979159</v>
      </c>
      <c r="Z161" s="96">
        <v>-0.99586176818574379</v>
      </c>
      <c r="AA161" s="96">
        <v>0.15459988311084383</v>
      </c>
      <c r="AB161" s="96">
        <v>-5.3883747508305518E-3</v>
      </c>
      <c r="AC161" s="96">
        <v>-0.56217778060776069</v>
      </c>
      <c r="AD161" s="96">
        <v>8.9766429419142743E-2</v>
      </c>
      <c r="AE161" s="96">
        <v>8.552480587972755E-2</v>
      </c>
      <c r="AF161" s="96">
        <v>-0.2054883125182391</v>
      </c>
      <c r="AG161" s="96">
        <v>-7.0195812761475324E-2</v>
      </c>
      <c r="AH161" s="96">
        <v>0.68066069555980513</v>
      </c>
      <c r="AI161" s="96">
        <v>-0.40744947258292863</v>
      </c>
      <c r="AJ161" s="96">
        <v>2.7867307695959389</v>
      </c>
      <c r="AK161" s="96">
        <v>1.6880026399377264</v>
      </c>
      <c r="AL161" s="96">
        <v>1.2822646006136098</v>
      </c>
      <c r="AM161" s="96">
        <v>1.5273658403392349</v>
      </c>
      <c r="AN161" s="96">
        <v>-0.12900786391596855</v>
      </c>
      <c r="AO161" s="96">
        <v>0.32214735422811297</v>
      </c>
      <c r="AP161" s="96">
        <v>0.43379094416002656</v>
      </c>
      <c r="AQ161" s="96">
        <v>0.8224384918506058</v>
      </c>
      <c r="AR161" s="96">
        <v>0.65750743534398137</v>
      </c>
      <c r="AS161" s="96">
        <v>0.37047638055128218</v>
      </c>
      <c r="AT161" s="96">
        <v>-0.2580140539194884</v>
      </c>
      <c r="AU161" s="96">
        <v>1.2458790400755817</v>
      </c>
      <c r="AV161" s="96">
        <v>0.59613487584525571</v>
      </c>
      <c r="AW161" s="96">
        <v>1.3279175421758833</v>
      </c>
      <c r="AX161" s="96">
        <v>1.0677771381856496</v>
      </c>
      <c r="AY161" s="96">
        <v>0.1718588200446774</v>
      </c>
      <c r="AZ161" s="96">
        <v>2.8005853918266328</v>
      </c>
      <c r="BA161" s="96">
        <v>1.9352405357827218</v>
      </c>
      <c r="BB161" s="96">
        <v>4.0586527651576736</v>
      </c>
      <c r="BC161" s="96">
        <v>-2.189015583862175</v>
      </c>
      <c r="BD161" s="96">
        <v>-0.88887888480999999</v>
      </c>
      <c r="BE161" s="96">
        <v>0.35807437101922662</v>
      </c>
      <c r="BF161" s="96">
        <v>0.6672513309103677</v>
      </c>
      <c r="BG161" s="96">
        <v>3.9286062808971147</v>
      </c>
      <c r="BH161" s="96">
        <v>-1.4571908598941847</v>
      </c>
      <c r="BI161" s="96">
        <v>0.44386515544981986</v>
      </c>
      <c r="BJ161" s="96">
        <v>-0.13212329856345364</v>
      </c>
      <c r="BK161" s="96">
        <v>3.1788149028384991</v>
      </c>
      <c r="BL161" s="96">
        <v>-0.19439934024665639</v>
      </c>
      <c r="BM161" s="96">
        <v>-9.735373682591715E-2</v>
      </c>
      <c r="BN161" s="96">
        <v>-1.1896573853623145</v>
      </c>
      <c r="BO161" s="96">
        <v>-0.62778065555980589</v>
      </c>
      <c r="BP161" s="96">
        <v>-2.3133928702643792E-2</v>
      </c>
      <c r="BQ161" s="96">
        <v>3.0783106533716502</v>
      </c>
      <c r="BR161" s="96">
        <v>-0.24468929009570692</v>
      </c>
      <c r="BS161" s="96">
        <v>-0.71589956864601689</v>
      </c>
      <c r="BT161" s="96">
        <v>0.9838690005053865</v>
      </c>
      <c r="BU161" s="96">
        <v>4.63561679637177</v>
      </c>
      <c r="BV161" s="96">
        <v>0.13128478450495698</v>
      </c>
      <c r="BW161" s="96">
        <v>-0.66132933280040518</v>
      </c>
      <c r="BX161" s="96">
        <v>-0.21484456464446064</v>
      </c>
      <c r="BY161" s="96">
        <v>-0.29027590645335466</v>
      </c>
      <c r="BZ161" s="96">
        <v>0.24358528082930159</v>
      </c>
      <c r="CA161" s="96">
        <v>0.77247216508397254</v>
      </c>
      <c r="CB161" s="96">
        <v>-7.1340166543544442E-2</v>
      </c>
      <c r="CC161" s="96">
        <v>1.1254348926194839</v>
      </c>
      <c r="CD161" s="96">
        <v>0.18173720964387641</v>
      </c>
      <c r="CE161" s="96">
        <v>-0.21958709925355024</v>
      </c>
      <c r="CF161" s="96">
        <v>0.15019807230932206</v>
      </c>
      <c r="CG161" s="96">
        <v>-0.25064962296693161</v>
      </c>
      <c r="CH161" s="96">
        <v>-5.3767597152756974E-2</v>
      </c>
      <c r="CI161" s="96">
        <v>-0.59560637098851787</v>
      </c>
      <c r="CJ161" s="96">
        <v>-0.37311954249541118</v>
      </c>
      <c r="CK161" s="96">
        <v>0.97828531732355528</v>
      </c>
      <c r="CL161" s="96">
        <v>0.50511222648019394</v>
      </c>
      <c r="CM161" s="96">
        <v>0.34215960451546823</v>
      </c>
      <c r="CN161" s="96">
        <v>0.67190321404804509</v>
      </c>
      <c r="CO161" s="96">
        <v>1.9740439654936641</v>
      </c>
      <c r="CP161" s="96">
        <v>1.9787583435454026</v>
      </c>
      <c r="CQ161" s="96">
        <v>1.4528239491782073</v>
      </c>
      <c r="CR161" s="96">
        <v>1.7346328263106288</v>
      </c>
      <c r="CS161" s="96">
        <v>1.52701914660892</v>
      </c>
    </row>
    <row r="162" spans="1:97" ht="24.6">
      <c r="A162" s="23" t="s">
        <v>296</v>
      </c>
      <c r="B162" s="100" t="s">
        <v>313</v>
      </c>
      <c r="C162" s="100" t="s">
        <v>313</v>
      </c>
      <c r="D162" s="100" t="s">
        <v>313</v>
      </c>
      <c r="E162" s="100" t="s">
        <v>313</v>
      </c>
      <c r="F162" s="100" t="s">
        <v>313</v>
      </c>
      <c r="G162" s="100" t="s">
        <v>313</v>
      </c>
      <c r="H162" s="100" t="s">
        <v>313</v>
      </c>
      <c r="I162" s="100" t="s">
        <v>313</v>
      </c>
      <c r="J162" s="100" t="s">
        <v>313</v>
      </c>
      <c r="K162" s="100" t="s">
        <v>313</v>
      </c>
      <c r="L162" s="100" t="s">
        <v>313</v>
      </c>
      <c r="M162" s="100" t="s">
        <v>313</v>
      </c>
      <c r="N162" s="100" t="s">
        <v>313</v>
      </c>
      <c r="O162" s="100" t="s">
        <v>313</v>
      </c>
      <c r="P162" s="100" t="s">
        <v>313</v>
      </c>
      <c r="Q162" s="100" t="s">
        <v>313</v>
      </c>
      <c r="R162" s="100" t="s">
        <v>313</v>
      </c>
      <c r="S162" s="100" t="s">
        <v>313</v>
      </c>
      <c r="T162" s="100" t="s">
        <v>313</v>
      </c>
      <c r="U162" s="100" t="s">
        <v>313</v>
      </c>
      <c r="V162" s="100" t="s">
        <v>313</v>
      </c>
      <c r="W162" s="100" t="s">
        <v>313</v>
      </c>
      <c r="X162" s="100" t="s">
        <v>313</v>
      </c>
      <c r="Y162" s="100" t="s">
        <v>313</v>
      </c>
      <c r="Z162" s="100" t="s">
        <v>313</v>
      </c>
      <c r="AA162" s="100" t="s">
        <v>313</v>
      </c>
      <c r="AB162" s="100" t="s">
        <v>313</v>
      </c>
      <c r="AC162" s="100" t="s">
        <v>313</v>
      </c>
      <c r="AD162" s="100" t="s">
        <v>313</v>
      </c>
      <c r="AE162" s="100" t="s">
        <v>313</v>
      </c>
      <c r="AF162" s="100" t="s">
        <v>313</v>
      </c>
      <c r="AG162" s="100" t="s">
        <v>313</v>
      </c>
      <c r="AH162" s="100" t="s">
        <v>313</v>
      </c>
      <c r="AI162" s="100" t="s">
        <v>313</v>
      </c>
      <c r="AJ162" s="100" t="s">
        <v>313</v>
      </c>
      <c r="AK162" s="100" t="s">
        <v>313</v>
      </c>
      <c r="AL162" s="100" t="s">
        <v>313</v>
      </c>
      <c r="AM162" s="100" t="s">
        <v>313</v>
      </c>
      <c r="AN162" s="100" t="s">
        <v>313</v>
      </c>
      <c r="AO162" s="100" t="s">
        <v>313</v>
      </c>
      <c r="AP162" s="100" t="s">
        <v>313</v>
      </c>
      <c r="AQ162" s="100" t="s">
        <v>313</v>
      </c>
      <c r="AR162" s="100" t="s">
        <v>313</v>
      </c>
      <c r="AS162" s="100" t="s">
        <v>313</v>
      </c>
      <c r="AT162" s="100" t="s">
        <v>313</v>
      </c>
      <c r="AU162" s="100" t="s">
        <v>313</v>
      </c>
      <c r="AV162" s="100" t="s">
        <v>313</v>
      </c>
      <c r="AW162" s="100" t="s">
        <v>313</v>
      </c>
      <c r="AX162" s="100" t="s">
        <v>313</v>
      </c>
      <c r="AY162" s="100" t="s">
        <v>313</v>
      </c>
      <c r="AZ162" s="100" t="s">
        <v>313</v>
      </c>
      <c r="BA162" s="100" t="s">
        <v>313</v>
      </c>
      <c r="BB162" s="100" t="s">
        <v>313</v>
      </c>
      <c r="BC162" s="100" t="s">
        <v>313</v>
      </c>
      <c r="BD162" s="100" t="s">
        <v>313</v>
      </c>
      <c r="BE162" s="100" t="s">
        <v>313</v>
      </c>
      <c r="BF162" s="100" t="s">
        <v>313</v>
      </c>
      <c r="BG162" s="100" t="s">
        <v>313</v>
      </c>
      <c r="BH162" s="100" t="s">
        <v>313</v>
      </c>
      <c r="BI162" s="100" t="s">
        <v>313</v>
      </c>
      <c r="BJ162" s="100" t="s">
        <v>313</v>
      </c>
      <c r="BK162" s="100" t="s">
        <v>313</v>
      </c>
      <c r="BL162" s="100" t="s">
        <v>313</v>
      </c>
      <c r="BM162" s="100" t="s">
        <v>313</v>
      </c>
      <c r="BN162" s="100" t="s">
        <v>313</v>
      </c>
      <c r="BO162" s="100" t="s">
        <v>313</v>
      </c>
      <c r="BP162" s="100" t="s">
        <v>313</v>
      </c>
      <c r="BQ162" s="100" t="s">
        <v>313</v>
      </c>
      <c r="BR162" s="100" t="s">
        <v>313</v>
      </c>
      <c r="BS162" s="100" t="s">
        <v>313</v>
      </c>
      <c r="BT162" s="100" t="s">
        <v>313</v>
      </c>
      <c r="BU162" s="100" t="s">
        <v>313</v>
      </c>
      <c r="BV162" s="100" t="s">
        <v>313</v>
      </c>
      <c r="BW162" s="100" t="s">
        <v>313</v>
      </c>
      <c r="BX162" s="100" t="s">
        <v>313</v>
      </c>
      <c r="BY162" s="100" t="s">
        <v>313</v>
      </c>
      <c r="BZ162" s="100" t="s">
        <v>313</v>
      </c>
      <c r="CA162" s="100" t="s">
        <v>313</v>
      </c>
      <c r="CB162" s="100" t="s">
        <v>313</v>
      </c>
      <c r="CC162" s="100" t="s">
        <v>313</v>
      </c>
      <c r="CD162" s="100" t="s">
        <v>313</v>
      </c>
      <c r="CE162" s="100" t="s">
        <v>313</v>
      </c>
      <c r="CF162" s="100" t="s">
        <v>313</v>
      </c>
      <c r="CG162" s="100" t="s">
        <v>313</v>
      </c>
      <c r="CH162" s="100" t="s">
        <v>313</v>
      </c>
      <c r="CI162" s="100" t="s">
        <v>313</v>
      </c>
      <c r="CJ162" s="100" t="s">
        <v>313</v>
      </c>
      <c r="CK162" s="100" t="s">
        <v>313</v>
      </c>
      <c r="CL162" s="100" t="s">
        <v>313</v>
      </c>
      <c r="CM162" s="100" t="s">
        <v>313</v>
      </c>
      <c r="CN162" s="100" t="s">
        <v>313</v>
      </c>
      <c r="CO162" s="100" t="s">
        <v>313</v>
      </c>
      <c r="CP162" s="100" t="s">
        <v>313</v>
      </c>
      <c r="CQ162" s="100" t="s">
        <v>313</v>
      </c>
      <c r="CR162" s="100" t="s">
        <v>313</v>
      </c>
      <c r="CS162" s="100" t="s">
        <v>313</v>
      </c>
    </row>
    <row r="163" spans="1:97" ht="24.6">
      <c r="A163" s="23" t="s">
        <v>295</v>
      </c>
      <c r="B163" s="100" t="s">
        <v>313</v>
      </c>
      <c r="C163" s="100" t="s">
        <v>313</v>
      </c>
      <c r="D163" s="100" t="s">
        <v>313</v>
      </c>
      <c r="E163" s="100" t="s">
        <v>313</v>
      </c>
      <c r="F163" s="100" t="s">
        <v>313</v>
      </c>
      <c r="G163" s="100" t="s">
        <v>313</v>
      </c>
      <c r="H163" s="100" t="s">
        <v>313</v>
      </c>
      <c r="I163" s="100" t="s">
        <v>313</v>
      </c>
      <c r="J163" s="100" t="s">
        <v>313</v>
      </c>
      <c r="K163" s="100" t="s">
        <v>313</v>
      </c>
      <c r="L163" s="100" t="s">
        <v>313</v>
      </c>
      <c r="M163" s="100" t="s">
        <v>313</v>
      </c>
      <c r="N163" s="100" t="s">
        <v>313</v>
      </c>
      <c r="O163" s="100" t="s">
        <v>313</v>
      </c>
      <c r="P163" s="100" t="s">
        <v>313</v>
      </c>
      <c r="Q163" s="100" t="s">
        <v>313</v>
      </c>
      <c r="R163" s="100" t="s">
        <v>313</v>
      </c>
      <c r="S163" s="100" t="s">
        <v>314</v>
      </c>
      <c r="T163" s="100" t="s">
        <v>314</v>
      </c>
      <c r="U163" s="100" t="s">
        <v>314</v>
      </c>
      <c r="V163" s="100" t="s">
        <v>313</v>
      </c>
      <c r="W163" s="100" t="s">
        <v>313</v>
      </c>
      <c r="X163" s="100" t="s">
        <v>313</v>
      </c>
      <c r="Y163" s="100" t="s">
        <v>313</v>
      </c>
      <c r="Z163" s="100" t="s">
        <v>313</v>
      </c>
      <c r="AA163" s="100" t="s">
        <v>313</v>
      </c>
      <c r="AB163" s="100" t="s">
        <v>313</v>
      </c>
      <c r="AC163" s="100" t="s">
        <v>313</v>
      </c>
      <c r="AD163" s="100" t="s">
        <v>313</v>
      </c>
      <c r="AE163" s="100" t="s">
        <v>313</v>
      </c>
      <c r="AF163" s="100" t="s">
        <v>313</v>
      </c>
      <c r="AG163" s="100" t="s">
        <v>313</v>
      </c>
      <c r="AH163" s="100" t="s">
        <v>313</v>
      </c>
      <c r="AI163" s="100" t="s">
        <v>313</v>
      </c>
      <c r="AJ163" s="100" t="s">
        <v>313</v>
      </c>
      <c r="AK163" s="100" t="s">
        <v>314</v>
      </c>
      <c r="AL163" s="100" t="s">
        <v>313</v>
      </c>
      <c r="AM163" s="100" t="s">
        <v>313</v>
      </c>
      <c r="AN163" s="100" t="s">
        <v>313</v>
      </c>
      <c r="AO163" s="100" t="s">
        <v>313</v>
      </c>
      <c r="AP163" s="100" t="s">
        <v>313</v>
      </c>
      <c r="AQ163" s="100" t="s">
        <v>313</v>
      </c>
      <c r="AR163" s="100" t="s">
        <v>313</v>
      </c>
      <c r="AS163" s="100" t="s">
        <v>313</v>
      </c>
      <c r="AT163" s="100" t="s">
        <v>313</v>
      </c>
      <c r="AU163" s="100" t="s">
        <v>313</v>
      </c>
      <c r="AV163" s="100" t="s">
        <v>313</v>
      </c>
      <c r="AW163" s="100" t="s">
        <v>313</v>
      </c>
      <c r="AX163" s="100" t="s">
        <v>313</v>
      </c>
      <c r="AY163" s="100" t="s">
        <v>313</v>
      </c>
      <c r="AZ163" s="100" t="s">
        <v>314</v>
      </c>
      <c r="BA163" s="100" t="s">
        <v>314</v>
      </c>
      <c r="BB163" s="100" t="s">
        <v>314</v>
      </c>
      <c r="BC163" s="100" t="s">
        <v>314</v>
      </c>
      <c r="BD163" s="100" t="s">
        <v>314</v>
      </c>
      <c r="BE163" s="100" t="s">
        <v>313</v>
      </c>
      <c r="BF163" s="100" t="s">
        <v>313</v>
      </c>
      <c r="BG163" s="100" t="s">
        <v>314</v>
      </c>
      <c r="BH163" s="100" t="s">
        <v>313</v>
      </c>
      <c r="BI163" s="100" t="s">
        <v>313</v>
      </c>
      <c r="BJ163" s="100" t="s">
        <v>313</v>
      </c>
      <c r="BK163" s="100" t="s">
        <v>313</v>
      </c>
      <c r="BL163" s="100" t="s">
        <v>313</v>
      </c>
      <c r="BM163" s="100" t="s">
        <v>313</v>
      </c>
      <c r="BN163" s="100" t="s">
        <v>314</v>
      </c>
      <c r="BO163" s="100" t="s">
        <v>313</v>
      </c>
      <c r="BP163" s="100" t="s">
        <v>313</v>
      </c>
      <c r="BQ163" s="100" t="s">
        <v>313</v>
      </c>
      <c r="BR163" s="100" t="s">
        <v>313</v>
      </c>
      <c r="BS163" s="100" t="s">
        <v>313</v>
      </c>
      <c r="BT163" s="100" t="s">
        <v>313</v>
      </c>
      <c r="BU163" s="100" t="s">
        <v>313</v>
      </c>
      <c r="BV163" s="100" t="s">
        <v>313</v>
      </c>
      <c r="BW163" s="100" t="s">
        <v>313</v>
      </c>
      <c r="BX163" s="100" t="s">
        <v>313</v>
      </c>
      <c r="BY163" s="100" t="s">
        <v>313</v>
      </c>
      <c r="BZ163" s="100" t="s">
        <v>313</v>
      </c>
      <c r="CA163" s="100" t="s">
        <v>313</v>
      </c>
      <c r="CB163" s="100" t="s">
        <v>313</v>
      </c>
      <c r="CC163" s="100" t="s">
        <v>313</v>
      </c>
      <c r="CD163" s="100" t="s">
        <v>313</v>
      </c>
      <c r="CE163" s="100" t="s">
        <v>313</v>
      </c>
      <c r="CF163" s="100" t="s">
        <v>313</v>
      </c>
      <c r="CG163" s="100" t="s">
        <v>313</v>
      </c>
      <c r="CH163" s="100" t="s">
        <v>313</v>
      </c>
      <c r="CI163" s="100" t="s">
        <v>313</v>
      </c>
      <c r="CJ163" s="100" t="s">
        <v>313</v>
      </c>
      <c r="CK163" s="100" t="s">
        <v>313</v>
      </c>
      <c r="CL163" s="100" t="s">
        <v>313</v>
      </c>
      <c r="CM163" s="100" t="s">
        <v>313</v>
      </c>
      <c r="CN163" s="100" t="s">
        <v>313</v>
      </c>
      <c r="CO163" s="100" t="s">
        <v>314</v>
      </c>
      <c r="CP163" s="100" t="s">
        <v>314</v>
      </c>
      <c r="CQ163" s="100" t="s">
        <v>314</v>
      </c>
      <c r="CR163" s="100" t="s">
        <v>313</v>
      </c>
      <c r="CS163" s="100" t="s">
        <v>313</v>
      </c>
    </row>
    <row r="164" spans="1:97" ht="24.6">
      <c r="A164" s="23" t="s">
        <v>294</v>
      </c>
      <c r="B164" s="100" t="s">
        <v>313</v>
      </c>
      <c r="C164" s="100" t="s">
        <v>313</v>
      </c>
      <c r="D164" s="100" t="s">
        <v>314</v>
      </c>
      <c r="E164" s="100" t="s">
        <v>314</v>
      </c>
      <c r="F164" s="100" t="s">
        <v>314</v>
      </c>
      <c r="G164" s="100" t="s">
        <v>314</v>
      </c>
      <c r="H164" s="100" t="s">
        <v>314</v>
      </c>
      <c r="I164" s="100" t="s">
        <v>314</v>
      </c>
      <c r="J164" s="100" t="s">
        <v>314</v>
      </c>
      <c r="K164" s="100" t="s">
        <v>314</v>
      </c>
      <c r="L164" s="100" t="s">
        <v>314</v>
      </c>
      <c r="M164" s="100" t="s">
        <v>314</v>
      </c>
      <c r="N164" s="100" t="s">
        <v>314</v>
      </c>
      <c r="O164" s="100" t="s">
        <v>313</v>
      </c>
      <c r="P164" s="100" t="s">
        <v>314</v>
      </c>
      <c r="Q164" s="100" t="s">
        <v>314</v>
      </c>
      <c r="R164" s="100" t="s">
        <v>313</v>
      </c>
      <c r="S164" s="100" t="s">
        <v>313</v>
      </c>
      <c r="T164" s="100" t="s">
        <v>314</v>
      </c>
      <c r="U164" s="100" t="s">
        <v>314</v>
      </c>
      <c r="V164" s="100" t="s">
        <v>313</v>
      </c>
      <c r="W164" s="100" t="s">
        <v>313</v>
      </c>
      <c r="X164" s="100" t="s">
        <v>314</v>
      </c>
      <c r="Y164" s="100" t="s">
        <v>314</v>
      </c>
      <c r="Z164" s="100" t="s">
        <v>314</v>
      </c>
      <c r="AA164" s="100" t="s">
        <v>314</v>
      </c>
      <c r="AB164" s="100" t="s">
        <v>314</v>
      </c>
      <c r="AC164" s="100" t="s">
        <v>314</v>
      </c>
      <c r="AD164" s="100" t="s">
        <v>314</v>
      </c>
      <c r="AE164" s="100" t="s">
        <v>314</v>
      </c>
      <c r="AF164" s="100" t="s">
        <v>314</v>
      </c>
      <c r="AG164" s="100" t="s">
        <v>314</v>
      </c>
      <c r="AH164" s="100" t="s">
        <v>314</v>
      </c>
      <c r="AI164" s="100" t="s">
        <v>314</v>
      </c>
      <c r="AJ164" s="100" t="s">
        <v>313</v>
      </c>
      <c r="AK164" s="100" t="s">
        <v>313</v>
      </c>
      <c r="AL164" s="100" t="s">
        <v>313</v>
      </c>
      <c r="AM164" s="100" t="s">
        <v>313</v>
      </c>
      <c r="AN164" s="100" t="s">
        <v>314</v>
      </c>
      <c r="AO164" s="100" t="s">
        <v>314</v>
      </c>
      <c r="AP164" s="100" t="s">
        <v>314</v>
      </c>
      <c r="AQ164" s="100" t="s">
        <v>314</v>
      </c>
      <c r="AR164" s="100" t="s">
        <v>314</v>
      </c>
      <c r="AS164" s="100" t="s">
        <v>314</v>
      </c>
      <c r="AT164" s="100" t="s">
        <v>314</v>
      </c>
      <c r="AU164" s="100" t="s">
        <v>313</v>
      </c>
      <c r="AV164" s="100" t="s">
        <v>314</v>
      </c>
      <c r="AW164" s="100" t="s">
        <v>313</v>
      </c>
      <c r="AX164" s="100" t="s">
        <v>313</v>
      </c>
      <c r="AY164" s="100" t="s">
        <v>314</v>
      </c>
      <c r="AZ164" s="100" t="s">
        <v>313</v>
      </c>
      <c r="BA164" s="100" t="s">
        <v>313</v>
      </c>
      <c r="BB164" s="100" t="s">
        <v>313</v>
      </c>
      <c r="BC164" s="100" t="s">
        <v>314</v>
      </c>
      <c r="BD164" s="100" t="s">
        <v>314</v>
      </c>
      <c r="BE164" s="100" t="s">
        <v>314</v>
      </c>
      <c r="BF164" s="100" t="s">
        <v>314</v>
      </c>
      <c r="BG164" s="100" t="s">
        <v>313</v>
      </c>
      <c r="BH164" s="100" t="s">
        <v>314</v>
      </c>
      <c r="BI164" s="100" t="s">
        <v>314</v>
      </c>
      <c r="BJ164" s="100" t="s">
        <v>314</v>
      </c>
      <c r="BK164" s="100" t="s">
        <v>313</v>
      </c>
      <c r="BL164" s="100" t="s">
        <v>314</v>
      </c>
      <c r="BM164" s="100" t="s">
        <v>314</v>
      </c>
      <c r="BN164" s="100" t="s">
        <v>314</v>
      </c>
      <c r="BO164" s="100" t="s">
        <v>314</v>
      </c>
      <c r="BP164" s="100" t="s">
        <v>314</v>
      </c>
      <c r="BQ164" s="100" t="s">
        <v>313</v>
      </c>
      <c r="BR164" s="100" t="s">
        <v>314</v>
      </c>
      <c r="BS164" s="100" t="s">
        <v>314</v>
      </c>
      <c r="BT164" s="100" t="s">
        <v>314</v>
      </c>
      <c r="BU164" s="100" t="s">
        <v>313</v>
      </c>
      <c r="BV164" s="100" t="s">
        <v>314</v>
      </c>
      <c r="BW164" s="100" t="s">
        <v>314</v>
      </c>
      <c r="BX164" s="100" t="s">
        <v>314</v>
      </c>
      <c r="BY164" s="100" t="s">
        <v>314</v>
      </c>
      <c r="BZ164" s="100" t="s">
        <v>314</v>
      </c>
      <c r="CA164" s="100" t="s">
        <v>314</v>
      </c>
      <c r="CB164" s="100" t="s">
        <v>314</v>
      </c>
      <c r="CC164" s="100" t="s">
        <v>313</v>
      </c>
      <c r="CD164" s="100" t="s">
        <v>314</v>
      </c>
      <c r="CE164" s="100" t="s">
        <v>314</v>
      </c>
      <c r="CF164" s="100" t="s">
        <v>314</v>
      </c>
      <c r="CG164" s="100" t="s">
        <v>314</v>
      </c>
      <c r="CH164" s="100" t="s">
        <v>314</v>
      </c>
      <c r="CI164" s="100" t="s">
        <v>314</v>
      </c>
      <c r="CJ164" s="100" t="s">
        <v>314</v>
      </c>
      <c r="CK164" s="100" t="s">
        <v>314</v>
      </c>
      <c r="CL164" s="100" t="s">
        <v>314</v>
      </c>
      <c r="CM164" s="100" t="s">
        <v>314</v>
      </c>
      <c r="CN164" s="100" t="s">
        <v>314</v>
      </c>
      <c r="CO164" s="100" t="s">
        <v>313</v>
      </c>
      <c r="CP164" s="100" t="s">
        <v>313</v>
      </c>
      <c r="CQ164" s="100" t="s">
        <v>313</v>
      </c>
      <c r="CR164" s="100" t="s">
        <v>313</v>
      </c>
      <c r="CS164" s="100" t="s">
        <v>313</v>
      </c>
    </row>
    <row r="165" spans="1:97" ht="24.6">
      <c r="A165" s="101" t="s">
        <v>287</v>
      </c>
      <c r="B165" s="102">
        <v>1</v>
      </c>
      <c r="C165" s="102">
        <v>1</v>
      </c>
      <c r="D165" s="102">
        <v>2</v>
      </c>
      <c r="E165" s="102">
        <v>2</v>
      </c>
      <c r="F165" s="102">
        <v>2</v>
      </c>
      <c r="G165" s="102">
        <v>2</v>
      </c>
      <c r="H165" s="102">
        <v>2</v>
      </c>
      <c r="I165" s="102">
        <v>2</v>
      </c>
      <c r="J165" s="102">
        <v>2</v>
      </c>
      <c r="K165" s="102">
        <v>2</v>
      </c>
      <c r="L165" s="102">
        <v>2</v>
      </c>
      <c r="M165" s="102">
        <v>2</v>
      </c>
      <c r="N165" s="102">
        <v>2</v>
      </c>
      <c r="O165" s="102">
        <v>1</v>
      </c>
      <c r="P165" s="102">
        <v>2</v>
      </c>
      <c r="Q165" s="102">
        <v>2</v>
      </c>
      <c r="R165" s="102">
        <v>1</v>
      </c>
      <c r="S165" s="141">
        <v>3</v>
      </c>
      <c r="T165" s="102">
        <v>4</v>
      </c>
      <c r="U165" s="102">
        <v>4</v>
      </c>
      <c r="V165" s="102">
        <v>1</v>
      </c>
      <c r="W165" s="102">
        <v>1</v>
      </c>
      <c r="X165" s="102">
        <v>2</v>
      </c>
      <c r="Y165" s="102">
        <v>2</v>
      </c>
      <c r="Z165" s="102">
        <v>2</v>
      </c>
      <c r="AA165" s="102">
        <v>2</v>
      </c>
      <c r="AB165" s="102">
        <v>2</v>
      </c>
      <c r="AC165" s="102">
        <v>2</v>
      </c>
      <c r="AD165" s="102">
        <v>2</v>
      </c>
      <c r="AE165" s="102">
        <v>2</v>
      </c>
      <c r="AF165" s="102">
        <v>2</v>
      </c>
      <c r="AG165" s="102">
        <v>2</v>
      </c>
      <c r="AH165" s="102">
        <v>2</v>
      </c>
      <c r="AI165" s="102">
        <v>2</v>
      </c>
      <c r="AJ165" s="102">
        <v>1</v>
      </c>
      <c r="AK165" s="141">
        <v>3</v>
      </c>
      <c r="AL165" s="102">
        <v>1</v>
      </c>
      <c r="AM165" s="102">
        <v>1</v>
      </c>
      <c r="AN165" s="102">
        <v>2</v>
      </c>
      <c r="AO165" s="102">
        <v>2</v>
      </c>
      <c r="AP165" s="102">
        <v>2</v>
      </c>
      <c r="AQ165" s="102">
        <v>2</v>
      </c>
      <c r="AR165" s="102">
        <v>2</v>
      </c>
      <c r="AS165" s="102">
        <v>2</v>
      </c>
      <c r="AT165" s="102">
        <v>2</v>
      </c>
      <c r="AU165" s="102">
        <v>1</v>
      </c>
      <c r="AV165" s="102">
        <v>2</v>
      </c>
      <c r="AW165" s="102">
        <v>1</v>
      </c>
      <c r="AX165" s="102">
        <v>1</v>
      </c>
      <c r="AY165" s="102">
        <v>2</v>
      </c>
      <c r="AZ165" s="141">
        <v>3</v>
      </c>
      <c r="BA165" s="141">
        <v>3</v>
      </c>
      <c r="BB165" s="141">
        <v>3</v>
      </c>
      <c r="BC165" s="102">
        <v>4</v>
      </c>
      <c r="BD165" s="102">
        <v>4</v>
      </c>
      <c r="BE165" s="102">
        <v>2</v>
      </c>
      <c r="BF165" s="102">
        <v>2</v>
      </c>
      <c r="BG165" s="141">
        <v>3</v>
      </c>
      <c r="BH165" s="102">
        <v>2</v>
      </c>
      <c r="BI165" s="102">
        <v>2</v>
      </c>
      <c r="BJ165" s="102">
        <v>2</v>
      </c>
      <c r="BK165" s="102">
        <v>1</v>
      </c>
      <c r="BL165" s="102">
        <v>2</v>
      </c>
      <c r="BM165" s="102">
        <v>2</v>
      </c>
      <c r="BN165" s="102">
        <v>4</v>
      </c>
      <c r="BO165" s="102">
        <v>2</v>
      </c>
      <c r="BP165" s="102">
        <v>2</v>
      </c>
      <c r="BQ165" s="102">
        <v>1</v>
      </c>
      <c r="BR165" s="102">
        <v>2</v>
      </c>
      <c r="BS165" s="102">
        <v>2</v>
      </c>
      <c r="BT165" s="102">
        <v>2</v>
      </c>
      <c r="BU165" s="102">
        <v>1</v>
      </c>
      <c r="BV165" s="102">
        <v>2</v>
      </c>
      <c r="BW165" s="102">
        <v>2</v>
      </c>
      <c r="BX165" s="102">
        <v>2</v>
      </c>
      <c r="BY165" s="102">
        <v>2</v>
      </c>
      <c r="BZ165" s="102">
        <v>2</v>
      </c>
      <c r="CA165" s="102">
        <v>2</v>
      </c>
      <c r="CB165" s="102">
        <v>2</v>
      </c>
      <c r="CC165" s="102">
        <v>1</v>
      </c>
      <c r="CD165" s="102">
        <v>2</v>
      </c>
      <c r="CE165" s="102">
        <v>2</v>
      </c>
      <c r="CF165" s="102">
        <v>2</v>
      </c>
      <c r="CG165" s="102">
        <v>2</v>
      </c>
      <c r="CH165" s="102">
        <v>2</v>
      </c>
      <c r="CI165" s="102">
        <v>2</v>
      </c>
      <c r="CJ165" s="102">
        <v>2</v>
      </c>
      <c r="CK165" s="102">
        <v>2</v>
      </c>
      <c r="CL165" s="102">
        <v>2</v>
      </c>
      <c r="CM165" s="102">
        <v>2</v>
      </c>
      <c r="CN165" s="102">
        <v>2</v>
      </c>
      <c r="CO165" s="141">
        <v>3</v>
      </c>
      <c r="CP165" s="141">
        <v>3</v>
      </c>
      <c r="CQ165" s="141">
        <v>3</v>
      </c>
      <c r="CR165" s="102">
        <v>1</v>
      </c>
      <c r="CS165" s="102">
        <v>1</v>
      </c>
    </row>
  </sheetData>
  <mergeCells count="16">
    <mergeCell ref="CS4:CS6"/>
    <mergeCell ref="CS144:CS146"/>
    <mergeCell ref="CL4:CL6"/>
    <mergeCell ref="CM4:CM6"/>
    <mergeCell ref="CN4:CN6"/>
    <mergeCell ref="CO4:CO6"/>
    <mergeCell ref="CP4:CP6"/>
    <mergeCell ref="CQ4:CQ6"/>
    <mergeCell ref="CR4:CR6"/>
    <mergeCell ref="CL144:CL146"/>
    <mergeCell ref="CM144:CM146"/>
    <mergeCell ref="CN144:CN146"/>
    <mergeCell ref="CO144:CO146"/>
    <mergeCell ref="CP144:CP146"/>
    <mergeCell ref="CQ144:CQ146"/>
    <mergeCell ref="CR144:CR146"/>
  </mergeCells>
  <phoneticPr fontId="5" type="noConversion"/>
  <conditionalFormatting sqref="A127:CS127">
    <cfRule type="containsText" dxfId="79" priority="67" operator="containsText" text="เกินดุล">
      <formula>NOT(ISERROR(SEARCH("เกินดุล",A127)))</formula>
    </cfRule>
    <cfRule type="containsText" dxfId="78" priority="68" operator="containsText" text="สมดุล">
      <formula>NOT(ISERROR(SEARCH("สมดุล",A127)))</formula>
    </cfRule>
    <cfRule type="containsText" dxfId="77" priority="69" operator="containsText" text="ขาดดุล">
      <formula>NOT(ISERROR(SEARCH("ขาดดุล",A127)))</formula>
    </cfRule>
    <cfRule type="containsText" dxfId="76" priority="70" operator="containsText" text="สมดุล">
      <formula>NOT(ISERROR(SEARCH("สมดุล",A127)))</formula>
    </cfRule>
  </conditionalFormatting>
  <conditionalFormatting sqref="A150:CS150">
    <cfRule type="containsText" dxfId="75" priority="11" operator="containsText" text="เกินดุล">
      <formula>NOT(ISERROR(SEARCH("เกินดุล",A150)))</formula>
    </cfRule>
    <cfRule type="containsText" dxfId="74" priority="12" operator="containsText" text="สมดุล">
      <formula>NOT(ISERROR(SEARCH("สมดุล",A150)))</formula>
    </cfRule>
    <cfRule type="containsText" dxfId="73" priority="13" operator="containsText" text="ขาดดุล">
      <formula>NOT(ISERROR(SEARCH("ขาดดุล",A150)))</formula>
    </cfRule>
    <cfRule type="containsText" dxfId="72" priority="14" operator="containsText" text="สมดุล">
      <formula>NOT(ISERROR(SEARCH("สมดุล",A150)))</formula>
    </cfRule>
  </conditionalFormatting>
  <conditionalFormatting sqref="B165:CK16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:CS131">
    <cfRule type="cellIs" dxfId="71" priority="66" operator="lessThan">
      <formula>0</formula>
    </cfRule>
  </conditionalFormatting>
  <conditionalFormatting sqref="B142:CS142">
    <cfRule type="cellIs" dxfId="70" priority="57" operator="equal">
      <formula>8</formula>
    </cfRule>
    <cfRule type="cellIs" dxfId="69" priority="58" operator="equal">
      <formula>7</formula>
    </cfRule>
    <cfRule type="cellIs" dxfId="68" priority="59" operator="equal">
      <formula>6</formula>
    </cfRule>
    <cfRule type="cellIs" dxfId="67" priority="60" operator="equal">
      <formula>5</formula>
    </cfRule>
    <cfRule type="cellIs" dxfId="66" priority="61" operator="equal">
      <formula>4</formula>
    </cfRule>
    <cfRule type="cellIs" dxfId="65" priority="62" operator="equal">
      <formula>3</formula>
    </cfRule>
    <cfRule type="cellIs" dxfId="64" priority="63" operator="equal">
      <formula>2</formula>
    </cfRule>
    <cfRule type="cellIs" dxfId="63" priority="64" operator="equal">
      <formula>1</formula>
    </cfRule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:CS154">
    <cfRule type="cellIs" dxfId="62" priority="10" operator="lessThan">
      <formula>0</formula>
    </cfRule>
  </conditionalFormatting>
  <conditionalFormatting sqref="B165:CS165">
    <cfRule type="cellIs" dxfId="61" priority="1" operator="equal">
      <formula>8</formula>
    </cfRule>
    <cfRule type="cellIs" dxfId="60" priority="2" operator="equal">
      <formula>7</formula>
    </cfRule>
    <cfRule type="cellIs" dxfId="59" priority="3" operator="equal">
      <formula>6</formula>
    </cfRule>
    <cfRule type="cellIs" dxfId="58" priority="4" operator="equal">
      <formula>5</formula>
    </cfRule>
    <cfRule type="cellIs" dxfId="57" priority="5" operator="equal">
      <formula>4</formula>
    </cfRule>
    <cfRule type="cellIs" dxfId="56" priority="6" operator="equal">
      <formula>3</formula>
    </cfRule>
    <cfRule type="cellIs" dxfId="55" priority="7" operator="equal">
      <formula>2</formula>
    </cfRule>
    <cfRule type="cellIs" dxfId="54" priority="8" operator="equal">
      <formula>1</formula>
    </cfRule>
  </conditionalFormatting>
  <conditionalFormatting sqref="CL165:CS16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1811023622047245" top="0.74803149606299213" bottom="0.74803149606299213" header="0.31496062992125984" footer="0.31496062992125984"/>
  <pageSetup paperSize="9" scale="75" orientation="landscape" r:id="rId1"/>
  <ignoredErrors>
    <ignoredError sqref="CL9 CM9" formulaRange="1"/>
    <ignoredError sqref="B4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82F7-7F4D-4EAF-81A1-0F4F57B4A080}">
  <sheetPr>
    <tabColor rgb="FF00B050"/>
  </sheetPr>
  <dimension ref="A1:AE99"/>
  <sheetViews>
    <sheetView zoomScale="40" zoomScaleNormal="40" workbookViewId="0">
      <pane xSplit="3" ySplit="3" topLeftCell="D34" activePane="bottomRight" state="frozen"/>
      <selection pane="topRight" activeCell="D1" sqref="D1"/>
      <selection pane="bottomLeft" activeCell="A4" sqref="A4"/>
      <selection pane="bottomRight" activeCell="J34" sqref="J34"/>
    </sheetView>
  </sheetViews>
  <sheetFormatPr defaultColWidth="31.5" defaultRowHeight="24.6"/>
  <cols>
    <col min="1" max="1" width="19.8984375" style="145" customWidth="1"/>
    <col min="2" max="2" width="12.09765625" style="145" bestFit="1" customWidth="1"/>
    <col min="3" max="3" width="29.796875" style="146" bestFit="1" customWidth="1"/>
    <col min="4" max="5" width="25" style="145" customWidth="1"/>
    <col min="6" max="6" width="23.3984375" style="145" bestFit="1" customWidth="1"/>
    <col min="7" max="7" width="11.19921875" style="145" customWidth="1"/>
    <col min="8" max="8" width="21.59765625" style="145" customWidth="1"/>
    <col min="9" max="9" width="26.19921875" style="145" customWidth="1"/>
    <col min="10" max="10" width="24.59765625" style="145" customWidth="1"/>
    <col min="11" max="11" width="16.796875" style="145" customWidth="1"/>
    <col min="12" max="12" width="23.3984375" style="145" bestFit="1" customWidth="1"/>
    <col min="13" max="13" width="26.796875" style="145" bestFit="1" customWidth="1"/>
    <col min="14" max="14" width="25.8984375" style="145" customWidth="1"/>
    <col min="15" max="15" width="18.19921875" style="145" customWidth="1"/>
    <col min="16" max="18" width="18.296875" style="145" customWidth="1"/>
    <col min="19" max="19" width="11.3984375" style="145" bestFit="1" customWidth="1"/>
    <col min="20" max="20" width="14.3984375" style="145" customWidth="1"/>
    <col min="21" max="21" width="25.09765625" style="228" bestFit="1" customWidth="1"/>
    <col min="22" max="23" width="8.8984375" style="228" bestFit="1" customWidth="1"/>
    <col min="24" max="24" width="7.296875" style="228" bestFit="1" customWidth="1"/>
    <col min="25" max="25" width="24.09765625" style="228" bestFit="1" customWidth="1"/>
    <col min="26" max="28" width="20.5" style="228" customWidth="1"/>
    <col min="29" max="31" width="21.69921875" style="228" customWidth="1"/>
    <col min="32" max="16384" width="31.5" style="145"/>
  </cols>
  <sheetData>
    <row r="1" spans="1:31">
      <c r="A1" s="366" t="s">
        <v>394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209"/>
      <c r="T1" s="209"/>
      <c r="U1" s="361" t="s">
        <v>465</v>
      </c>
      <c r="V1" s="362"/>
      <c r="W1" s="362"/>
      <c r="X1" s="362"/>
      <c r="Y1" s="362"/>
      <c r="Z1" s="362"/>
      <c r="AA1" s="362"/>
      <c r="AB1" s="362"/>
      <c r="AC1" s="362"/>
      <c r="AD1" s="362"/>
      <c r="AE1" s="362"/>
    </row>
    <row r="2" spans="1:31" s="212" customFormat="1" ht="172.2">
      <c r="A2" s="365" t="s">
        <v>335</v>
      </c>
      <c r="B2" s="365" t="s">
        <v>407</v>
      </c>
      <c r="C2" s="365" t="s">
        <v>466</v>
      </c>
      <c r="D2" s="210" t="s">
        <v>276</v>
      </c>
      <c r="E2" s="210" t="s">
        <v>263</v>
      </c>
      <c r="F2" s="210" t="s">
        <v>468</v>
      </c>
      <c r="G2" s="210" t="s">
        <v>211</v>
      </c>
      <c r="H2" s="211" t="s">
        <v>469</v>
      </c>
      <c r="I2" s="211" t="s">
        <v>470</v>
      </c>
      <c r="J2" s="210" t="s">
        <v>280</v>
      </c>
      <c r="K2" s="210" t="s">
        <v>302</v>
      </c>
      <c r="L2" s="210" t="s">
        <v>473</v>
      </c>
      <c r="M2" s="210" t="s">
        <v>405</v>
      </c>
      <c r="N2" s="210" t="s">
        <v>282</v>
      </c>
      <c r="O2" s="210" t="s">
        <v>474</v>
      </c>
      <c r="P2" s="210" t="s">
        <v>284</v>
      </c>
      <c r="Q2" s="210" t="s">
        <v>285</v>
      </c>
      <c r="R2" s="210" t="s">
        <v>286</v>
      </c>
      <c r="S2" s="360" t="s">
        <v>475</v>
      </c>
      <c r="T2" s="360"/>
      <c r="U2" s="230" t="s">
        <v>464</v>
      </c>
      <c r="V2" s="230" t="s">
        <v>454</v>
      </c>
      <c r="W2" s="230" t="s">
        <v>455</v>
      </c>
      <c r="X2" s="230" t="s">
        <v>456</v>
      </c>
      <c r="Y2" s="230" t="s">
        <v>457</v>
      </c>
      <c r="Z2" s="230" t="s">
        <v>458</v>
      </c>
      <c r="AA2" s="230" t="s">
        <v>459</v>
      </c>
      <c r="AB2" s="363" t="s">
        <v>460</v>
      </c>
      <c r="AC2" s="230" t="s">
        <v>477</v>
      </c>
      <c r="AD2" s="230" t="s">
        <v>483</v>
      </c>
      <c r="AE2" s="363" t="s">
        <v>478</v>
      </c>
    </row>
    <row r="3" spans="1:31" s="212" customFormat="1" ht="49.2">
      <c r="A3" s="365"/>
      <c r="B3" s="365"/>
      <c r="C3" s="365"/>
      <c r="D3" s="210" t="s">
        <v>305</v>
      </c>
      <c r="E3" s="210" t="s">
        <v>401</v>
      </c>
      <c r="F3" s="210" t="s">
        <v>467</v>
      </c>
      <c r="G3" s="210" t="s">
        <v>402</v>
      </c>
      <c r="H3" s="210" t="s">
        <v>403</v>
      </c>
      <c r="I3" s="210" t="s">
        <v>404</v>
      </c>
      <c r="J3" s="210" t="s">
        <v>471</v>
      </c>
      <c r="K3" s="210" t="s">
        <v>472</v>
      </c>
      <c r="L3" s="210" t="s">
        <v>308</v>
      </c>
      <c r="M3" s="210" t="s">
        <v>320</v>
      </c>
      <c r="N3" s="210" t="s">
        <v>406</v>
      </c>
      <c r="O3" s="210" t="s">
        <v>322</v>
      </c>
      <c r="P3" s="210"/>
      <c r="Q3" s="210"/>
      <c r="R3" s="210"/>
      <c r="S3" s="213" t="s">
        <v>451</v>
      </c>
      <c r="T3" s="213" t="s">
        <v>452</v>
      </c>
      <c r="U3" s="231" t="s">
        <v>482</v>
      </c>
      <c r="V3" s="231" t="s">
        <v>479</v>
      </c>
      <c r="W3" s="231" t="s">
        <v>480</v>
      </c>
      <c r="X3" s="231" t="s">
        <v>481</v>
      </c>
      <c r="Y3" s="231" t="s">
        <v>482</v>
      </c>
      <c r="Z3" s="231" t="s">
        <v>482</v>
      </c>
      <c r="AA3" s="231" t="s">
        <v>482</v>
      </c>
      <c r="AB3" s="364"/>
      <c r="AC3" s="231" t="s">
        <v>482</v>
      </c>
      <c r="AD3" s="231" t="s">
        <v>482</v>
      </c>
      <c r="AE3" s="364"/>
    </row>
    <row r="4" spans="1:31">
      <c r="A4" s="149" t="s">
        <v>0</v>
      </c>
      <c r="B4" s="150" t="s">
        <v>8</v>
      </c>
      <c r="C4" s="214" t="s">
        <v>95</v>
      </c>
      <c r="D4" s="215">
        <v>1129574466.9100001</v>
      </c>
      <c r="E4" s="215">
        <v>1052374782.74</v>
      </c>
      <c r="F4" s="216">
        <f>+D4-E4</f>
        <v>77199684.170000076</v>
      </c>
      <c r="G4" s="165" t="s">
        <v>310</v>
      </c>
      <c r="H4" s="216">
        <f>+F4*20/100</f>
        <v>15439936.834000016</v>
      </c>
      <c r="I4" s="216">
        <v>1796090</v>
      </c>
      <c r="J4" s="216">
        <f>+H4-I4</f>
        <v>13643846.834000016</v>
      </c>
      <c r="K4" s="166" t="s">
        <v>311</v>
      </c>
      <c r="L4" s="216">
        <v>176905736.49000001</v>
      </c>
      <c r="M4" s="216">
        <v>-100363252.52000001</v>
      </c>
      <c r="N4" s="216">
        <f>+E4/12</f>
        <v>87697898.561666667</v>
      </c>
      <c r="O4" s="216">
        <f>+L4/N4</f>
        <v>2.0172175091014859</v>
      </c>
      <c r="P4" s="165" t="s">
        <v>313</v>
      </c>
      <c r="Q4" s="165" t="s">
        <v>313</v>
      </c>
      <c r="R4" s="165" t="s">
        <v>313</v>
      </c>
      <c r="S4" s="154">
        <v>1</v>
      </c>
      <c r="T4" s="154">
        <v>1</v>
      </c>
      <c r="U4" s="242">
        <v>-73521548.780000001</v>
      </c>
      <c r="V4" s="240">
        <v>1.96</v>
      </c>
      <c r="W4" s="240">
        <v>1.76</v>
      </c>
      <c r="X4" s="242">
        <v>0.69</v>
      </c>
      <c r="Y4" s="240">
        <v>230314884.62</v>
      </c>
      <c r="Z4" s="240">
        <v>60610399.810000002</v>
      </c>
      <c r="AA4" s="240">
        <v>30294248.829999998</v>
      </c>
      <c r="AB4" s="232">
        <v>1</v>
      </c>
      <c r="AC4" s="241">
        <v>21591416.390000001</v>
      </c>
      <c r="AD4" s="242">
        <v>-8724734.5899999999</v>
      </c>
      <c r="AE4" s="234">
        <v>2</v>
      </c>
    </row>
    <row r="5" spans="1:31">
      <c r="A5" s="149" t="s">
        <v>0</v>
      </c>
      <c r="B5" s="150" t="s">
        <v>9</v>
      </c>
      <c r="C5" s="214" t="s">
        <v>96</v>
      </c>
      <c r="D5" s="215">
        <v>122677655.33</v>
      </c>
      <c r="E5" s="215">
        <v>122634837.5</v>
      </c>
      <c r="F5" s="216">
        <f t="shared" ref="F5:F68" si="0">+D5-E5</f>
        <v>42817.829999998212</v>
      </c>
      <c r="G5" s="165" t="s">
        <v>310</v>
      </c>
      <c r="H5" s="216">
        <f>+F5*20/100</f>
        <v>8563.5659999996424</v>
      </c>
      <c r="I5" s="216">
        <v>0</v>
      </c>
      <c r="J5" s="216">
        <f t="shared" ref="J5:J68" si="1">+H5-I5</f>
        <v>8563.5659999996424</v>
      </c>
      <c r="K5" s="166" t="s">
        <v>311</v>
      </c>
      <c r="L5" s="216">
        <v>11382626.57</v>
      </c>
      <c r="M5" s="216">
        <v>-7520294.370000001</v>
      </c>
      <c r="N5" s="216">
        <f t="shared" ref="N5:N68" si="2">+E5/12</f>
        <v>10219569.791666666</v>
      </c>
      <c r="O5" s="216">
        <f t="shared" ref="O5:O68" si="3">+L5/N5</f>
        <v>1.1138068237746881</v>
      </c>
      <c r="P5" s="165" t="s">
        <v>313</v>
      </c>
      <c r="Q5" s="165" t="s">
        <v>313</v>
      </c>
      <c r="R5" s="165" t="s">
        <v>313</v>
      </c>
      <c r="S5" s="154">
        <v>1</v>
      </c>
      <c r="T5" s="154">
        <v>1</v>
      </c>
      <c r="U5" s="240">
        <v>6513240.4000000004</v>
      </c>
      <c r="V5" s="240">
        <v>2.33</v>
      </c>
      <c r="W5" s="240">
        <v>2.13</v>
      </c>
      <c r="X5" s="240">
        <v>1.37</v>
      </c>
      <c r="Y5" s="240">
        <v>23329328.760000002</v>
      </c>
      <c r="Z5" s="240">
        <v>14914070.789999999</v>
      </c>
      <c r="AA5" s="240">
        <v>11565452.289999999</v>
      </c>
      <c r="AB5" s="233">
        <v>0</v>
      </c>
      <c r="AC5" s="242">
        <v>-1169599.43</v>
      </c>
      <c r="AD5" s="242">
        <v>-4518217.93</v>
      </c>
      <c r="AE5" s="232">
        <v>1</v>
      </c>
    </row>
    <row r="6" spans="1:31">
      <c r="A6" s="149" t="s">
        <v>0</v>
      </c>
      <c r="B6" s="150" t="s">
        <v>10</v>
      </c>
      <c r="C6" s="214" t="s">
        <v>97</v>
      </c>
      <c r="D6" s="215">
        <v>126257640</v>
      </c>
      <c r="E6" s="215">
        <v>124172080.2</v>
      </c>
      <c r="F6" s="216">
        <f t="shared" si="0"/>
        <v>2085559.799999997</v>
      </c>
      <c r="G6" s="165" t="s">
        <v>310</v>
      </c>
      <c r="H6" s="216">
        <f>+F6*20/100</f>
        <v>417111.95999999938</v>
      </c>
      <c r="I6" s="216">
        <v>0</v>
      </c>
      <c r="J6" s="216">
        <f t="shared" si="1"/>
        <v>417111.95999999938</v>
      </c>
      <c r="K6" s="166" t="s">
        <v>311</v>
      </c>
      <c r="L6" s="216">
        <v>7650349.6100000003</v>
      </c>
      <c r="M6" s="216">
        <v>-7273599.9100000001</v>
      </c>
      <c r="N6" s="216">
        <f t="shared" si="2"/>
        <v>10347673.35</v>
      </c>
      <c r="O6" s="216">
        <f t="shared" si="3"/>
        <v>0.73933041286039447</v>
      </c>
      <c r="P6" s="165" t="s">
        <v>313</v>
      </c>
      <c r="Q6" s="165" t="s">
        <v>313</v>
      </c>
      <c r="R6" s="165" t="s">
        <v>314</v>
      </c>
      <c r="S6" s="154">
        <v>1</v>
      </c>
      <c r="T6" s="153">
        <v>2</v>
      </c>
      <c r="U6" s="242">
        <v>-7730613.9400000004</v>
      </c>
      <c r="V6" s="242">
        <v>1.45</v>
      </c>
      <c r="W6" s="240">
        <v>1.28</v>
      </c>
      <c r="X6" s="242">
        <v>0.72</v>
      </c>
      <c r="Y6" s="240">
        <v>12404692.74</v>
      </c>
      <c r="Z6" s="240">
        <v>5826973.9800000004</v>
      </c>
      <c r="AA6" s="240">
        <v>4191731.7</v>
      </c>
      <c r="AB6" s="234">
        <v>2</v>
      </c>
      <c r="AC6" s="242">
        <v>-5970954.0999999996</v>
      </c>
      <c r="AD6" s="242">
        <v>-7606196.3799999999</v>
      </c>
      <c r="AE6" s="239">
        <v>6</v>
      </c>
    </row>
    <row r="7" spans="1:31">
      <c r="A7" s="149" t="s">
        <v>0</v>
      </c>
      <c r="B7" s="150" t="s">
        <v>11</v>
      </c>
      <c r="C7" s="214" t="s">
        <v>98</v>
      </c>
      <c r="D7" s="215">
        <v>119761811.42</v>
      </c>
      <c r="E7" s="215">
        <v>119600476.37</v>
      </c>
      <c r="F7" s="216">
        <f t="shared" si="0"/>
        <v>161335.04999999702</v>
      </c>
      <c r="G7" s="165" t="s">
        <v>310</v>
      </c>
      <c r="H7" s="216">
        <f t="shared" ref="H7:H70" si="4">+F7*20/100</f>
        <v>32267.009999999405</v>
      </c>
      <c r="I7" s="216">
        <v>0</v>
      </c>
      <c r="J7" s="216">
        <f t="shared" si="1"/>
        <v>32267.009999999405</v>
      </c>
      <c r="K7" s="166" t="s">
        <v>311</v>
      </c>
      <c r="L7" s="216">
        <v>2827814.66</v>
      </c>
      <c r="M7" s="216">
        <v>-11662241.690000001</v>
      </c>
      <c r="N7" s="216">
        <f t="shared" si="2"/>
        <v>9966706.3641666677</v>
      </c>
      <c r="O7" s="216">
        <f t="shared" si="3"/>
        <v>0.28372609332275017</v>
      </c>
      <c r="P7" s="165" t="s">
        <v>313</v>
      </c>
      <c r="Q7" s="165" t="s">
        <v>313</v>
      </c>
      <c r="R7" s="165" t="s">
        <v>314</v>
      </c>
      <c r="S7" s="154">
        <v>1</v>
      </c>
      <c r="T7" s="153">
        <v>2</v>
      </c>
      <c r="U7" s="242">
        <v>-816674.19</v>
      </c>
      <c r="V7" s="240">
        <v>1.91</v>
      </c>
      <c r="W7" s="240">
        <v>1.69</v>
      </c>
      <c r="X7" s="240">
        <v>0.96</v>
      </c>
      <c r="Y7" s="240">
        <v>18354935.670000002</v>
      </c>
      <c r="Z7" s="240">
        <v>14357363.67</v>
      </c>
      <c r="AA7" s="240">
        <v>8833752.3900000006</v>
      </c>
      <c r="AB7" s="233">
        <v>0</v>
      </c>
      <c r="AC7" s="241">
        <v>1419943.53</v>
      </c>
      <c r="AD7" s="242">
        <v>-4103667.75</v>
      </c>
      <c r="AE7" s="234">
        <v>2</v>
      </c>
    </row>
    <row r="8" spans="1:31">
      <c r="A8" s="149" t="s">
        <v>0</v>
      </c>
      <c r="B8" s="150" t="s">
        <v>12</v>
      </c>
      <c r="C8" s="214" t="s">
        <v>99</v>
      </c>
      <c r="D8" s="215">
        <v>85261328.069999993</v>
      </c>
      <c r="E8" s="215">
        <v>84262426.640000001</v>
      </c>
      <c r="F8" s="216">
        <f t="shared" si="0"/>
        <v>998901.42999999225</v>
      </c>
      <c r="G8" s="165" t="s">
        <v>310</v>
      </c>
      <c r="H8" s="216">
        <f t="shared" si="4"/>
        <v>199780.28599999845</v>
      </c>
      <c r="I8" s="216">
        <v>135400</v>
      </c>
      <c r="J8" s="216">
        <f t="shared" si="1"/>
        <v>64380.28599999845</v>
      </c>
      <c r="K8" s="166" t="s">
        <v>311</v>
      </c>
      <c r="L8" s="216">
        <v>3572898.73</v>
      </c>
      <c r="M8" s="216">
        <v>-4876267.7100000009</v>
      </c>
      <c r="N8" s="216">
        <f t="shared" si="2"/>
        <v>7021868.8866666667</v>
      </c>
      <c r="O8" s="216">
        <f t="shared" si="3"/>
        <v>0.50882447218351312</v>
      </c>
      <c r="P8" s="165" t="s">
        <v>313</v>
      </c>
      <c r="Q8" s="165" t="s">
        <v>313</v>
      </c>
      <c r="R8" s="165" t="s">
        <v>314</v>
      </c>
      <c r="S8" s="154">
        <v>1</v>
      </c>
      <c r="T8" s="153">
        <v>2</v>
      </c>
      <c r="U8" s="240">
        <v>3489018.37</v>
      </c>
      <c r="V8" s="240">
        <v>2.5499999999999998</v>
      </c>
      <c r="W8" s="240">
        <v>2.2799999999999998</v>
      </c>
      <c r="X8" s="240">
        <v>1.36</v>
      </c>
      <c r="Y8" s="240">
        <v>14843148.460000001</v>
      </c>
      <c r="Z8" s="240">
        <v>11722122.060000001</v>
      </c>
      <c r="AA8" s="240">
        <v>9496212.1099999994</v>
      </c>
      <c r="AB8" s="233">
        <v>0</v>
      </c>
      <c r="AC8" s="241">
        <v>2703727.01</v>
      </c>
      <c r="AD8" s="241">
        <v>477817.06</v>
      </c>
      <c r="AE8" s="234">
        <v>2</v>
      </c>
    </row>
    <row r="9" spans="1:31">
      <c r="A9" s="149" t="s">
        <v>0</v>
      </c>
      <c r="B9" s="150" t="s">
        <v>13</v>
      </c>
      <c r="C9" s="214" t="s">
        <v>100</v>
      </c>
      <c r="D9" s="215">
        <v>163877006.64000002</v>
      </c>
      <c r="E9" s="215">
        <v>138800400</v>
      </c>
      <c r="F9" s="216">
        <f t="shared" si="0"/>
        <v>25076606.640000015</v>
      </c>
      <c r="G9" s="165" t="s">
        <v>310</v>
      </c>
      <c r="H9" s="216">
        <f t="shared" si="4"/>
        <v>5015321.3280000035</v>
      </c>
      <c r="I9" s="216">
        <v>387001</v>
      </c>
      <c r="J9" s="216">
        <f t="shared" si="1"/>
        <v>4628320.3280000035</v>
      </c>
      <c r="K9" s="166" t="s">
        <v>311</v>
      </c>
      <c r="L9" s="216">
        <v>-3918323.64</v>
      </c>
      <c r="M9" s="216">
        <v>-22012798.52</v>
      </c>
      <c r="N9" s="216">
        <f t="shared" si="2"/>
        <v>11566700</v>
      </c>
      <c r="O9" s="216">
        <f t="shared" si="3"/>
        <v>-0.33875899262538151</v>
      </c>
      <c r="P9" s="165" t="s">
        <v>313</v>
      </c>
      <c r="Q9" s="165" t="s">
        <v>313</v>
      </c>
      <c r="R9" s="165" t="s">
        <v>314</v>
      </c>
      <c r="S9" s="153">
        <v>2</v>
      </c>
      <c r="T9" s="153">
        <v>2</v>
      </c>
      <c r="U9" s="242">
        <v>-8032614.1399999997</v>
      </c>
      <c r="V9" s="240">
        <v>1.55</v>
      </c>
      <c r="W9" s="240">
        <v>1.29</v>
      </c>
      <c r="X9" s="242">
        <v>0.65</v>
      </c>
      <c r="Y9" s="240">
        <v>12661830.75</v>
      </c>
      <c r="Z9" s="240">
        <v>16195495.07</v>
      </c>
      <c r="AA9" s="240">
        <v>16259342.26</v>
      </c>
      <c r="AB9" s="232">
        <v>1</v>
      </c>
      <c r="AC9" s="241">
        <v>7945872.7699999996</v>
      </c>
      <c r="AD9" s="241">
        <v>8009719.96</v>
      </c>
      <c r="AE9" s="235">
        <v>3</v>
      </c>
    </row>
    <row r="10" spans="1:31">
      <c r="A10" s="149" t="s">
        <v>0</v>
      </c>
      <c r="B10" s="150" t="s">
        <v>14</v>
      </c>
      <c r="C10" s="214" t="s">
        <v>101</v>
      </c>
      <c r="D10" s="215">
        <v>177194653.78</v>
      </c>
      <c r="E10" s="215">
        <v>170170894.13999999</v>
      </c>
      <c r="F10" s="216">
        <f t="shared" si="0"/>
        <v>7023759.6400000155</v>
      </c>
      <c r="G10" s="165" t="s">
        <v>310</v>
      </c>
      <c r="H10" s="216">
        <f t="shared" si="4"/>
        <v>1404751.9280000031</v>
      </c>
      <c r="I10" s="216">
        <v>325184.65000000002</v>
      </c>
      <c r="J10" s="216">
        <f t="shared" si="1"/>
        <v>1079567.2780000032</v>
      </c>
      <c r="K10" s="166" t="s">
        <v>311</v>
      </c>
      <c r="L10" s="216">
        <v>998735.15</v>
      </c>
      <c r="M10" s="216">
        <v>-25731887.849999998</v>
      </c>
      <c r="N10" s="216">
        <f t="shared" si="2"/>
        <v>14180907.844999999</v>
      </c>
      <c r="O10" s="216">
        <f t="shared" si="3"/>
        <v>7.0428153184292838E-2</v>
      </c>
      <c r="P10" s="165" t="s">
        <v>313</v>
      </c>
      <c r="Q10" s="165" t="s">
        <v>313</v>
      </c>
      <c r="R10" s="165" t="s">
        <v>314</v>
      </c>
      <c r="S10" s="153">
        <v>2</v>
      </c>
      <c r="T10" s="153">
        <v>2</v>
      </c>
      <c r="U10" s="242">
        <v>-17472735.07</v>
      </c>
      <c r="V10" s="242">
        <v>1.23</v>
      </c>
      <c r="W10" s="240">
        <v>1</v>
      </c>
      <c r="X10" s="242">
        <v>0.61</v>
      </c>
      <c r="Y10" s="240">
        <v>10181199.92</v>
      </c>
      <c r="Z10" s="240">
        <v>9235005.25</v>
      </c>
      <c r="AA10" s="240">
        <v>10231749.300000001</v>
      </c>
      <c r="AB10" s="234">
        <v>2</v>
      </c>
      <c r="AC10" s="242">
        <v>-9048682.2599999998</v>
      </c>
      <c r="AD10" s="242">
        <v>-8051938.21</v>
      </c>
      <c r="AE10" s="237">
        <v>7</v>
      </c>
    </row>
    <row r="11" spans="1:31">
      <c r="A11" s="149" t="s">
        <v>0</v>
      </c>
      <c r="B11" s="150" t="s">
        <v>15</v>
      </c>
      <c r="C11" s="214" t="s">
        <v>102</v>
      </c>
      <c r="D11" s="215">
        <v>256843635.20000002</v>
      </c>
      <c r="E11" s="215">
        <v>251517162.17000002</v>
      </c>
      <c r="F11" s="216">
        <f t="shared" si="0"/>
        <v>5326473.0300000012</v>
      </c>
      <c r="G11" s="165" t="s">
        <v>310</v>
      </c>
      <c r="H11" s="216">
        <f t="shared" si="4"/>
        <v>1065294.6060000001</v>
      </c>
      <c r="I11" s="216">
        <v>0</v>
      </c>
      <c r="J11" s="216">
        <f t="shared" si="1"/>
        <v>1065294.6060000001</v>
      </c>
      <c r="K11" s="166" t="s">
        <v>311</v>
      </c>
      <c r="L11" s="216">
        <v>-2268768.96</v>
      </c>
      <c r="M11" s="216">
        <v>-41045428.939999998</v>
      </c>
      <c r="N11" s="216">
        <f t="shared" si="2"/>
        <v>20959763.514166668</v>
      </c>
      <c r="O11" s="216">
        <f t="shared" si="3"/>
        <v>-0.10824401518015903</v>
      </c>
      <c r="P11" s="165" t="s">
        <v>313</v>
      </c>
      <c r="Q11" s="165" t="s">
        <v>313</v>
      </c>
      <c r="R11" s="165" t="s">
        <v>314</v>
      </c>
      <c r="S11" s="153">
        <v>2</v>
      </c>
      <c r="T11" s="153">
        <v>2</v>
      </c>
      <c r="U11" s="242">
        <v>-39151890.960000001</v>
      </c>
      <c r="V11" s="242">
        <v>1.06</v>
      </c>
      <c r="W11" s="242">
        <v>0.86</v>
      </c>
      <c r="X11" s="242">
        <v>0.38</v>
      </c>
      <c r="Y11" s="240">
        <v>3694222.11</v>
      </c>
      <c r="Z11" s="240">
        <v>11016389.5</v>
      </c>
      <c r="AA11" s="240">
        <v>5917906.9699999997</v>
      </c>
      <c r="AB11" s="235">
        <v>3</v>
      </c>
      <c r="AC11" s="242">
        <v>-5325589.49</v>
      </c>
      <c r="AD11" s="242">
        <v>-10424072.02</v>
      </c>
      <c r="AE11" s="237">
        <v>7</v>
      </c>
    </row>
    <row r="12" spans="1:31">
      <c r="A12" s="149" t="s">
        <v>0</v>
      </c>
      <c r="B12" s="150" t="s">
        <v>16</v>
      </c>
      <c r="C12" s="214" t="s">
        <v>103</v>
      </c>
      <c r="D12" s="215">
        <v>137133500</v>
      </c>
      <c r="E12" s="215">
        <v>131362000</v>
      </c>
      <c r="F12" s="216">
        <f t="shared" si="0"/>
        <v>5771500</v>
      </c>
      <c r="G12" s="165" t="s">
        <v>310</v>
      </c>
      <c r="H12" s="216">
        <f t="shared" si="4"/>
        <v>1154300</v>
      </c>
      <c r="I12" s="216">
        <v>1151770</v>
      </c>
      <c r="J12" s="216">
        <f t="shared" si="1"/>
        <v>2530</v>
      </c>
      <c r="K12" s="166" t="s">
        <v>311</v>
      </c>
      <c r="L12" s="216">
        <v>-6041788.7400000002</v>
      </c>
      <c r="M12" s="216">
        <v>-18705788.210000001</v>
      </c>
      <c r="N12" s="216">
        <f t="shared" si="2"/>
        <v>10946833.333333334</v>
      </c>
      <c r="O12" s="216">
        <f t="shared" si="3"/>
        <v>-0.55192114066472797</v>
      </c>
      <c r="P12" s="165" t="s">
        <v>313</v>
      </c>
      <c r="Q12" s="165" t="s">
        <v>313</v>
      </c>
      <c r="R12" s="165" t="s">
        <v>314</v>
      </c>
      <c r="S12" s="153">
        <v>2</v>
      </c>
      <c r="T12" s="153">
        <v>2</v>
      </c>
      <c r="U12" s="242">
        <v>-14718101.470000001</v>
      </c>
      <c r="V12" s="242">
        <v>1.04</v>
      </c>
      <c r="W12" s="242">
        <v>0.84</v>
      </c>
      <c r="X12" s="242">
        <v>0.42</v>
      </c>
      <c r="Y12" s="240">
        <v>892893.19</v>
      </c>
      <c r="Z12" s="240">
        <v>9496500.5399999991</v>
      </c>
      <c r="AA12" s="240">
        <v>6315550.04</v>
      </c>
      <c r="AB12" s="235">
        <v>3</v>
      </c>
      <c r="AC12" s="242">
        <v>-3186426.48</v>
      </c>
      <c r="AD12" s="242">
        <v>-6367376.9900000002</v>
      </c>
      <c r="AE12" s="237">
        <v>7</v>
      </c>
    </row>
    <row r="13" spans="1:31">
      <c r="A13" s="149" t="s">
        <v>0</v>
      </c>
      <c r="B13" s="150" t="s">
        <v>17</v>
      </c>
      <c r="C13" s="214" t="s">
        <v>104</v>
      </c>
      <c r="D13" s="215">
        <v>162046200</v>
      </c>
      <c r="E13" s="215">
        <v>148316000</v>
      </c>
      <c r="F13" s="216">
        <f t="shared" si="0"/>
        <v>13730200</v>
      </c>
      <c r="G13" s="165" t="s">
        <v>310</v>
      </c>
      <c r="H13" s="216">
        <f t="shared" si="4"/>
        <v>2746040</v>
      </c>
      <c r="I13" s="216">
        <v>0</v>
      </c>
      <c r="J13" s="216">
        <f t="shared" si="1"/>
        <v>2746040</v>
      </c>
      <c r="K13" s="166" t="s">
        <v>311</v>
      </c>
      <c r="L13" s="216">
        <v>-13262385.199999999</v>
      </c>
      <c r="M13" s="216">
        <v>-26906293.829999998</v>
      </c>
      <c r="N13" s="216">
        <f t="shared" si="2"/>
        <v>12359666.666666666</v>
      </c>
      <c r="O13" s="216">
        <f t="shared" si="3"/>
        <v>-1.0730374497694113</v>
      </c>
      <c r="P13" s="165" t="s">
        <v>313</v>
      </c>
      <c r="Q13" s="165" t="s">
        <v>313</v>
      </c>
      <c r="R13" s="165" t="s">
        <v>314</v>
      </c>
      <c r="S13" s="153">
        <v>2</v>
      </c>
      <c r="T13" s="153">
        <v>2</v>
      </c>
      <c r="U13" s="242">
        <v>-24614032.870000001</v>
      </c>
      <c r="V13" s="242">
        <v>1</v>
      </c>
      <c r="W13" s="242">
        <v>0.8</v>
      </c>
      <c r="X13" s="242">
        <v>0.38</v>
      </c>
      <c r="Y13" s="242">
        <v>-85962.53</v>
      </c>
      <c r="Z13" s="240">
        <v>14073135.310000001</v>
      </c>
      <c r="AA13" s="240">
        <v>10126973.380000001</v>
      </c>
      <c r="AB13" s="236">
        <v>4</v>
      </c>
      <c r="AC13" s="242">
        <v>-5467695.8600000003</v>
      </c>
      <c r="AD13" s="242">
        <v>-9413857.7899999991</v>
      </c>
      <c r="AE13" s="237">
        <v>7</v>
      </c>
    </row>
    <row r="14" spans="1:31">
      <c r="A14" s="149" t="s">
        <v>0</v>
      </c>
      <c r="B14" s="217">
        <v>11451</v>
      </c>
      <c r="C14" s="214" t="s">
        <v>105</v>
      </c>
      <c r="D14" s="215">
        <v>401023514.58999997</v>
      </c>
      <c r="E14" s="215">
        <v>348063929.37000006</v>
      </c>
      <c r="F14" s="216">
        <f t="shared" si="0"/>
        <v>52959585.219999909</v>
      </c>
      <c r="G14" s="165" t="s">
        <v>310</v>
      </c>
      <c r="H14" s="216">
        <f t="shared" si="4"/>
        <v>10591917.043999981</v>
      </c>
      <c r="I14" s="216">
        <v>1251385.95</v>
      </c>
      <c r="J14" s="216">
        <f t="shared" si="1"/>
        <v>9340531.0939999819</v>
      </c>
      <c r="K14" s="166" t="s">
        <v>311</v>
      </c>
      <c r="L14" s="216">
        <v>-23282207.859999999</v>
      </c>
      <c r="M14" s="216">
        <v>-78081177.150000006</v>
      </c>
      <c r="N14" s="216">
        <f t="shared" si="2"/>
        <v>29005327.447500005</v>
      </c>
      <c r="O14" s="216">
        <f t="shared" si="3"/>
        <v>-0.80268729605418443</v>
      </c>
      <c r="P14" s="165" t="s">
        <v>313</v>
      </c>
      <c r="Q14" s="165" t="s">
        <v>313</v>
      </c>
      <c r="R14" s="165" t="s">
        <v>314</v>
      </c>
      <c r="S14" s="153">
        <v>2</v>
      </c>
      <c r="T14" s="153">
        <v>2</v>
      </c>
      <c r="U14" s="242">
        <v>-58222481.700000003</v>
      </c>
      <c r="V14" s="242">
        <v>1.0900000000000001</v>
      </c>
      <c r="W14" s="242">
        <v>0.92</v>
      </c>
      <c r="X14" s="242">
        <v>0.44</v>
      </c>
      <c r="Y14" s="240">
        <v>9041146.9100000001</v>
      </c>
      <c r="Z14" s="240">
        <v>52228384.280000001</v>
      </c>
      <c r="AA14" s="240">
        <v>34882522.880000003</v>
      </c>
      <c r="AB14" s="235">
        <v>3</v>
      </c>
      <c r="AC14" s="241">
        <v>30588292.91</v>
      </c>
      <c r="AD14" s="241">
        <v>13242431.51</v>
      </c>
      <c r="AE14" s="236">
        <v>4</v>
      </c>
    </row>
    <row r="15" spans="1:31">
      <c r="A15" s="149" t="s">
        <v>0</v>
      </c>
      <c r="B15" s="150" t="s">
        <v>18</v>
      </c>
      <c r="C15" s="214" t="s">
        <v>106</v>
      </c>
      <c r="D15" s="215">
        <v>57508936.369999997</v>
      </c>
      <c r="E15" s="215">
        <v>54761344.430000007</v>
      </c>
      <c r="F15" s="216">
        <f t="shared" si="0"/>
        <v>2747591.9399999902</v>
      </c>
      <c r="G15" s="165" t="s">
        <v>310</v>
      </c>
      <c r="H15" s="216">
        <f t="shared" si="4"/>
        <v>549518.38799999806</v>
      </c>
      <c r="I15" s="216">
        <v>0</v>
      </c>
      <c r="J15" s="216">
        <f t="shared" si="1"/>
        <v>549518.38799999806</v>
      </c>
      <c r="K15" s="166" t="s">
        <v>311</v>
      </c>
      <c r="L15" s="216">
        <v>-5398671.5800000001</v>
      </c>
      <c r="M15" s="216">
        <v>-9649330.0100000016</v>
      </c>
      <c r="N15" s="216">
        <f t="shared" si="2"/>
        <v>4563445.3691666676</v>
      </c>
      <c r="O15" s="216">
        <f t="shared" si="3"/>
        <v>-1.183025355464232</v>
      </c>
      <c r="P15" s="165" t="s">
        <v>313</v>
      </c>
      <c r="Q15" s="165" t="s">
        <v>313</v>
      </c>
      <c r="R15" s="165" t="s">
        <v>314</v>
      </c>
      <c r="S15" s="153">
        <v>2</v>
      </c>
      <c r="T15" s="153">
        <v>2</v>
      </c>
      <c r="U15" s="242">
        <v>-9300414.6600000001</v>
      </c>
      <c r="V15" s="242">
        <v>0.83</v>
      </c>
      <c r="W15" s="242">
        <v>0.71</v>
      </c>
      <c r="X15" s="242">
        <v>0.44</v>
      </c>
      <c r="Y15" s="242">
        <v>-2849838.18</v>
      </c>
      <c r="Z15" s="240">
        <v>1870822.61</v>
      </c>
      <c r="AA15" s="242">
        <v>-960342.95</v>
      </c>
      <c r="AB15" s="237">
        <v>7</v>
      </c>
      <c r="AC15" s="242">
        <v>-2470620.46</v>
      </c>
      <c r="AD15" s="242">
        <v>-5301786.0199999996</v>
      </c>
      <c r="AE15" s="237">
        <v>7</v>
      </c>
    </row>
    <row r="16" spans="1:31" ht="49.2">
      <c r="A16" s="147" t="s">
        <v>1</v>
      </c>
      <c r="B16" s="148" t="s">
        <v>19</v>
      </c>
      <c r="C16" s="218" t="s">
        <v>107</v>
      </c>
      <c r="D16" s="215">
        <v>843900512.92999995</v>
      </c>
      <c r="E16" s="215">
        <v>764495191.49999976</v>
      </c>
      <c r="F16" s="216">
        <f t="shared" si="0"/>
        <v>79405321.430000186</v>
      </c>
      <c r="G16" s="165" t="s">
        <v>310</v>
      </c>
      <c r="H16" s="216">
        <f t="shared" si="4"/>
        <v>15881064.286000038</v>
      </c>
      <c r="I16" s="216">
        <v>9906475</v>
      </c>
      <c r="J16" s="216">
        <f t="shared" si="1"/>
        <v>5974589.2860000376</v>
      </c>
      <c r="K16" s="166" t="s">
        <v>311</v>
      </c>
      <c r="L16" s="216">
        <v>18151518.449999999</v>
      </c>
      <c r="M16" s="216">
        <v>-91139802.029999986</v>
      </c>
      <c r="N16" s="216">
        <f t="shared" si="2"/>
        <v>63707932.624999978</v>
      </c>
      <c r="O16" s="216">
        <f t="shared" si="3"/>
        <v>0.28491771278851802</v>
      </c>
      <c r="P16" s="165" t="s">
        <v>313</v>
      </c>
      <c r="Q16" s="165" t="s">
        <v>313</v>
      </c>
      <c r="R16" s="165" t="s">
        <v>314</v>
      </c>
      <c r="S16" s="154">
        <v>1</v>
      </c>
      <c r="T16" s="153">
        <v>2</v>
      </c>
      <c r="U16" s="242">
        <v>-64576737.670000002</v>
      </c>
      <c r="V16" s="242">
        <v>1.35</v>
      </c>
      <c r="W16" s="240">
        <v>1.19</v>
      </c>
      <c r="X16" s="242">
        <v>0.65</v>
      </c>
      <c r="Y16" s="240">
        <v>79465148.540000007</v>
      </c>
      <c r="Z16" s="240">
        <v>41523939.43</v>
      </c>
      <c r="AA16" s="240">
        <v>222637298.11000001</v>
      </c>
      <c r="AB16" s="234">
        <v>2</v>
      </c>
      <c r="AC16" s="241">
        <v>27276404.34</v>
      </c>
      <c r="AD16" s="241">
        <v>208389763.02000001</v>
      </c>
      <c r="AE16" s="234">
        <v>2</v>
      </c>
    </row>
    <row r="17" spans="1:31">
      <c r="A17" s="147" t="s">
        <v>1</v>
      </c>
      <c r="B17" s="148" t="s">
        <v>20</v>
      </c>
      <c r="C17" s="218" t="s">
        <v>108</v>
      </c>
      <c r="D17" s="215">
        <v>142045353.13</v>
      </c>
      <c r="E17" s="215">
        <v>137224094.65000001</v>
      </c>
      <c r="F17" s="216">
        <f t="shared" si="0"/>
        <v>4821258.4799999893</v>
      </c>
      <c r="G17" s="165" t="s">
        <v>310</v>
      </c>
      <c r="H17" s="216">
        <f t="shared" si="4"/>
        <v>964251.6959999979</v>
      </c>
      <c r="I17" s="216">
        <v>957600</v>
      </c>
      <c r="J17" s="216">
        <f t="shared" si="1"/>
        <v>6651.6959999979008</v>
      </c>
      <c r="K17" s="166" t="s">
        <v>311</v>
      </c>
      <c r="L17" s="216">
        <v>12677798.210000001</v>
      </c>
      <c r="M17" s="216">
        <v>-333024.5700000003</v>
      </c>
      <c r="N17" s="216">
        <f t="shared" si="2"/>
        <v>11435341.220833333</v>
      </c>
      <c r="O17" s="216">
        <f t="shared" si="3"/>
        <v>1.1086506266120957</v>
      </c>
      <c r="P17" s="165" t="s">
        <v>313</v>
      </c>
      <c r="Q17" s="165" t="s">
        <v>313</v>
      </c>
      <c r="R17" s="165" t="s">
        <v>313</v>
      </c>
      <c r="S17" s="152">
        <v>3</v>
      </c>
      <c r="T17" s="154">
        <v>1</v>
      </c>
      <c r="U17" s="240">
        <v>1496757.27</v>
      </c>
      <c r="V17" s="240">
        <v>1.6</v>
      </c>
      <c r="W17" s="240">
        <v>1.44</v>
      </c>
      <c r="X17" s="240">
        <v>1.05</v>
      </c>
      <c r="Y17" s="240">
        <v>18167856.129999999</v>
      </c>
      <c r="Z17" s="240">
        <v>5922774.21</v>
      </c>
      <c r="AA17" s="240">
        <v>6502268.25</v>
      </c>
      <c r="AB17" s="233">
        <v>0</v>
      </c>
      <c r="AC17" s="242">
        <v>-7654481.1100000003</v>
      </c>
      <c r="AD17" s="242">
        <v>-7074987.0700000003</v>
      </c>
      <c r="AE17" s="235">
        <v>3</v>
      </c>
    </row>
    <row r="18" spans="1:31">
      <c r="A18" s="147" t="s">
        <v>1</v>
      </c>
      <c r="B18" s="148" t="s">
        <v>21</v>
      </c>
      <c r="C18" s="218" t="s">
        <v>109</v>
      </c>
      <c r="D18" s="215">
        <v>215629481.63999999</v>
      </c>
      <c r="E18" s="215">
        <v>188856986.74000001</v>
      </c>
      <c r="F18" s="216">
        <f t="shared" si="0"/>
        <v>26772494.899999976</v>
      </c>
      <c r="G18" s="165" t="s">
        <v>310</v>
      </c>
      <c r="H18" s="216">
        <f t="shared" si="4"/>
        <v>5354498.9799999949</v>
      </c>
      <c r="I18" s="216">
        <v>5322800</v>
      </c>
      <c r="J18" s="216">
        <f t="shared" si="1"/>
        <v>31698.979999994859</v>
      </c>
      <c r="K18" s="166" t="s">
        <v>311</v>
      </c>
      <c r="L18" s="216">
        <v>-8898601.1600000001</v>
      </c>
      <c r="M18" s="216">
        <v>-33492648.460000001</v>
      </c>
      <c r="N18" s="216">
        <f t="shared" si="2"/>
        <v>15738082.228333334</v>
      </c>
      <c r="O18" s="216">
        <f t="shared" si="3"/>
        <v>-0.56541839284457496</v>
      </c>
      <c r="P18" s="165" t="s">
        <v>313</v>
      </c>
      <c r="Q18" s="165" t="s">
        <v>313</v>
      </c>
      <c r="R18" s="165" t="s">
        <v>314</v>
      </c>
      <c r="S18" s="153">
        <v>2</v>
      </c>
      <c r="T18" s="153">
        <v>2</v>
      </c>
      <c r="U18" s="242">
        <v>-1354343.56</v>
      </c>
      <c r="V18" s="240">
        <v>1.54</v>
      </c>
      <c r="W18" s="240">
        <v>1.41</v>
      </c>
      <c r="X18" s="240">
        <v>0.97</v>
      </c>
      <c r="Y18" s="240">
        <v>23615695.190000001</v>
      </c>
      <c r="Z18" s="240">
        <v>39022655.880000003</v>
      </c>
      <c r="AA18" s="240">
        <v>35520790.149999999</v>
      </c>
      <c r="AB18" s="233">
        <v>0</v>
      </c>
      <c r="AC18" s="241">
        <v>19047492.039999999</v>
      </c>
      <c r="AD18" s="241">
        <v>15545626.310000001</v>
      </c>
      <c r="AE18" s="234">
        <v>2</v>
      </c>
    </row>
    <row r="19" spans="1:31">
      <c r="A19" s="147" t="s">
        <v>1</v>
      </c>
      <c r="B19" s="148" t="s">
        <v>22</v>
      </c>
      <c r="C19" s="218" t="s">
        <v>110</v>
      </c>
      <c r="D19" s="215">
        <v>278746720.71999997</v>
      </c>
      <c r="E19" s="215">
        <v>253275259.88999999</v>
      </c>
      <c r="F19" s="216">
        <f t="shared" si="0"/>
        <v>25471460.829999983</v>
      </c>
      <c r="G19" s="165" t="s">
        <v>310</v>
      </c>
      <c r="H19" s="216">
        <f t="shared" si="4"/>
        <v>5094292.1659999965</v>
      </c>
      <c r="I19" s="216">
        <v>5080705</v>
      </c>
      <c r="J19" s="216">
        <f t="shared" si="1"/>
        <v>13587.165999996476</v>
      </c>
      <c r="K19" s="166" t="s">
        <v>311</v>
      </c>
      <c r="L19" s="216">
        <v>8764891.4900000002</v>
      </c>
      <c r="M19" s="216">
        <v>-41538598.809999995</v>
      </c>
      <c r="N19" s="216">
        <f t="shared" si="2"/>
        <v>21106271.657499999</v>
      </c>
      <c r="O19" s="216">
        <f t="shared" si="3"/>
        <v>0.41527426692082037</v>
      </c>
      <c r="P19" s="165" t="s">
        <v>313</v>
      </c>
      <c r="Q19" s="165" t="s">
        <v>313</v>
      </c>
      <c r="R19" s="165" t="s">
        <v>314</v>
      </c>
      <c r="S19" s="154">
        <v>1</v>
      </c>
      <c r="T19" s="153">
        <v>2</v>
      </c>
      <c r="U19" s="242">
        <v>-39581838.090000004</v>
      </c>
      <c r="V19" s="242">
        <v>1.44</v>
      </c>
      <c r="W19" s="240">
        <v>1.3</v>
      </c>
      <c r="X19" s="242">
        <v>0.41</v>
      </c>
      <c r="Y19" s="240">
        <v>29880698.370000001</v>
      </c>
      <c r="Z19" s="240">
        <v>25631813.940000001</v>
      </c>
      <c r="AA19" s="240">
        <v>13466019.449999999</v>
      </c>
      <c r="AB19" s="234">
        <v>2</v>
      </c>
      <c r="AC19" s="241">
        <v>9861280.1999999993</v>
      </c>
      <c r="AD19" s="242">
        <v>-2304514.29</v>
      </c>
      <c r="AE19" s="235">
        <v>3</v>
      </c>
    </row>
    <row r="20" spans="1:31">
      <c r="A20" s="147" t="s">
        <v>1</v>
      </c>
      <c r="B20" s="148" t="s">
        <v>23</v>
      </c>
      <c r="C20" s="218" t="s">
        <v>111</v>
      </c>
      <c r="D20" s="215">
        <v>135371119.88999999</v>
      </c>
      <c r="E20" s="215">
        <v>129889762.17999998</v>
      </c>
      <c r="F20" s="216">
        <f t="shared" si="0"/>
        <v>5481357.7100000083</v>
      </c>
      <c r="G20" s="165" t="s">
        <v>310</v>
      </c>
      <c r="H20" s="216">
        <f t="shared" si="4"/>
        <v>1096271.5420000018</v>
      </c>
      <c r="I20" s="216">
        <v>879100</v>
      </c>
      <c r="J20" s="216">
        <f t="shared" si="1"/>
        <v>217171.54200000176</v>
      </c>
      <c r="K20" s="166" t="s">
        <v>311</v>
      </c>
      <c r="L20" s="216">
        <v>12742302.689999999</v>
      </c>
      <c r="M20" s="216">
        <v>-5186895.46</v>
      </c>
      <c r="N20" s="216">
        <f t="shared" si="2"/>
        <v>10824146.848333331</v>
      </c>
      <c r="O20" s="216">
        <f t="shared" si="3"/>
        <v>1.1772108110268311</v>
      </c>
      <c r="P20" s="165" t="s">
        <v>313</v>
      </c>
      <c r="Q20" s="165" t="s">
        <v>313</v>
      </c>
      <c r="R20" s="165" t="s">
        <v>313</v>
      </c>
      <c r="S20" s="154">
        <v>1</v>
      </c>
      <c r="T20" s="154">
        <v>1</v>
      </c>
      <c r="U20" s="240">
        <v>1078510.53</v>
      </c>
      <c r="V20" s="240">
        <v>2.04</v>
      </c>
      <c r="W20" s="240">
        <v>1.83</v>
      </c>
      <c r="X20" s="240">
        <v>1.05</v>
      </c>
      <c r="Y20" s="240">
        <v>22041549.559999999</v>
      </c>
      <c r="Z20" s="240">
        <v>10720172.51</v>
      </c>
      <c r="AA20" s="240">
        <v>9234065.8599999994</v>
      </c>
      <c r="AB20" s="233">
        <v>0</v>
      </c>
      <c r="AC20" s="242">
        <v>-1756732.39</v>
      </c>
      <c r="AD20" s="242">
        <v>-3242839.04</v>
      </c>
      <c r="AE20" s="234">
        <v>2</v>
      </c>
    </row>
    <row r="21" spans="1:31">
      <c r="A21" s="147" t="s">
        <v>1</v>
      </c>
      <c r="B21" s="148" t="s">
        <v>24</v>
      </c>
      <c r="C21" s="218" t="s">
        <v>112</v>
      </c>
      <c r="D21" s="215">
        <v>158784741.63</v>
      </c>
      <c r="E21" s="215">
        <v>123208095.04000001</v>
      </c>
      <c r="F21" s="216">
        <f t="shared" si="0"/>
        <v>35576646.589999989</v>
      </c>
      <c r="G21" s="165" t="s">
        <v>310</v>
      </c>
      <c r="H21" s="216">
        <f t="shared" si="4"/>
        <v>7115329.3179999972</v>
      </c>
      <c r="I21" s="216">
        <v>8666510.2599999998</v>
      </c>
      <c r="J21" s="216">
        <f t="shared" si="1"/>
        <v>-1551180.9420000026</v>
      </c>
      <c r="K21" s="166" t="s">
        <v>312</v>
      </c>
      <c r="L21" s="216">
        <v>13063444.98</v>
      </c>
      <c r="M21" s="216">
        <v>-4301764.43</v>
      </c>
      <c r="N21" s="216">
        <f t="shared" si="2"/>
        <v>10267341.253333334</v>
      </c>
      <c r="O21" s="216">
        <f t="shared" si="3"/>
        <v>1.2723298717434661</v>
      </c>
      <c r="P21" s="165" t="s">
        <v>313</v>
      </c>
      <c r="Q21" s="165" t="s">
        <v>314</v>
      </c>
      <c r="R21" s="165" t="s">
        <v>313</v>
      </c>
      <c r="S21" s="152">
        <v>3</v>
      </c>
      <c r="T21" s="152">
        <v>3</v>
      </c>
      <c r="U21" s="240">
        <v>2375095.7799999998</v>
      </c>
      <c r="V21" s="240">
        <v>1.79</v>
      </c>
      <c r="W21" s="240">
        <v>1.5</v>
      </c>
      <c r="X21" s="240">
        <v>1.1000000000000001</v>
      </c>
      <c r="Y21" s="240">
        <v>19141583.52</v>
      </c>
      <c r="Z21" s="240">
        <v>13368880.140000001</v>
      </c>
      <c r="AA21" s="240">
        <v>12910670.039999999</v>
      </c>
      <c r="AB21" s="233">
        <v>0</v>
      </c>
      <c r="AC21" s="241">
        <v>1713301.65</v>
      </c>
      <c r="AD21" s="241">
        <v>1255091.55</v>
      </c>
      <c r="AE21" s="234">
        <v>2</v>
      </c>
    </row>
    <row r="22" spans="1:31">
      <c r="A22" s="147" t="s">
        <v>1</v>
      </c>
      <c r="B22" s="148" t="s">
        <v>25</v>
      </c>
      <c r="C22" s="218" t="s">
        <v>113</v>
      </c>
      <c r="D22" s="215">
        <v>124213995.25000003</v>
      </c>
      <c r="E22" s="215">
        <v>117217317.39000002</v>
      </c>
      <c r="F22" s="216">
        <f t="shared" si="0"/>
        <v>6996677.8600000143</v>
      </c>
      <c r="G22" s="165" t="s">
        <v>310</v>
      </c>
      <c r="H22" s="216">
        <f t="shared" si="4"/>
        <v>1399335.572000003</v>
      </c>
      <c r="I22" s="216">
        <v>2774210</v>
      </c>
      <c r="J22" s="216">
        <f t="shared" si="1"/>
        <v>-1374874.427999997</v>
      </c>
      <c r="K22" s="166" t="s">
        <v>312</v>
      </c>
      <c r="L22" s="216">
        <v>3428084.09</v>
      </c>
      <c r="M22" s="216">
        <v>-8970438.3000000007</v>
      </c>
      <c r="N22" s="216">
        <f t="shared" si="2"/>
        <v>9768109.7825000007</v>
      </c>
      <c r="O22" s="216">
        <f t="shared" si="3"/>
        <v>0.35094651537819155</v>
      </c>
      <c r="P22" s="165" t="s">
        <v>313</v>
      </c>
      <c r="Q22" s="165" t="s">
        <v>314</v>
      </c>
      <c r="R22" s="165" t="s">
        <v>314</v>
      </c>
      <c r="S22" s="154">
        <v>1</v>
      </c>
      <c r="T22" s="155">
        <v>4</v>
      </c>
      <c r="U22" s="242">
        <v>-5597074.1799999997</v>
      </c>
      <c r="V22" s="242">
        <v>1.39</v>
      </c>
      <c r="W22" s="240">
        <v>1.26</v>
      </c>
      <c r="X22" s="240">
        <v>0.8</v>
      </c>
      <c r="Y22" s="240">
        <v>11184128.74</v>
      </c>
      <c r="Z22" s="240">
        <v>6343125.4699999997</v>
      </c>
      <c r="AA22" s="240">
        <v>6272798.9400000004</v>
      </c>
      <c r="AB22" s="232">
        <v>1</v>
      </c>
      <c r="AC22" s="242">
        <v>-2308026.23</v>
      </c>
      <c r="AD22" s="242">
        <v>-2378352.7599999998</v>
      </c>
      <c r="AE22" s="239">
        <v>6</v>
      </c>
    </row>
    <row r="23" spans="1:31">
      <c r="A23" s="147" t="s">
        <v>1</v>
      </c>
      <c r="B23" s="148" t="s">
        <v>26</v>
      </c>
      <c r="C23" s="218" t="s">
        <v>114</v>
      </c>
      <c r="D23" s="215">
        <v>69592235</v>
      </c>
      <c r="E23" s="215">
        <v>67064430</v>
      </c>
      <c r="F23" s="216">
        <f t="shared" si="0"/>
        <v>2527805</v>
      </c>
      <c r="G23" s="165" t="s">
        <v>310</v>
      </c>
      <c r="H23" s="216">
        <f t="shared" si="4"/>
        <v>505561</v>
      </c>
      <c r="I23" s="216">
        <v>764600</v>
      </c>
      <c r="J23" s="216">
        <f t="shared" si="1"/>
        <v>-259039</v>
      </c>
      <c r="K23" s="166" t="s">
        <v>312</v>
      </c>
      <c r="L23" s="216">
        <v>-6082055.9800000004</v>
      </c>
      <c r="M23" s="216">
        <v>-10506603.84</v>
      </c>
      <c r="N23" s="216">
        <f t="shared" si="2"/>
        <v>5588702.5</v>
      </c>
      <c r="O23" s="216">
        <f t="shared" si="3"/>
        <v>-1.0882769265316949</v>
      </c>
      <c r="P23" s="165" t="s">
        <v>313</v>
      </c>
      <c r="Q23" s="165" t="s">
        <v>314</v>
      </c>
      <c r="R23" s="165" t="s">
        <v>314</v>
      </c>
      <c r="S23" s="153">
        <v>2</v>
      </c>
      <c r="T23" s="155">
        <v>4</v>
      </c>
      <c r="U23" s="242">
        <v>-9969482.5199999996</v>
      </c>
      <c r="V23" s="242">
        <v>0.83</v>
      </c>
      <c r="W23" s="242">
        <v>0.72</v>
      </c>
      <c r="X23" s="242">
        <v>0.34</v>
      </c>
      <c r="Y23" s="242">
        <v>-2549519.94</v>
      </c>
      <c r="Z23" s="240">
        <v>4341886.88</v>
      </c>
      <c r="AA23" s="240">
        <v>5511746.8799999999</v>
      </c>
      <c r="AB23" s="238">
        <v>5</v>
      </c>
      <c r="AC23" s="242">
        <v>-1471380.9</v>
      </c>
      <c r="AD23" s="242">
        <v>-301520.90000000002</v>
      </c>
      <c r="AE23" s="237">
        <v>7</v>
      </c>
    </row>
    <row r="24" spans="1:31" ht="49.2">
      <c r="A24" s="149" t="s">
        <v>2</v>
      </c>
      <c r="B24" s="150" t="s">
        <v>27</v>
      </c>
      <c r="C24" s="214" t="s">
        <v>115</v>
      </c>
      <c r="D24" s="215">
        <v>1486926000</v>
      </c>
      <c r="E24" s="215">
        <v>1364042925</v>
      </c>
      <c r="F24" s="216">
        <f t="shared" si="0"/>
        <v>122883075</v>
      </c>
      <c r="G24" s="165" t="s">
        <v>310</v>
      </c>
      <c r="H24" s="216">
        <f t="shared" si="4"/>
        <v>24576615</v>
      </c>
      <c r="I24" s="216">
        <v>19808216.380000003</v>
      </c>
      <c r="J24" s="216">
        <f t="shared" si="1"/>
        <v>4768398.6199999973</v>
      </c>
      <c r="K24" s="166" t="s">
        <v>311</v>
      </c>
      <c r="L24" s="216">
        <v>185453522.69999999</v>
      </c>
      <c r="M24" s="216">
        <v>-133968598.69</v>
      </c>
      <c r="N24" s="216">
        <f t="shared" si="2"/>
        <v>113670243.75</v>
      </c>
      <c r="O24" s="216">
        <f t="shared" si="3"/>
        <v>1.6315045748285377</v>
      </c>
      <c r="P24" s="165" t="s">
        <v>313</v>
      </c>
      <c r="Q24" s="165" t="s">
        <v>313</v>
      </c>
      <c r="R24" s="165" t="s">
        <v>313</v>
      </c>
      <c r="S24" s="154">
        <v>1</v>
      </c>
      <c r="T24" s="154">
        <v>1</v>
      </c>
      <c r="U24" s="240">
        <v>20826004.579999998</v>
      </c>
      <c r="V24" s="240">
        <v>2.04</v>
      </c>
      <c r="W24" s="240">
        <v>1.86</v>
      </c>
      <c r="X24" s="240">
        <v>1.07</v>
      </c>
      <c r="Y24" s="240">
        <v>324115332.13999999</v>
      </c>
      <c r="Z24" s="240">
        <v>199606306.25999999</v>
      </c>
      <c r="AA24" s="240">
        <v>139401074.31999999</v>
      </c>
      <c r="AB24" s="233">
        <v>0</v>
      </c>
      <c r="AC24" s="241">
        <v>174341330.58000001</v>
      </c>
      <c r="AD24" s="241">
        <v>113946598.64</v>
      </c>
      <c r="AE24" s="233">
        <v>0</v>
      </c>
    </row>
    <row r="25" spans="1:31">
      <c r="A25" s="149" t="s">
        <v>2</v>
      </c>
      <c r="B25" s="150" t="s">
        <v>28</v>
      </c>
      <c r="C25" s="214" t="s">
        <v>116</v>
      </c>
      <c r="D25" s="215">
        <v>149521360</v>
      </c>
      <c r="E25" s="215">
        <v>104247190</v>
      </c>
      <c r="F25" s="216">
        <f t="shared" si="0"/>
        <v>45274170</v>
      </c>
      <c r="G25" s="165" t="s">
        <v>310</v>
      </c>
      <c r="H25" s="216">
        <f t="shared" si="4"/>
        <v>9054834</v>
      </c>
      <c r="I25" s="216">
        <v>5784871.6699999999</v>
      </c>
      <c r="J25" s="216">
        <f t="shared" si="1"/>
        <v>3269962.33</v>
      </c>
      <c r="K25" s="166" t="s">
        <v>311</v>
      </c>
      <c r="L25" s="216">
        <v>24537207.32</v>
      </c>
      <c r="M25" s="216">
        <v>15677499.469999999</v>
      </c>
      <c r="N25" s="216">
        <f t="shared" si="2"/>
        <v>8687265.833333334</v>
      </c>
      <c r="O25" s="216">
        <f t="shared" si="3"/>
        <v>2.8245028747537462</v>
      </c>
      <c r="P25" s="165" t="s">
        <v>313</v>
      </c>
      <c r="Q25" s="165" t="s">
        <v>313</v>
      </c>
      <c r="R25" s="165" t="s">
        <v>313</v>
      </c>
      <c r="S25" s="154">
        <v>1</v>
      </c>
      <c r="T25" s="154">
        <v>1</v>
      </c>
      <c r="U25" s="240">
        <v>30585962.25</v>
      </c>
      <c r="V25" s="240">
        <v>4.54</v>
      </c>
      <c r="W25" s="240">
        <v>4.33</v>
      </c>
      <c r="X25" s="240">
        <v>3.41</v>
      </c>
      <c r="Y25" s="240">
        <v>44890487.259999998</v>
      </c>
      <c r="Z25" s="240">
        <v>42009838.990000002</v>
      </c>
      <c r="AA25" s="240">
        <v>38773044.689999998</v>
      </c>
      <c r="AB25" s="233">
        <v>0</v>
      </c>
      <c r="AC25" s="241">
        <v>31188761.170000002</v>
      </c>
      <c r="AD25" s="241">
        <v>27951966.870000001</v>
      </c>
      <c r="AE25" s="233">
        <v>0</v>
      </c>
    </row>
    <row r="26" spans="1:31">
      <c r="A26" s="149" t="s">
        <v>2</v>
      </c>
      <c r="B26" s="150" t="s">
        <v>29</v>
      </c>
      <c r="C26" s="214" t="s">
        <v>117</v>
      </c>
      <c r="D26" s="215">
        <v>215748485.44</v>
      </c>
      <c r="E26" s="215">
        <v>171353940.97999999</v>
      </c>
      <c r="F26" s="216">
        <f t="shared" si="0"/>
        <v>44394544.460000008</v>
      </c>
      <c r="G26" s="165" t="s">
        <v>310</v>
      </c>
      <c r="H26" s="216">
        <f t="shared" si="4"/>
        <v>8878908.8920000009</v>
      </c>
      <c r="I26" s="216">
        <v>5338000</v>
      </c>
      <c r="J26" s="216">
        <f t="shared" si="1"/>
        <v>3540908.8920000009</v>
      </c>
      <c r="K26" s="166" t="s">
        <v>311</v>
      </c>
      <c r="L26" s="216">
        <v>13571988.93</v>
      </c>
      <c r="M26" s="216">
        <v>-73454914.99000001</v>
      </c>
      <c r="N26" s="216">
        <f t="shared" si="2"/>
        <v>14279495.081666665</v>
      </c>
      <c r="O26" s="216">
        <f t="shared" si="3"/>
        <v>0.95045299937985717</v>
      </c>
      <c r="P26" s="165" t="s">
        <v>313</v>
      </c>
      <c r="Q26" s="165" t="s">
        <v>313</v>
      </c>
      <c r="R26" s="165" t="s">
        <v>314</v>
      </c>
      <c r="S26" s="153">
        <v>2</v>
      </c>
      <c r="T26" s="153">
        <v>2</v>
      </c>
      <c r="U26" s="242">
        <v>-20295363.02</v>
      </c>
      <c r="V26" s="242">
        <v>1.27</v>
      </c>
      <c r="W26" s="240">
        <v>1.18</v>
      </c>
      <c r="X26" s="242">
        <v>0.68</v>
      </c>
      <c r="Y26" s="240">
        <v>17085214.059999999</v>
      </c>
      <c r="Z26" s="240">
        <v>27353631.170000002</v>
      </c>
      <c r="AA26" s="240">
        <v>15730780.439999999</v>
      </c>
      <c r="AB26" s="234">
        <v>2</v>
      </c>
      <c r="AC26" s="241">
        <v>8464779.0500000007</v>
      </c>
      <c r="AD26" s="242">
        <v>-3158071.68</v>
      </c>
      <c r="AE26" s="239">
        <v>6</v>
      </c>
    </row>
    <row r="27" spans="1:31">
      <c r="A27" s="149" t="s">
        <v>2</v>
      </c>
      <c r="B27" s="150" t="s">
        <v>30</v>
      </c>
      <c r="C27" s="214" t="s">
        <v>118</v>
      </c>
      <c r="D27" s="215">
        <v>158072556.31999999</v>
      </c>
      <c r="E27" s="215">
        <v>140098508.88999996</v>
      </c>
      <c r="F27" s="216">
        <f t="shared" si="0"/>
        <v>17974047.430000037</v>
      </c>
      <c r="G27" s="165" t="s">
        <v>310</v>
      </c>
      <c r="H27" s="216">
        <f t="shared" si="4"/>
        <v>3594809.4860000075</v>
      </c>
      <c r="I27" s="216">
        <v>500000</v>
      </c>
      <c r="J27" s="216">
        <f t="shared" si="1"/>
        <v>3094809.4860000075</v>
      </c>
      <c r="K27" s="166" t="s">
        <v>311</v>
      </c>
      <c r="L27" s="216">
        <v>5333876.43</v>
      </c>
      <c r="M27" s="216">
        <v>-19072207.289999999</v>
      </c>
      <c r="N27" s="216">
        <f t="shared" si="2"/>
        <v>11674875.740833329</v>
      </c>
      <c r="O27" s="216">
        <f t="shared" si="3"/>
        <v>0.45686794004535403</v>
      </c>
      <c r="P27" s="165" t="s">
        <v>313</v>
      </c>
      <c r="Q27" s="165" t="s">
        <v>313</v>
      </c>
      <c r="R27" s="165" t="s">
        <v>314</v>
      </c>
      <c r="S27" s="154">
        <v>1</v>
      </c>
      <c r="T27" s="153">
        <v>2</v>
      </c>
      <c r="U27" s="240">
        <v>4083640.66</v>
      </c>
      <c r="V27" s="240">
        <v>2.25</v>
      </c>
      <c r="W27" s="240">
        <v>1.99</v>
      </c>
      <c r="X27" s="240">
        <v>1.1499999999999999</v>
      </c>
      <c r="Y27" s="240">
        <v>34377445.460000001</v>
      </c>
      <c r="Z27" s="240">
        <v>35925689.759999998</v>
      </c>
      <c r="AA27" s="240">
        <v>32942413.219999999</v>
      </c>
      <c r="AB27" s="233">
        <v>0</v>
      </c>
      <c r="AC27" s="241">
        <v>22273371.699999999</v>
      </c>
      <c r="AD27" s="241">
        <v>19290095.16</v>
      </c>
      <c r="AE27" s="234">
        <v>2</v>
      </c>
    </row>
    <row r="28" spans="1:31">
      <c r="A28" s="149" t="s">
        <v>2</v>
      </c>
      <c r="B28" s="150" t="s">
        <v>31</v>
      </c>
      <c r="C28" s="214" t="s">
        <v>119</v>
      </c>
      <c r="D28" s="215">
        <v>74776111</v>
      </c>
      <c r="E28" s="215">
        <v>67706497.020000011</v>
      </c>
      <c r="F28" s="216">
        <f t="shared" si="0"/>
        <v>7069613.9799999893</v>
      </c>
      <c r="G28" s="165" t="s">
        <v>310</v>
      </c>
      <c r="H28" s="216">
        <f t="shared" si="4"/>
        <v>1413922.7959999978</v>
      </c>
      <c r="I28" s="216">
        <v>1138000</v>
      </c>
      <c r="J28" s="216">
        <f t="shared" si="1"/>
        <v>275922.79599999776</v>
      </c>
      <c r="K28" s="166" t="s">
        <v>311</v>
      </c>
      <c r="L28" s="216">
        <v>-5894782.1200000001</v>
      </c>
      <c r="M28" s="216">
        <v>-11600050.32</v>
      </c>
      <c r="N28" s="216">
        <f t="shared" si="2"/>
        <v>5642208.0850000009</v>
      </c>
      <c r="O28" s="216">
        <f t="shared" si="3"/>
        <v>-1.0447651045822779</v>
      </c>
      <c r="P28" s="165" t="s">
        <v>313</v>
      </c>
      <c r="Q28" s="165" t="s">
        <v>313</v>
      </c>
      <c r="R28" s="165" t="s">
        <v>314</v>
      </c>
      <c r="S28" s="153">
        <v>2</v>
      </c>
      <c r="T28" s="153">
        <v>2</v>
      </c>
      <c r="U28" s="242">
        <v>-13621959.550000001</v>
      </c>
      <c r="V28" s="242">
        <v>0.84</v>
      </c>
      <c r="W28" s="242">
        <v>0.69</v>
      </c>
      <c r="X28" s="242">
        <v>0.13</v>
      </c>
      <c r="Y28" s="242">
        <v>-2487793.89</v>
      </c>
      <c r="Z28" s="240">
        <v>6820599.1200000001</v>
      </c>
      <c r="AA28" s="240">
        <v>6113895.1200000001</v>
      </c>
      <c r="AB28" s="236">
        <v>4</v>
      </c>
      <c r="AC28" s="241">
        <v>1044411.64</v>
      </c>
      <c r="AD28" s="241">
        <v>337707.64</v>
      </c>
      <c r="AE28" s="239">
        <v>6</v>
      </c>
    </row>
    <row r="29" spans="1:31">
      <c r="A29" s="149" t="s">
        <v>2</v>
      </c>
      <c r="B29" s="150" t="s">
        <v>32</v>
      </c>
      <c r="C29" s="214" t="s">
        <v>120</v>
      </c>
      <c r="D29" s="215">
        <v>104820990.03999999</v>
      </c>
      <c r="E29" s="215">
        <v>91580659.410000011</v>
      </c>
      <c r="F29" s="216">
        <f t="shared" si="0"/>
        <v>13240330.62999998</v>
      </c>
      <c r="G29" s="165" t="s">
        <v>310</v>
      </c>
      <c r="H29" s="216">
        <f t="shared" si="4"/>
        <v>2648066.125999996</v>
      </c>
      <c r="I29" s="216">
        <v>1662354.6400000001</v>
      </c>
      <c r="J29" s="216">
        <f t="shared" si="1"/>
        <v>985711.48599999584</v>
      </c>
      <c r="K29" s="166" t="s">
        <v>311</v>
      </c>
      <c r="L29" s="216">
        <v>2165574.7599999998</v>
      </c>
      <c r="M29" s="216">
        <v>-5444471.040000001</v>
      </c>
      <c r="N29" s="216">
        <f t="shared" si="2"/>
        <v>7631721.6175000006</v>
      </c>
      <c r="O29" s="216">
        <f t="shared" si="3"/>
        <v>0.28375966374798123</v>
      </c>
      <c r="P29" s="165" t="s">
        <v>313</v>
      </c>
      <c r="Q29" s="165" t="s">
        <v>313</v>
      </c>
      <c r="R29" s="165" t="s">
        <v>314</v>
      </c>
      <c r="S29" s="154">
        <v>1</v>
      </c>
      <c r="T29" s="153">
        <v>2</v>
      </c>
      <c r="U29" s="242">
        <v>-1567725.96</v>
      </c>
      <c r="V29" s="240">
        <v>1.69</v>
      </c>
      <c r="W29" s="240">
        <v>1.52</v>
      </c>
      <c r="X29" s="240">
        <v>0.89</v>
      </c>
      <c r="Y29" s="240">
        <v>9830444.4199999999</v>
      </c>
      <c r="Z29" s="240">
        <v>7989032.5999999996</v>
      </c>
      <c r="AA29" s="240">
        <v>7690234.0599999996</v>
      </c>
      <c r="AB29" s="233">
        <v>0</v>
      </c>
      <c r="AC29" s="241">
        <v>3828662.31</v>
      </c>
      <c r="AD29" s="241">
        <v>3529863.77</v>
      </c>
      <c r="AE29" s="234">
        <v>2</v>
      </c>
    </row>
    <row r="30" spans="1:31">
      <c r="A30" s="149" t="s">
        <v>2</v>
      </c>
      <c r="B30" s="150" t="s">
        <v>33</v>
      </c>
      <c r="C30" s="214" t="s">
        <v>121</v>
      </c>
      <c r="D30" s="215">
        <v>106550000</v>
      </c>
      <c r="E30" s="215">
        <v>97825000</v>
      </c>
      <c r="F30" s="216">
        <f t="shared" si="0"/>
        <v>8725000</v>
      </c>
      <c r="G30" s="165" t="s">
        <v>310</v>
      </c>
      <c r="H30" s="216">
        <f t="shared" si="4"/>
        <v>1745000</v>
      </c>
      <c r="I30" s="216">
        <v>1657302.9</v>
      </c>
      <c r="J30" s="216">
        <f t="shared" si="1"/>
        <v>87697.100000000093</v>
      </c>
      <c r="K30" s="166" t="s">
        <v>311</v>
      </c>
      <c r="L30" s="216">
        <v>-131623.57999999999</v>
      </c>
      <c r="M30" s="216">
        <v>-11605108.720000001</v>
      </c>
      <c r="N30" s="216">
        <f t="shared" si="2"/>
        <v>8152083.333333333</v>
      </c>
      <c r="O30" s="216">
        <f t="shared" si="3"/>
        <v>-1.6146005213391258E-2</v>
      </c>
      <c r="P30" s="165" t="s">
        <v>313</v>
      </c>
      <c r="Q30" s="165" t="s">
        <v>313</v>
      </c>
      <c r="R30" s="165" t="s">
        <v>314</v>
      </c>
      <c r="S30" s="153">
        <v>2</v>
      </c>
      <c r="T30" s="153">
        <v>2</v>
      </c>
      <c r="U30" s="242">
        <v>-12310863.59</v>
      </c>
      <c r="V30" s="242">
        <v>1.21</v>
      </c>
      <c r="W30" s="240">
        <v>1.06</v>
      </c>
      <c r="X30" s="242">
        <v>0.47</v>
      </c>
      <c r="Y30" s="240">
        <v>4787493.68</v>
      </c>
      <c r="Z30" s="240">
        <v>4375631.43</v>
      </c>
      <c r="AA30" s="240">
        <v>2865335.06</v>
      </c>
      <c r="AB30" s="234">
        <v>2</v>
      </c>
      <c r="AC30" s="242">
        <v>-1074517.29</v>
      </c>
      <c r="AD30" s="242">
        <v>-2584813.66</v>
      </c>
      <c r="AE30" s="237">
        <v>7</v>
      </c>
    </row>
    <row r="31" spans="1:31">
      <c r="A31" s="149" t="s">
        <v>2</v>
      </c>
      <c r="B31" s="150" t="s">
        <v>34</v>
      </c>
      <c r="C31" s="214" t="s">
        <v>122</v>
      </c>
      <c r="D31" s="215">
        <v>352703200</v>
      </c>
      <c r="E31" s="215">
        <v>334513200</v>
      </c>
      <c r="F31" s="216">
        <f t="shared" si="0"/>
        <v>18190000</v>
      </c>
      <c r="G31" s="165" t="s">
        <v>310</v>
      </c>
      <c r="H31" s="216">
        <f t="shared" si="4"/>
        <v>3638000</v>
      </c>
      <c r="I31" s="216">
        <v>2899500</v>
      </c>
      <c r="J31" s="216">
        <f t="shared" si="1"/>
        <v>738500</v>
      </c>
      <c r="K31" s="166" t="s">
        <v>311</v>
      </c>
      <c r="L31" s="216">
        <v>-16409824.029999999</v>
      </c>
      <c r="M31" s="216">
        <v>-68086528.310000002</v>
      </c>
      <c r="N31" s="216">
        <f t="shared" si="2"/>
        <v>27876100</v>
      </c>
      <c r="O31" s="216">
        <f t="shared" si="3"/>
        <v>-0.58867000871714481</v>
      </c>
      <c r="P31" s="165" t="s">
        <v>313</v>
      </c>
      <c r="Q31" s="165" t="s">
        <v>313</v>
      </c>
      <c r="R31" s="165" t="s">
        <v>314</v>
      </c>
      <c r="S31" s="153">
        <v>2</v>
      </c>
      <c r="T31" s="153">
        <v>2</v>
      </c>
      <c r="U31" s="242">
        <v>-69625778.489999995</v>
      </c>
      <c r="V31" s="242">
        <v>0.86</v>
      </c>
      <c r="W31" s="242">
        <v>0.75</v>
      </c>
      <c r="X31" s="242">
        <v>0.33</v>
      </c>
      <c r="Y31" s="242">
        <v>-14393248.59</v>
      </c>
      <c r="Z31" s="240">
        <v>14377698.84</v>
      </c>
      <c r="AA31" s="240">
        <v>5194636.4800000004</v>
      </c>
      <c r="AB31" s="239">
        <v>6</v>
      </c>
      <c r="AC31" s="242">
        <v>-5782785.0099999998</v>
      </c>
      <c r="AD31" s="242">
        <v>-14965847.369999999</v>
      </c>
      <c r="AE31" s="237">
        <v>7</v>
      </c>
    </row>
    <row r="32" spans="1:31">
      <c r="A32" s="149" t="s">
        <v>2</v>
      </c>
      <c r="B32" s="150" t="s">
        <v>35</v>
      </c>
      <c r="C32" s="214" t="s">
        <v>123</v>
      </c>
      <c r="D32" s="215">
        <v>105920900</v>
      </c>
      <c r="E32" s="215">
        <v>96502364.370000005</v>
      </c>
      <c r="F32" s="216">
        <f t="shared" si="0"/>
        <v>9418535.6299999952</v>
      </c>
      <c r="G32" s="165" t="s">
        <v>310</v>
      </c>
      <c r="H32" s="216">
        <f t="shared" si="4"/>
        <v>1883707.125999999</v>
      </c>
      <c r="I32" s="216">
        <v>1100000</v>
      </c>
      <c r="J32" s="216">
        <f t="shared" si="1"/>
        <v>783707.125999999</v>
      </c>
      <c r="K32" s="166" t="s">
        <v>311</v>
      </c>
      <c r="L32" s="216">
        <v>-61817.74</v>
      </c>
      <c r="M32" s="216">
        <v>-10799989.1</v>
      </c>
      <c r="N32" s="216">
        <f t="shared" si="2"/>
        <v>8041863.6975000007</v>
      </c>
      <c r="O32" s="216">
        <f t="shared" si="3"/>
        <v>-7.6869917627698011E-3</v>
      </c>
      <c r="P32" s="165" t="s">
        <v>313</v>
      </c>
      <c r="Q32" s="165" t="s">
        <v>313</v>
      </c>
      <c r="R32" s="165" t="s">
        <v>314</v>
      </c>
      <c r="S32" s="153">
        <v>2</v>
      </c>
      <c r="T32" s="153">
        <v>2</v>
      </c>
      <c r="U32" s="242">
        <v>-953439.66</v>
      </c>
      <c r="V32" s="242">
        <v>1.46</v>
      </c>
      <c r="W32" s="240">
        <v>1.33</v>
      </c>
      <c r="X32" s="240">
        <v>0.96</v>
      </c>
      <c r="Y32" s="240">
        <v>10515966.42</v>
      </c>
      <c r="Z32" s="240">
        <v>16118070.529999999</v>
      </c>
      <c r="AA32" s="240">
        <v>14855459.560000001</v>
      </c>
      <c r="AB32" s="232">
        <v>1</v>
      </c>
      <c r="AC32" s="241">
        <v>4571784.2699999996</v>
      </c>
      <c r="AD32" s="241">
        <v>3309173.3</v>
      </c>
      <c r="AE32" s="236">
        <v>4</v>
      </c>
    </row>
    <row r="33" spans="1:31">
      <c r="A33" s="149" t="s">
        <v>2</v>
      </c>
      <c r="B33" s="150" t="s">
        <v>36</v>
      </c>
      <c r="C33" s="214" t="s">
        <v>124</v>
      </c>
      <c r="D33" s="215">
        <v>124623471</v>
      </c>
      <c r="E33" s="215">
        <v>101083595</v>
      </c>
      <c r="F33" s="216">
        <f t="shared" si="0"/>
        <v>23539876</v>
      </c>
      <c r="G33" s="165" t="s">
        <v>310</v>
      </c>
      <c r="H33" s="216">
        <f t="shared" si="4"/>
        <v>4707975.2</v>
      </c>
      <c r="I33" s="216">
        <v>1632883.82</v>
      </c>
      <c r="J33" s="216">
        <f t="shared" si="1"/>
        <v>3075091.38</v>
      </c>
      <c r="K33" s="166" t="s">
        <v>311</v>
      </c>
      <c r="L33" s="216">
        <v>-2354661.81</v>
      </c>
      <c r="M33" s="216">
        <v>-13518094.489999998</v>
      </c>
      <c r="N33" s="216">
        <f t="shared" si="2"/>
        <v>8423632.916666666</v>
      </c>
      <c r="O33" s="216">
        <f t="shared" si="3"/>
        <v>-0.2795304393358784</v>
      </c>
      <c r="P33" s="165" t="s">
        <v>313</v>
      </c>
      <c r="Q33" s="165" t="s">
        <v>313</v>
      </c>
      <c r="R33" s="165" t="s">
        <v>314</v>
      </c>
      <c r="S33" s="153">
        <v>2</v>
      </c>
      <c r="T33" s="153">
        <v>2</v>
      </c>
      <c r="U33" s="242">
        <v>-2158329.91</v>
      </c>
      <c r="V33" s="242">
        <v>1.49</v>
      </c>
      <c r="W33" s="240">
        <v>1.37</v>
      </c>
      <c r="X33" s="240">
        <v>0.91</v>
      </c>
      <c r="Y33" s="240">
        <v>11466501.279999999</v>
      </c>
      <c r="Z33" s="240">
        <v>35767292.579999998</v>
      </c>
      <c r="AA33" s="240">
        <v>33172858.010000002</v>
      </c>
      <c r="AB33" s="232">
        <v>1</v>
      </c>
      <c r="AC33" s="241">
        <v>28331821.670000002</v>
      </c>
      <c r="AD33" s="241">
        <v>25737387.100000001</v>
      </c>
      <c r="AE33" s="235">
        <v>3</v>
      </c>
    </row>
    <row r="34" spans="1:31">
      <c r="A34" s="149" t="s">
        <v>2</v>
      </c>
      <c r="B34" s="150" t="s">
        <v>37</v>
      </c>
      <c r="C34" s="214" t="s">
        <v>125</v>
      </c>
      <c r="D34" s="215">
        <v>149597771</v>
      </c>
      <c r="E34" s="215">
        <v>130482831.22</v>
      </c>
      <c r="F34" s="216">
        <f t="shared" si="0"/>
        <v>19114939.780000001</v>
      </c>
      <c r="G34" s="165" t="s">
        <v>310</v>
      </c>
      <c r="H34" s="216">
        <f t="shared" si="4"/>
        <v>3822987.9560000002</v>
      </c>
      <c r="I34" s="216">
        <v>1772814</v>
      </c>
      <c r="J34" s="216">
        <f>+H34-I34</f>
        <v>2050173.9560000002</v>
      </c>
      <c r="K34" s="166" t="s">
        <v>311</v>
      </c>
      <c r="L34" s="216">
        <v>-4284565.3600000003</v>
      </c>
      <c r="M34" s="216">
        <v>-17890665.709999997</v>
      </c>
      <c r="N34" s="216">
        <f t="shared" si="2"/>
        <v>10873569.268333333</v>
      </c>
      <c r="O34" s="216">
        <f t="shared" si="3"/>
        <v>-0.39403486143945127</v>
      </c>
      <c r="P34" s="165" t="s">
        <v>313</v>
      </c>
      <c r="Q34" s="165" t="s">
        <v>313</v>
      </c>
      <c r="R34" s="165" t="s">
        <v>314</v>
      </c>
      <c r="S34" s="153">
        <v>2</v>
      </c>
      <c r="T34" s="153">
        <v>2</v>
      </c>
      <c r="U34" s="240">
        <v>847914.36</v>
      </c>
      <c r="V34" s="240">
        <v>1.6</v>
      </c>
      <c r="W34" s="240">
        <v>1.46</v>
      </c>
      <c r="X34" s="240">
        <v>1.03</v>
      </c>
      <c r="Y34" s="240">
        <v>19977603.289999999</v>
      </c>
      <c r="Z34" s="240">
        <v>27388732.789999999</v>
      </c>
      <c r="AA34" s="240">
        <v>28383955.329999998</v>
      </c>
      <c r="AB34" s="233">
        <v>0</v>
      </c>
      <c r="AC34" s="241">
        <v>10752802.189999999</v>
      </c>
      <c r="AD34" s="241">
        <v>11748024.73</v>
      </c>
      <c r="AE34" s="234">
        <v>2</v>
      </c>
    </row>
    <row r="35" spans="1:31">
      <c r="A35" s="149" t="s">
        <v>2</v>
      </c>
      <c r="B35" s="150" t="s">
        <v>38</v>
      </c>
      <c r="C35" s="214" t="s">
        <v>126</v>
      </c>
      <c r="D35" s="215">
        <v>233099362</v>
      </c>
      <c r="E35" s="215">
        <v>217557322</v>
      </c>
      <c r="F35" s="216">
        <f t="shared" si="0"/>
        <v>15542040</v>
      </c>
      <c r="G35" s="165" t="s">
        <v>310</v>
      </c>
      <c r="H35" s="216">
        <f t="shared" si="4"/>
        <v>3108408</v>
      </c>
      <c r="I35" s="216">
        <v>1757564.66</v>
      </c>
      <c r="J35" s="216">
        <f t="shared" si="1"/>
        <v>1350843.34</v>
      </c>
      <c r="K35" s="166" t="s">
        <v>311</v>
      </c>
      <c r="L35" s="216">
        <v>-2623477.7599999998</v>
      </c>
      <c r="M35" s="216">
        <v>-29650369.059999999</v>
      </c>
      <c r="N35" s="216">
        <f t="shared" si="2"/>
        <v>18129776.833333332</v>
      </c>
      <c r="O35" s="216">
        <f t="shared" si="3"/>
        <v>-0.14470546350998015</v>
      </c>
      <c r="P35" s="165" t="s">
        <v>313</v>
      </c>
      <c r="Q35" s="165" t="s">
        <v>313</v>
      </c>
      <c r="R35" s="165" t="s">
        <v>314</v>
      </c>
      <c r="S35" s="153">
        <v>2</v>
      </c>
      <c r="T35" s="153">
        <v>2</v>
      </c>
      <c r="U35" s="242">
        <v>-22388751.879999999</v>
      </c>
      <c r="V35" s="242">
        <v>1.18</v>
      </c>
      <c r="W35" s="240">
        <v>1.06</v>
      </c>
      <c r="X35" s="242">
        <v>0.62</v>
      </c>
      <c r="Y35" s="240">
        <v>10692758.560000001</v>
      </c>
      <c r="Z35" s="240">
        <v>27879252.91</v>
      </c>
      <c r="AA35" s="240">
        <v>23171605.399999999</v>
      </c>
      <c r="AB35" s="234">
        <v>2</v>
      </c>
      <c r="AC35" s="241">
        <v>18841861.649999999</v>
      </c>
      <c r="AD35" s="241">
        <v>14134214.140000001</v>
      </c>
      <c r="AE35" s="236">
        <v>4</v>
      </c>
    </row>
    <row r="36" spans="1:31">
      <c r="A36" s="149" t="s">
        <v>2</v>
      </c>
      <c r="B36" s="150" t="s">
        <v>39</v>
      </c>
      <c r="C36" s="214" t="s">
        <v>127</v>
      </c>
      <c r="D36" s="215">
        <v>114962700</v>
      </c>
      <c r="E36" s="215">
        <v>107506701</v>
      </c>
      <c r="F36" s="216">
        <f t="shared" si="0"/>
        <v>7455999</v>
      </c>
      <c r="G36" s="165" t="s">
        <v>310</v>
      </c>
      <c r="H36" s="216">
        <f t="shared" si="4"/>
        <v>1491199.8</v>
      </c>
      <c r="I36" s="216">
        <v>1353369.72</v>
      </c>
      <c r="J36" s="216">
        <f t="shared" si="1"/>
        <v>137830.08000000007</v>
      </c>
      <c r="K36" s="166" t="s">
        <v>311</v>
      </c>
      <c r="L36" s="216">
        <v>6235795.5700000003</v>
      </c>
      <c r="M36" s="216">
        <v>-4345319.16</v>
      </c>
      <c r="N36" s="216">
        <f t="shared" si="2"/>
        <v>8958891.75</v>
      </c>
      <c r="O36" s="216">
        <f t="shared" si="3"/>
        <v>0.69604541990363933</v>
      </c>
      <c r="P36" s="165" t="s">
        <v>313</v>
      </c>
      <c r="Q36" s="165" t="s">
        <v>313</v>
      </c>
      <c r="R36" s="165" t="s">
        <v>314</v>
      </c>
      <c r="S36" s="154">
        <v>1</v>
      </c>
      <c r="T36" s="153">
        <v>2</v>
      </c>
      <c r="U36" s="240">
        <v>6376030.6799999997</v>
      </c>
      <c r="V36" s="240">
        <v>2.09</v>
      </c>
      <c r="W36" s="240">
        <v>1.9</v>
      </c>
      <c r="X36" s="240">
        <v>1.36</v>
      </c>
      <c r="Y36" s="240">
        <v>19403079.57</v>
      </c>
      <c r="Z36" s="240">
        <v>15979747.289999999</v>
      </c>
      <c r="AA36" s="240">
        <v>13243636.460000001</v>
      </c>
      <c r="AB36" s="233">
        <v>0</v>
      </c>
      <c r="AC36" s="241">
        <v>3512510.03</v>
      </c>
      <c r="AD36" s="241">
        <v>776399.2</v>
      </c>
      <c r="AE36" s="232">
        <v>1</v>
      </c>
    </row>
    <row r="37" spans="1:31">
      <c r="A37" s="149" t="s">
        <v>2</v>
      </c>
      <c r="B37" s="150" t="s">
        <v>40</v>
      </c>
      <c r="C37" s="214" t="s">
        <v>128</v>
      </c>
      <c r="D37" s="215">
        <v>134087226.88</v>
      </c>
      <c r="E37" s="215">
        <v>103951263.58</v>
      </c>
      <c r="F37" s="216">
        <f t="shared" si="0"/>
        <v>30135963.299999997</v>
      </c>
      <c r="G37" s="165" t="s">
        <v>310</v>
      </c>
      <c r="H37" s="216">
        <f t="shared" si="4"/>
        <v>6027192.6600000001</v>
      </c>
      <c r="I37" s="216">
        <v>4987000</v>
      </c>
      <c r="J37" s="216">
        <f t="shared" si="1"/>
        <v>1040192.6600000001</v>
      </c>
      <c r="K37" s="166" t="s">
        <v>311</v>
      </c>
      <c r="L37" s="216">
        <v>-4569766.62</v>
      </c>
      <c r="M37" s="216">
        <v>-23023274.02</v>
      </c>
      <c r="N37" s="216">
        <f t="shared" si="2"/>
        <v>8662605.2983333338</v>
      </c>
      <c r="O37" s="216">
        <f t="shared" si="3"/>
        <v>-0.52752797370084648</v>
      </c>
      <c r="P37" s="165" t="s">
        <v>313</v>
      </c>
      <c r="Q37" s="165" t="s">
        <v>313</v>
      </c>
      <c r="R37" s="165" t="s">
        <v>314</v>
      </c>
      <c r="S37" s="153">
        <v>2</v>
      </c>
      <c r="T37" s="153">
        <v>2</v>
      </c>
      <c r="U37" s="242">
        <v>-11051172.630000001</v>
      </c>
      <c r="V37" s="242">
        <v>1.35</v>
      </c>
      <c r="W37" s="240">
        <v>1.19</v>
      </c>
      <c r="X37" s="242">
        <v>0.62</v>
      </c>
      <c r="Y37" s="240">
        <v>10279959.789999999</v>
      </c>
      <c r="Z37" s="240">
        <v>13929351.4</v>
      </c>
      <c r="AA37" s="240">
        <v>11930885.300000001</v>
      </c>
      <c r="AB37" s="234">
        <v>2</v>
      </c>
      <c r="AC37" s="241">
        <v>8733077.4299999997</v>
      </c>
      <c r="AD37" s="241">
        <v>6734611.3300000001</v>
      </c>
      <c r="AE37" s="235">
        <v>3</v>
      </c>
    </row>
    <row r="38" spans="1:31">
      <c r="A38" s="147" t="s">
        <v>3</v>
      </c>
      <c r="B38" s="148" t="s">
        <v>41</v>
      </c>
      <c r="C38" s="218" t="s">
        <v>129</v>
      </c>
      <c r="D38" s="215">
        <v>3426495596.4100003</v>
      </c>
      <c r="E38" s="215">
        <v>2900328738.6000009</v>
      </c>
      <c r="F38" s="216">
        <f t="shared" si="0"/>
        <v>526166857.80999947</v>
      </c>
      <c r="G38" s="165" t="s">
        <v>310</v>
      </c>
      <c r="H38" s="216">
        <f t="shared" si="4"/>
        <v>105233371.56199989</v>
      </c>
      <c r="I38" s="216">
        <v>105000000</v>
      </c>
      <c r="J38" s="216">
        <f t="shared" si="1"/>
        <v>233371.56199988723</v>
      </c>
      <c r="K38" s="166" t="s">
        <v>311</v>
      </c>
      <c r="L38" s="216">
        <v>673769649.72000003</v>
      </c>
      <c r="M38" s="216">
        <v>-198752615.85999998</v>
      </c>
      <c r="N38" s="216">
        <f t="shared" si="2"/>
        <v>241694061.55000007</v>
      </c>
      <c r="O38" s="216">
        <f t="shared" si="3"/>
        <v>2.7876963356032438</v>
      </c>
      <c r="P38" s="165" t="s">
        <v>313</v>
      </c>
      <c r="Q38" s="165" t="s">
        <v>313</v>
      </c>
      <c r="R38" s="165" t="s">
        <v>313</v>
      </c>
      <c r="S38" s="154">
        <v>1</v>
      </c>
      <c r="T38" s="154">
        <v>1</v>
      </c>
      <c r="U38" s="242">
        <v>-358086198.93000001</v>
      </c>
      <c r="V38" s="240">
        <v>1.74</v>
      </c>
      <c r="W38" s="240">
        <v>1.45</v>
      </c>
      <c r="X38" s="242">
        <v>0.41</v>
      </c>
      <c r="Y38" s="240">
        <v>448307611.19999999</v>
      </c>
      <c r="Z38" s="240">
        <v>23945676.140000001</v>
      </c>
      <c r="AA38" s="240">
        <v>52377556.07</v>
      </c>
      <c r="AB38" s="232">
        <v>1</v>
      </c>
      <c r="AC38" s="242">
        <v>-43213299.899999999</v>
      </c>
      <c r="AD38" s="242">
        <v>-14781419.970000001</v>
      </c>
      <c r="AE38" s="234">
        <v>2</v>
      </c>
    </row>
    <row r="39" spans="1:31">
      <c r="A39" s="147" t="s">
        <v>3</v>
      </c>
      <c r="B39" s="148" t="s">
        <v>42</v>
      </c>
      <c r="C39" s="218" t="s">
        <v>130</v>
      </c>
      <c r="D39" s="215">
        <v>150995012.02999997</v>
      </c>
      <c r="E39" s="215">
        <v>146292662.96000001</v>
      </c>
      <c r="F39" s="216">
        <f t="shared" si="0"/>
        <v>4702349.069999963</v>
      </c>
      <c r="G39" s="165" t="s">
        <v>310</v>
      </c>
      <c r="H39" s="216">
        <f t="shared" si="4"/>
        <v>940469.81399999256</v>
      </c>
      <c r="I39" s="216">
        <v>15404103.76</v>
      </c>
      <c r="J39" s="216">
        <f t="shared" si="1"/>
        <v>-14463633.946000008</v>
      </c>
      <c r="K39" s="166" t="s">
        <v>312</v>
      </c>
      <c r="L39" s="216">
        <v>35042167.380000003</v>
      </c>
      <c r="M39" s="216">
        <v>22563389.009999998</v>
      </c>
      <c r="N39" s="216">
        <f t="shared" si="2"/>
        <v>12191055.246666668</v>
      </c>
      <c r="O39" s="216">
        <f t="shared" si="3"/>
        <v>2.8744162560973865</v>
      </c>
      <c r="P39" s="165" t="s">
        <v>313</v>
      </c>
      <c r="Q39" s="165" t="s">
        <v>314</v>
      </c>
      <c r="R39" s="165" t="s">
        <v>313</v>
      </c>
      <c r="S39" s="152">
        <v>3</v>
      </c>
      <c r="T39" s="152">
        <v>3</v>
      </c>
      <c r="U39" s="240">
        <v>44208219.210000001</v>
      </c>
      <c r="V39" s="240">
        <v>5.66</v>
      </c>
      <c r="W39" s="240">
        <v>5.39</v>
      </c>
      <c r="X39" s="240">
        <v>4.28</v>
      </c>
      <c r="Y39" s="240">
        <v>62799932.170000002</v>
      </c>
      <c r="Z39" s="240">
        <v>31425853.399999999</v>
      </c>
      <c r="AA39" s="240">
        <v>34078368.119999997</v>
      </c>
      <c r="AB39" s="233">
        <v>0</v>
      </c>
      <c r="AC39" s="241">
        <v>11840770.52</v>
      </c>
      <c r="AD39" s="241">
        <v>14472485.24</v>
      </c>
      <c r="AE39" s="233">
        <v>0</v>
      </c>
    </row>
    <row r="40" spans="1:31">
      <c r="A40" s="147" t="s">
        <v>3</v>
      </c>
      <c r="B40" s="148" t="s">
        <v>43</v>
      </c>
      <c r="C40" s="218" t="s">
        <v>131</v>
      </c>
      <c r="D40" s="215">
        <v>127821240.02</v>
      </c>
      <c r="E40" s="215">
        <v>99012100.700000003</v>
      </c>
      <c r="F40" s="216">
        <f t="shared" si="0"/>
        <v>28809139.319999993</v>
      </c>
      <c r="G40" s="165" t="s">
        <v>310</v>
      </c>
      <c r="H40" s="216">
        <f t="shared" si="4"/>
        <v>5761827.8639999982</v>
      </c>
      <c r="I40" s="216">
        <v>3455590.51</v>
      </c>
      <c r="J40" s="216">
        <f t="shared" si="1"/>
        <v>2306237.3539999984</v>
      </c>
      <c r="K40" s="166" t="s">
        <v>311</v>
      </c>
      <c r="L40" s="216">
        <v>12886213.34</v>
      </c>
      <c r="M40" s="216">
        <v>3414113.16</v>
      </c>
      <c r="N40" s="216">
        <f t="shared" si="2"/>
        <v>8251008.3916666666</v>
      </c>
      <c r="O40" s="216">
        <f t="shared" si="3"/>
        <v>1.5617743587577473</v>
      </c>
      <c r="P40" s="165" t="s">
        <v>313</v>
      </c>
      <c r="Q40" s="165" t="s">
        <v>313</v>
      </c>
      <c r="R40" s="165" t="s">
        <v>313</v>
      </c>
      <c r="S40" s="154">
        <v>1</v>
      </c>
      <c r="T40" s="154">
        <v>1</v>
      </c>
      <c r="U40" s="240">
        <v>11972101.220000001</v>
      </c>
      <c r="V40" s="240">
        <v>4.1500000000000004</v>
      </c>
      <c r="W40" s="240">
        <v>3.75</v>
      </c>
      <c r="X40" s="240">
        <v>2.34</v>
      </c>
      <c r="Y40" s="240">
        <v>28124183.170000002</v>
      </c>
      <c r="Z40" s="240">
        <v>19497535.670000002</v>
      </c>
      <c r="AA40" s="240">
        <v>19250840.68</v>
      </c>
      <c r="AB40" s="233">
        <v>0</v>
      </c>
      <c r="AC40" s="241">
        <v>13180631.300000001</v>
      </c>
      <c r="AD40" s="241">
        <v>12933936.310000001</v>
      </c>
      <c r="AE40" s="233">
        <v>0</v>
      </c>
    </row>
    <row r="41" spans="1:31">
      <c r="A41" s="147" t="s">
        <v>3</v>
      </c>
      <c r="B41" s="148" t="s">
        <v>44</v>
      </c>
      <c r="C41" s="218" t="s">
        <v>132</v>
      </c>
      <c r="D41" s="215">
        <v>285256845.66000003</v>
      </c>
      <c r="E41" s="215">
        <v>265422058.84999996</v>
      </c>
      <c r="F41" s="216">
        <f t="shared" si="0"/>
        <v>19834786.810000062</v>
      </c>
      <c r="G41" s="165" t="s">
        <v>310</v>
      </c>
      <c r="H41" s="216">
        <f t="shared" si="4"/>
        <v>3966957.3620000123</v>
      </c>
      <c r="I41" s="216">
        <v>3900000</v>
      </c>
      <c r="J41" s="216">
        <f t="shared" si="1"/>
        <v>66957.362000012305</v>
      </c>
      <c r="K41" s="166" t="s">
        <v>311</v>
      </c>
      <c r="L41" s="216">
        <v>33850006.200000003</v>
      </c>
      <c r="M41" s="216">
        <v>-37356047.760000005</v>
      </c>
      <c r="N41" s="216">
        <f t="shared" si="2"/>
        <v>22118504.904166665</v>
      </c>
      <c r="O41" s="216">
        <f t="shared" si="3"/>
        <v>1.5303930508261148</v>
      </c>
      <c r="P41" s="165" t="s">
        <v>313</v>
      </c>
      <c r="Q41" s="165" t="s">
        <v>313</v>
      </c>
      <c r="R41" s="165" t="s">
        <v>313</v>
      </c>
      <c r="S41" s="154">
        <v>1</v>
      </c>
      <c r="T41" s="154">
        <v>1</v>
      </c>
      <c r="U41" s="242">
        <v>-32693683.050000001</v>
      </c>
      <c r="V41" s="240">
        <v>1.6</v>
      </c>
      <c r="W41" s="240">
        <v>1.32</v>
      </c>
      <c r="X41" s="242">
        <v>0.54</v>
      </c>
      <c r="Y41" s="240">
        <v>42623725.640000001</v>
      </c>
      <c r="Z41" s="240">
        <v>11868783.49</v>
      </c>
      <c r="AA41" s="240">
        <v>4391887.46</v>
      </c>
      <c r="AB41" s="232">
        <v>1</v>
      </c>
      <c r="AC41" s="242">
        <v>-4933390.0999999996</v>
      </c>
      <c r="AD41" s="242">
        <v>-12410286.130000001</v>
      </c>
      <c r="AE41" s="235">
        <v>3</v>
      </c>
    </row>
    <row r="42" spans="1:31">
      <c r="A42" s="147" t="s">
        <v>3</v>
      </c>
      <c r="B42" s="148" t="s">
        <v>45</v>
      </c>
      <c r="C42" s="218" t="s">
        <v>133</v>
      </c>
      <c r="D42" s="215">
        <v>248193840.56</v>
      </c>
      <c r="E42" s="215">
        <v>244742351.99000004</v>
      </c>
      <c r="F42" s="216">
        <f t="shared" si="0"/>
        <v>3451488.569999963</v>
      </c>
      <c r="G42" s="165" t="s">
        <v>310</v>
      </c>
      <c r="H42" s="216">
        <f t="shared" si="4"/>
        <v>690297.71399999259</v>
      </c>
      <c r="I42" s="216">
        <v>333058.81</v>
      </c>
      <c r="J42" s="216">
        <f t="shared" si="1"/>
        <v>357238.90399999259</v>
      </c>
      <c r="K42" s="166" t="s">
        <v>311</v>
      </c>
      <c r="L42" s="216">
        <v>-2988379.58</v>
      </c>
      <c r="M42" s="216">
        <v>-39372399.25</v>
      </c>
      <c r="N42" s="216">
        <f t="shared" si="2"/>
        <v>20395195.999166671</v>
      </c>
      <c r="O42" s="216">
        <f t="shared" si="3"/>
        <v>-0.1465236999988675</v>
      </c>
      <c r="P42" s="165" t="s">
        <v>313</v>
      </c>
      <c r="Q42" s="165" t="s">
        <v>313</v>
      </c>
      <c r="R42" s="165" t="s">
        <v>314</v>
      </c>
      <c r="S42" s="153">
        <v>2</v>
      </c>
      <c r="T42" s="153">
        <v>2</v>
      </c>
      <c r="U42" s="242">
        <v>-41179783.859999999</v>
      </c>
      <c r="V42" s="242">
        <v>0.99</v>
      </c>
      <c r="W42" s="242">
        <v>0.85</v>
      </c>
      <c r="X42" s="242">
        <v>0.42</v>
      </c>
      <c r="Y42" s="242">
        <v>-1051648.57</v>
      </c>
      <c r="Z42" s="240">
        <v>3213529.01</v>
      </c>
      <c r="AA42" s="240">
        <v>58335</v>
      </c>
      <c r="AB42" s="239">
        <v>6</v>
      </c>
      <c r="AC42" s="242">
        <v>-2880795.94</v>
      </c>
      <c r="AD42" s="242">
        <v>-6035989.9500000002</v>
      </c>
      <c r="AE42" s="237">
        <v>7</v>
      </c>
    </row>
    <row r="43" spans="1:31">
      <c r="A43" s="147" t="s">
        <v>3</v>
      </c>
      <c r="B43" s="148" t="s">
        <v>46</v>
      </c>
      <c r="C43" s="218" t="s">
        <v>134</v>
      </c>
      <c r="D43" s="215">
        <v>130161675.11</v>
      </c>
      <c r="E43" s="215">
        <v>126852071.09</v>
      </c>
      <c r="F43" s="216">
        <f t="shared" si="0"/>
        <v>3309604.0199999958</v>
      </c>
      <c r="G43" s="165" t="s">
        <v>310</v>
      </c>
      <c r="H43" s="216">
        <f t="shared" si="4"/>
        <v>661920.80399999919</v>
      </c>
      <c r="I43" s="216">
        <v>579821.26</v>
      </c>
      <c r="J43" s="216">
        <f t="shared" si="1"/>
        <v>82099.54399999918</v>
      </c>
      <c r="K43" s="166" t="s">
        <v>311</v>
      </c>
      <c r="L43" s="216">
        <v>3487521.14</v>
      </c>
      <c r="M43" s="216">
        <v>-9209975.5099999998</v>
      </c>
      <c r="N43" s="216">
        <f t="shared" si="2"/>
        <v>10571005.924166666</v>
      </c>
      <c r="O43" s="216">
        <f t="shared" si="3"/>
        <v>0.32991383838193511</v>
      </c>
      <c r="P43" s="165" t="s">
        <v>313</v>
      </c>
      <c r="Q43" s="165" t="s">
        <v>313</v>
      </c>
      <c r="R43" s="165" t="s">
        <v>314</v>
      </c>
      <c r="S43" s="154">
        <v>1</v>
      </c>
      <c r="T43" s="153">
        <v>2</v>
      </c>
      <c r="U43" s="242">
        <v>-1683100.88</v>
      </c>
      <c r="V43" s="240">
        <v>2.2599999999999998</v>
      </c>
      <c r="W43" s="240">
        <v>1.94</v>
      </c>
      <c r="X43" s="240">
        <v>0.86</v>
      </c>
      <c r="Y43" s="240">
        <v>15615159.74</v>
      </c>
      <c r="Z43" s="240">
        <v>14880671.380000001</v>
      </c>
      <c r="AA43" s="240">
        <v>13910868.939999999</v>
      </c>
      <c r="AB43" s="233">
        <v>0</v>
      </c>
      <c r="AC43" s="242">
        <v>-4063155.72</v>
      </c>
      <c r="AD43" s="242">
        <v>-5032958.16</v>
      </c>
      <c r="AE43" s="235">
        <v>3</v>
      </c>
    </row>
    <row r="44" spans="1:31">
      <c r="A44" s="147" t="s">
        <v>3</v>
      </c>
      <c r="B44" s="148" t="s">
        <v>47</v>
      </c>
      <c r="C44" s="218" t="s">
        <v>135</v>
      </c>
      <c r="D44" s="215">
        <v>61334966.129999995</v>
      </c>
      <c r="E44" s="215">
        <v>59797976.949999996</v>
      </c>
      <c r="F44" s="216">
        <f t="shared" si="0"/>
        <v>1536989.1799999997</v>
      </c>
      <c r="G44" s="165" t="s">
        <v>310</v>
      </c>
      <c r="H44" s="216">
        <f t="shared" si="4"/>
        <v>307397.83599999995</v>
      </c>
      <c r="I44" s="216">
        <v>263270</v>
      </c>
      <c r="J44" s="216">
        <f t="shared" si="1"/>
        <v>44127.835999999952</v>
      </c>
      <c r="K44" s="166" t="s">
        <v>311</v>
      </c>
      <c r="L44" s="216">
        <v>2205779.58</v>
      </c>
      <c r="M44" s="216">
        <v>-2891292.29</v>
      </c>
      <c r="N44" s="216">
        <f t="shared" si="2"/>
        <v>4983164.7458333327</v>
      </c>
      <c r="O44" s="216">
        <f t="shared" si="3"/>
        <v>0.44264632868988729</v>
      </c>
      <c r="P44" s="165" t="s">
        <v>313</v>
      </c>
      <c r="Q44" s="165" t="s">
        <v>313</v>
      </c>
      <c r="R44" s="165" t="s">
        <v>314</v>
      </c>
      <c r="S44" s="153">
        <v>2</v>
      </c>
      <c r="T44" s="153">
        <v>2</v>
      </c>
      <c r="U44" s="242">
        <v>-2271667.2000000002</v>
      </c>
      <c r="V44" s="240">
        <v>1.52</v>
      </c>
      <c r="W44" s="240">
        <v>1.39</v>
      </c>
      <c r="X44" s="242">
        <v>0.76</v>
      </c>
      <c r="Y44" s="240">
        <v>4885743.5</v>
      </c>
      <c r="Z44" s="240">
        <v>2715184.43</v>
      </c>
      <c r="AA44" s="240">
        <v>4125864.84</v>
      </c>
      <c r="AB44" s="232">
        <v>1</v>
      </c>
      <c r="AC44" s="242">
        <v>-2035595.83</v>
      </c>
      <c r="AD44" s="242">
        <v>-624915.42000000004</v>
      </c>
      <c r="AE44" s="235">
        <v>3</v>
      </c>
    </row>
    <row r="45" spans="1:31">
      <c r="A45" s="147" t="s">
        <v>3</v>
      </c>
      <c r="B45" s="148" t="s">
        <v>48</v>
      </c>
      <c r="C45" s="218" t="s">
        <v>136</v>
      </c>
      <c r="D45" s="215">
        <v>711742885.0999999</v>
      </c>
      <c r="E45" s="215">
        <v>618897084.37000012</v>
      </c>
      <c r="F45" s="216">
        <f t="shared" si="0"/>
        <v>92845800.729999781</v>
      </c>
      <c r="G45" s="165" t="s">
        <v>310</v>
      </c>
      <c r="H45" s="216">
        <f t="shared" si="4"/>
        <v>18569160.145999957</v>
      </c>
      <c r="I45" s="216">
        <v>9047100</v>
      </c>
      <c r="J45" s="216">
        <f t="shared" si="1"/>
        <v>9522060.1459999569</v>
      </c>
      <c r="K45" s="166" t="s">
        <v>311</v>
      </c>
      <c r="L45" s="216">
        <v>51939125.539999999</v>
      </c>
      <c r="M45" s="216">
        <v>-97885987.370000005</v>
      </c>
      <c r="N45" s="216">
        <f t="shared" si="2"/>
        <v>51574757.030833341</v>
      </c>
      <c r="O45" s="216">
        <f t="shared" si="3"/>
        <v>1.0070648613807105</v>
      </c>
      <c r="P45" s="165" t="s">
        <v>313</v>
      </c>
      <c r="Q45" s="165" t="s">
        <v>313</v>
      </c>
      <c r="R45" s="165" t="s">
        <v>314</v>
      </c>
      <c r="S45" s="154">
        <v>1</v>
      </c>
      <c r="T45" s="153">
        <v>2</v>
      </c>
      <c r="U45" s="242">
        <v>-19914277.039999999</v>
      </c>
      <c r="V45" s="240">
        <v>2.0299999999999998</v>
      </c>
      <c r="W45" s="240">
        <v>1.81</v>
      </c>
      <c r="X45" s="240">
        <v>0.84</v>
      </c>
      <c r="Y45" s="240">
        <v>127347697.63</v>
      </c>
      <c r="Z45" s="240">
        <v>68415035.879999995</v>
      </c>
      <c r="AA45" s="240">
        <v>59021756.189999998</v>
      </c>
      <c r="AB45" s="233">
        <v>0</v>
      </c>
      <c r="AC45" s="241">
        <v>49312396.710000001</v>
      </c>
      <c r="AD45" s="241">
        <v>39919117.020000003</v>
      </c>
      <c r="AE45" s="232">
        <v>1</v>
      </c>
    </row>
    <row r="46" spans="1:31">
      <c r="A46" s="147" t="s">
        <v>3</v>
      </c>
      <c r="B46" s="148" t="s">
        <v>49</v>
      </c>
      <c r="C46" s="218" t="s">
        <v>137</v>
      </c>
      <c r="D46" s="215">
        <v>142204888.89000002</v>
      </c>
      <c r="E46" s="215">
        <v>124845205.86000001</v>
      </c>
      <c r="F46" s="216">
        <f t="shared" si="0"/>
        <v>17359683.030000001</v>
      </c>
      <c r="G46" s="165" t="s">
        <v>310</v>
      </c>
      <c r="H46" s="216">
        <f t="shared" si="4"/>
        <v>3471936.6060000001</v>
      </c>
      <c r="I46" s="216">
        <v>2769883</v>
      </c>
      <c r="J46" s="216">
        <f t="shared" si="1"/>
        <v>702053.60600000015</v>
      </c>
      <c r="K46" s="166" t="s">
        <v>311</v>
      </c>
      <c r="L46" s="216">
        <v>7542607.8700000001</v>
      </c>
      <c r="M46" s="216">
        <v>-9620654.7899999991</v>
      </c>
      <c r="N46" s="216">
        <f t="shared" si="2"/>
        <v>10403767.155000001</v>
      </c>
      <c r="O46" s="216">
        <f t="shared" si="3"/>
        <v>0.72498814685361912</v>
      </c>
      <c r="P46" s="165" t="s">
        <v>313</v>
      </c>
      <c r="Q46" s="165" t="s">
        <v>313</v>
      </c>
      <c r="R46" s="165" t="s">
        <v>314</v>
      </c>
      <c r="S46" s="154">
        <v>1</v>
      </c>
      <c r="T46" s="153">
        <v>2</v>
      </c>
      <c r="U46" s="240">
        <v>5867530.5499999998</v>
      </c>
      <c r="V46" s="240">
        <v>2.4500000000000002</v>
      </c>
      <c r="W46" s="240">
        <v>2.17</v>
      </c>
      <c r="X46" s="240">
        <v>1.34</v>
      </c>
      <c r="Y46" s="240">
        <v>25186058.16</v>
      </c>
      <c r="Z46" s="240">
        <v>19588988.25</v>
      </c>
      <c r="AA46" s="240">
        <v>14143670.189999999</v>
      </c>
      <c r="AB46" s="233">
        <v>0</v>
      </c>
      <c r="AC46" s="241">
        <v>7022070.6600000001</v>
      </c>
      <c r="AD46" s="241">
        <v>938186.1</v>
      </c>
      <c r="AE46" s="233">
        <v>0</v>
      </c>
    </row>
    <row r="47" spans="1:31">
      <c r="A47" s="147" t="s">
        <v>3</v>
      </c>
      <c r="B47" s="148" t="s">
        <v>50</v>
      </c>
      <c r="C47" s="218" t="s">
        <v>329</v>
      </c>
      <c r="D47" s="215">
        <v>250091000</v>
      </c>
      <c r="E47" s="215">
        <v>223717296.84</v>
      </c>
      <c r="F47" s="216">
        <f t="shared" si="0"/>
        <v>26373703.159999996</v>
      </c>
      <c r="G47" s="165" t="s">
        <v>310</v>
      </c>
      <c r="H47" s="216">
        <f t="shared" si="4"/>
        <v>5274740.6319999993</v>
      </c>
      <c r="I47" s="216">
        <v>5258830</v>
      </c>
      <c r="J47" s="216">
        <f t="shared" si="1"/>
        <v>15910.631999999285</v>
      </c>
      <c r="K47" s="166" t="s">
        <v>311</v>
      </c>
      <c r="L47" s="216">
        <v>6922741.8399999999</v>
      </c>
      <c r="M47" s="216">
        <v>-23621753.170000002</v>
      </c>
      <c r="N47" s="216">
        <f t="shared" si="2"/>
        <v>18643108.07</v>
      </c>
      <c r="O47" s="216">
        <f t="shared" si="3"/>
        <v>0.37132981335552595</v>
      </c>
      <c r="P47" s="165" t="s">
        <v>313</v>
      </c>
      <c r="Q47" s="165" t="s">
        <v>313</v>
      </c>
      <c r="R47" s="165" t="s">
        <v>314</v>
      </c>
      <c r="S47" s="153">
        <v>2</v>
      </c>
      <c r="T47" s="153">
        <v>2</v>
      </c>
      <c r="U47" s="242">
        <v>-5227407.51</v>
      </c>
      <c r="V47" s="240">
        <v>1.71</v>
      </c>
      <c r="W47" s="240">
        <v>1.51</v>
      </c>
      <c r="X47" s="240">
        <v>0.87</v>
      </c>
      <c r="Y47" s="240">
        <v>29129005.91</v>
      </c>
      <c r="Z47" s="240">
        <v>21372040.109999999</v>
      </c>
      <c r="AA47" s="240">
        <v>18161029.469999999</v>
      </c>
      <c r="AB47" s="233">
        <v>0</v>
      </c>
      <c r="AC47" s="242">
        <v>-5624853.0300000003</v>
      </c>
      <c r="AD47" s="242">
        <v>-8835863.6699999999</v>
      </c>
      <c r="AE47" s="235">
        <v>3</v>
      </c>
    </row>
    <row r="48" spans="1:31">
      <c r="A48" s="147" t="s">
        <v>3</v>
      </c>
      <c r="B48" s="148" t="s">
        <v>51</v>
      </c>
      <c r="C48" s="218" t="s">
        <v>138</v>
      </c>
      <c r="D48" s="215">
        <v>257056746.22</v>
      </c>
      <c r="E48" s="215">
        <v>230347322.16</v>
      </c>
      <c r="F48" s="216">
        <f t="shared" si="0"/>
        <v>26709424.060000002</v>
      </c>
      <c r="G48" s="165" t="s">
        <v>310</v>
      </c>
      <c r="H48" s="216">
        <f t="shared" si="4"/>
        <v>5341884.8120000008</v>
      </c>
      <c r="I48" s="216">
        <v>5337300</v>
      </c>
      <c r="J48" s="216">
        <f t="shared" si="1"/>
        <v>4584.8120000008494</v>
      </c>
      <c r="K48" s="166" t="s">
        <v>311</v>
      </c>
      <c r="L48" s="216">
        <v>-4957322.0199999996</v>
      </c>
      <c r="M48" s="216">
        <v>-32721921.890000001</v>
      </c>
      <c r="N48" s="216">
        <f t="shared" si="2"/>
        <v>19195610.18</v>
      </c>
      <c r="O48" s="216">
        <f t="shared" si="3"/>
        <v>-0.25825290123702643</v>
      </c>
      <c r="P48" s="165" t="s">
        <v>313</v>
      </c>
      <c r="Q48" s="165" t="s">
        <v>313</v>
      </c>
      <c r="R48" s="165" t="s">
        <v>314</v>
      </c>
      <c r="S48" s="153">
        <v>2</v>
      </c>
      <c r="T48" s="153">
        <v>2</v>
      </c>
      <c r="U48" s="242">
        <v>-18033973.170000002</v>
      </c>
      <c r="V48" s="242">
        <v>1.24</v>
      </c>
      <c r="W48" s="240">
        <v>1.06</v>
      </c>
      <c r="X48" s="242">
        <v>0.64</v>
      </c>
      <c r="Y48" s="240">
        <v>12121281.42</v>
      </c>
      <c r="Z48" s="240">
        <v>17559517.43</v>
      </c>
      <c r="AA48" s="240">
        <v>13944884.18</v>
      </c>
      <c r="AB48" s="234">
        <v>2</v>
      </c>
      <c r="AC48" s="242">
        <v>-1668597.93</v>
      </c>
      <c r="AD48" s="242">
        <v>-5283231.18</v>
      </c>
      <c r="AE48" s="239">
        <v>6</v>
      </c>
    </row>
    <row r="49" spans="1:31">
      <c r="A49" s="147" t="s">
        <v>3</v>
      </c>
      <c r="B49" s="148" t="s">
        <v>52</v>
      </c>
      <c r="C49" s="218" t="s">
        <v>328</v>
      </c>
      <c r="D49" s="215">
        <v>126244117.22999999</v>
      </c>
      <c r="E49" s="215">
        <v>118181772.92</v>
      </c>
      <c r="F49" s="216">
        <f t="shared" si="0"/>
        <v>8062344.3099999875</v>
      </c>
      <c r="G49" s="165" t="s">
        <v>310</v>
      </c>
      <c r="H49" s="216">
        <f t="shared" si="4"/>
        <v>1612468.8619999974</v>
      </c>
      <c r="I49" s="216">
        <v>1215500</v>
      </c>
      <c r="J49" s="216">
        <f t="shared" si="1"/>
        <v>396968.8619999974</v>
      </c>
      <c r="K49" s="166" t="s">
        <v>311</v>
      </c>
      <c r="L49" s="216">
        <v>12666985.02</v>
      </c>
      <c r="M49" s="216">
        <v>3687803.9499999997</v>
      </c>
      <c r="N49" s="216">
        <f t="shared" si="2"/>
        <v>9848481.0766666662</v>
      </c>
      <c r="O49" s="216">
        <f t="shared" si="3"/>
        <v>1.2861866638512431</v>
      </c>
      <c r="P49" s="165" t="s">
        <v>313</v>
      </c>
      <c r="Q49" s="165" t="s">
        <v>313</v>
      </c>
      <c r="R49" s="165" t="s">
        <v>313</v>
      </c>
      <c r="S49" s="154">
        <v>1</v>
      </c>
      <c r="T49" s="154">
        <v>1</v>
      </c>
      <c r="U49" s="240">
        <v>11453912.99</v>
      </c>
      <c r="V49" s="240">
        <v>4.29</v>
      </c>
      <c r="W49" s="240">
        <v>3.76</v>
      </c>
      <c r="X49" s="240">
        <v>2.37</v>
      </c>
      <c r="Y49" s="240">
        <v>27451848</v>
      </c>
      <c r="Z49" s="240">
        <v>13832582.84</v>
      </c>
      <c r="AA49" s="240">
        <v>20297967.460000001</v>
      </c>
      <c r="AB49" s="233">
        <v>0</v>
      </c>
      <c r="AC49" s="241">
        <v>2010875.29</v>
      </c>
      <c r="AD49" s="241">
        <v>8455459.9100000001</v>
      </c>
      <c r="AE49" s="233">
        <v>0</v>
      </c>
    </row>
    <row r="50" spans="1:31">
      <c r="A50" s="147" t="s">
        <v>3</v>
      </c>
      <c r="B50" s="148" t="s">
        <v>53</v>
      </c>
      <c r="C50" s="218" t="s">
        <v>139</v>
      </c>
      <c r="D50" s="215">
        <v>94552663.819999993</v>
      </c>
      <c r="E50" s="215">
        <v>74603415.169999987</v>
      </c>
      <c r="F50" s="216">
        <f t="shared" si="0"/>
        <v>19949248.650000006</v>
      </c>
      <c r="G50" s="165" t="s">
        <v>310</v>
      </c>
      <c r="H50" s="216">
        <f t="shared" si="4"/>
        <v>3989849.7300000014</v>
      </c>
      <c r="I50" s="216">
        <v>3260000</v>
      </c>
      <c r="J50" s="216">
        <f t="shared" si="1"/>
        <v>729849.73000000138</v>
      </c>
      <c r="K50" s="166" t="s">
        <v>311</v>
      </c>
      <c r="L50" s="216">
        <v>4435991.2</v>
      </c>
      <c r="M50" s="216">
        <v>-4191487.2</v>
      </c>
      <c r="N50" s="216">
        <f t="shared" si="2"/>
        <v>6216951.2641666653</v>
      </c>
      <c r="O50" s="216">
        <f t="shared" si="3"/>
        <v>0.71353160279190497</v>
      </c>
      <c r="P50" s="165" t="s">
        <v>313</v>
      </c>
      <c r="Q50" s="165" t="s">
        <v>313</v>
      </c>
      <c r="R50" s="165" t="s">
        <v>314</v>
      </c>
      <c r="S50" s="154">
        <v>1</v>
      </c>
      <c r="T50" s="153">
        <v>2</v>
      </c>
      <c r="U50" s="242">
        <v>-2525705.1</v>
      </c>
      <c r="V50" s="240">
        <v>1.65</v>
      </c>
      <c r="W50" s="240">
        <v>1.48</v>
      </c>
      <c r="X50" s="242">
        <v>0.77</v>
      </c>
      <c r="Y50" s="240">
        <v>7265487.75</v>
      </c>
      <c r="Z50" s="240">
        <v>4589687.01</v>
      </c>
      <c r="AA50" s="240">
        <v>4102442.31</v>
      </c>
      <c r="AB50" s="232">
        <v>1</v>
      </c>
      <c r="AC50" s="242">
        <v>-3412963.88</v>
      </c>
      <c r="AD50" s="242">
        <v>-3900208.58</v>
      </c>
      <c r="AE50" s="236">
        <v>4</v>
      </c>
    </row>
    <row r="51" spans="1:31">
      <c r="A51" s="147" t="s">
        <v>3</v>
      </c>
      <c r="B51" s="148" t="s">
        <v>54</v>
      </c>
      <c r="C51" s="218" t="s">
        <v>140</v>
      </c>
      <c r="D51" s="215">
        <v>164643707.63</v>
      </c>
      <c r="E51" s="215">
        <v>153312063.90000001</v>
      </c>
      <c r="F51" s="216">
        <f t="shared" si="0"/>
        <v>11331643.729999989</v>
      </c>
      <c r="G51" s="165" t="s">
        <v>310</v>
      </c>
      <c r="H51" s="216">
        <f t="shared" si="4"/>
        <v>2266328.7459999979</v>
      </c>
      <c r="I51" s="216">
        <v>1708.38</v>
      </c>
      <c r="J51" s="216">
        <f t="shared" si="1"/>
        <v>2264620.3659999981</v>
      </c>
      <c r="K51" s="166" t="s">
        <v>311</v>
      </c>
      <c r="L51" s="216">
        <v>19230101.960000001</v>
      </c>
      <c r="M51" s="216">
        <v>3916901.17</v>
      </c>
      <c r="N51" s="216">
        <f t="shared" si="2"/>
        <v>12776005.325000001</v>
      </c>
      <c r="O51" s="216">
        <f t="shared" si="3"/>
        <v>1.5051732893669563</v>
      </c>
      <c r="P51" s="165" t="s">
        <v>313</v>
      </c>
      <c r="Q51" s="165" t="s">
        <v>313</v>
      </c>
      <c r="R51" s="165" t="s">
        <v>313</v>
      </c>
      <c r="S51" s="154">
        <v>1</v>
      </c>
      <c r="T51" s="154">
        <v>1</v>
      </c>
      <c r="U51" s="240">
        <v>4617185.32</v>
      </c>
      <c r="V51" s="240">
        <v>2.4500000000000002</v>
      </c>
      <c r="W51" s="240">
        <v>2.23</v>
      </c>
      <c r="X51" s="240">
        <v>1.27</v>
      </c>
      <c r="Y51" s="240">
        <v>24721154.109999999</v>
      </c>
      <c r="Z51" s="240">
        <v>7871648.0499999998</v>
      </c>
      <c r="AA51" s="240">
        <v>5357729.0199999996</v>
      </c>
      <c r="AB51" s="233">
        <v>0</v>
      </c>
      <c r="AC51" s="242">
        <v>-6607182.25</v>
      </c>
      <c r="AD51" s="242">
        <v>-9121101.2799999993</v>
      </c>
      <c r="AE51" s="232">
        <v>1</v>
      </c>
    </row>
    <row r="52" spans="1:31">
      <c r="A52" s="147" t="s">
        <v>3</v>
      </c>
      <c r="B52" s="148" t="s">
        <v>55</v>
      </c>
      <c r="C52" s="218" t="s">
        <v>141</v>
      </c>
      <c r="D52" s="215">
        <v>153005200.78999999</v>
      </c>
      <c r="E52" s="215">
        <v>118365260.54000001</v>
      </c>
      <c r="F52" s="216">
        <f t="shared" si="0"/>
        <v>34639940.249999985</v>
      </c>
      <c r="G52" s="165" t="s">
        <v>310</v>
      </c>
      <c r="H52" s="216">
        <f t="shared" si="4"/>
        <v>6927988.049999998</v>
      </c>
      <c r="I52" s="216">
        <v>6832765</v>
      </c>
      <c r="J52" s="216">
        <f t="shared" si="1"/>
        <v>95223.049999997951</v>
      </c>
      <c r="K52" s="166" t="s">
        <v>311</v>
      </c>
      <c r="L52" s="216">
        <v>10627532.98</v>
      </c>
      <c r="M52" s="216">
        <v>-2456437.0300000012</v>
      </c>
      <c r="N52" s="216">
        <f t="shared" si="2"/>
        <v>9863771.7116666678</v>
      </c>
      <c r="O52" s="216">
        <f t="shared" si="3"/>
        <v>1.0774309554863248</v>
      </c>
      <c r="P52" s="165" t="s">
        <v>313</v>
      </c>
      <c r="Q52" s="165" t="s">
        <v>313</v>
      </c>
      <c r="R52" s="165" t="s">
        <v>313</v>
      </c>
      <c r="S52" s="154">
        <v>1</v>
      </c>
      <c r="T52" s="154">
        <v>1</v>
      </c>
      <c r="U52" s="240">
        <v>4539119.7300000004</v>
      </c>
      <c r="V52" s="240">
        <v>2.33</v>
      </c>
      <c r="W52" s="240">
        <v>2.08</v>
      </c>
      <c r="X52" s="240">
        <v>1.27</v>
      </c>
      <c r="Y52" s="240">
        <v>22523288.23</v>
      </c>
      <c r="Z52" s="240">
        <v>26845044.370000001</v>
      </c>
      <c r="AA52" s="240">
        <v>25214930.440000001</v>
      </c>
      <c r="AB52" s="233">
        <v>0</v>
      </c>
      <c r="AC52" s="241">
        <v>12641011.689999999</v>
      </c>
      <c r="AD52" s="241">
        <v>11010897.76</v>
      </c>
      <c r="AE52" s="233">
        <v>0</v>
      </c>
    </row>
    <row r="53" spans="1:31">
      <c r="A53" s="147" t="s">
        <v>3</v>
      </c>
      <c r="B53" s="148" t="s">
        <v>56</v>
      </c>
      <c r="C53" s="218" t="s">
        <v>142</v>
      </c>
      <c r="D53" s="215">
        <v>99060000</v>
      </c>
      <c r="E53" s="215">
        <v>95691318</v>
      </c>
      <c r="F53" s="216">
        <f t="shared" si="0"/>
        <v>3368682</v>
      </c>
      <c r="G53" s="165" t="s">
        <v>310</v>
      </c>
      <c r="H53" s="216">
        <f t="shared" si="4"/>
        <v>673736.4</v>
      </c>
      <c r="I53" s="216">
        <v>568470</v>
      </c>
      <c r="J53" s="216">
        <f t="shared" si="1"/>
        <v>105266.40000000002</v>
      </c>
      <c r="K53" s="166" t="s">
        <v>311</v>
      </c>
      <c r="L53" s="216">
        <v>1475716.15</v>
      </c>
      <c r="M53" s="216">
        <v>-7600492.4700000007</v>
      </c>
      <c r="N53" s="216">
        <f t="shared" si="2"/>
        <v>7974276.5</v>
      </c>
      <c r="O53" s="216">
        <f t="shared" si="3"/>
        <v>0.18505956621895414</v>
      </c>
      <c r="P53" s="165" t="s">
        <v>313</v>
      </c>
      <c r="Q53" s="165" t="s">
        <v>313</v>
      </c>
      <c r="R53" s="165" t="s">
        <v>314</v>
      </c>
      <c r="S53" s="154">
        <v>1</v>
      </c>
      <c r="T53" s="153">
        <v>2</v>
      </c>
      <c r="U53" s="240">
        <v>3012192.49</v>
      </c>
      <c r="V53" s="240">
        <v>2.09</v>
      </c>
      <c r="W53" s="240">
        <v>1.9</v>
      </c>
      <c r="X53" s="240">
        <v>1.23</v>
      </c>
      <c r="Y53" s="240">
        <v>14200329.65</v>
      </c>
      <c r="Z53" s="240">
        <v>13106824.35</v>
      </c>
      <c r="AA53" s="240">
        <v>7572792.5999999996</v>
      </c>
      <c r="AB53" s="233">
        <v>0</v>
      </c>
      <c r="AC53" s="241">
        <v>200267.19</v>
      </c>
      <c r="AD53" s="242">
        <v>-5783764.5599999996</v>
      </c>
      <c r="AE53" s="235">
        <v>3</v>
      </c>
    </row>
    <row r="54" spans="1:31">
      <c r="A54" s="147" t="s">
        <v>3</v>
      </c>
      <c r="B54" s="148" t="s">
        <v>57</v>
      </c>
      <c r="C54" s="218" t="s">
        <v>143</v>
      </c>
      <c r="D54" s="215">
        <v>765906975.58000004</v>
      </c>
      <c r="E54" s="215">
        <v>740786372.94000006</v>
      </c>
      <c r="F54" s="216">
        <f t="shared" si="0"/>
        <v>25120602.639999986</v>
      </c>
      <c r="G54" s="165" t="s">
        <v>310</v>
      </c>
      <c r="H54" s="216">
        <f t="shared" si="4"/>
        <v>5024120.5279999971</v>
      </c>
      <c r="I54" s="216">
        <v>41230101</v>
      </c>
      <c r="J54" s="216">
        <f t="shared" si="1"/>
        <v>-36205980.472000003</v>
      </c>
      <c r="K54" s="166" t="s">
        <v>312</v>
      </c>
      <c r="L54" s="216">
        <v>209092271.68000001</v>
      </c>
      <c r="M54" s="216">
        <v>80756790.620000005</v>
      </c>
      <c r="N54" s="216">
        <f t="shared" si="2"/>
        <v>61732197.745000005</v>
      </c>
      <c r="O54" s="216">
        <f t="shared" si="3"/>
        <v>3.3870861449596683</v>
      </c>
      <c r="P54" s="165" t="s">
        <v>313</v>
      </c>
      <c r="Q54" s="165" t="s">
        <v>314</v>
      </c>
      <c r="R54" s="165" t="s">
        <v>313</v>
      </c>
      <c r="S54" s="152">
        <v>3</v>
      </c>
      <c r="T54" s="152">
        <v>3</v>
      </c>
      <c r="U54" s="240">
        <v>106607884.38</v>
      </c>
      <c r="V54" s="240">
        <v>3.11</v>
      </c>
      <c r="W54" s="240">
        <v>2.81</v>
      </c>
      <c r="X54" s="240">
        <v>1.88</v>
      </c>
      <c r="Y54" s="240">
        <v>256460939.55000001</v>
      </c>
      <c r="Z54" s="240">
        <v>67741866.120000005</v>
      </c>
      <c r="AA54" s="240">
        <v>25471402.219999999</v>
      </c>
      <c r="AB54" s="233">
        <v>0</v>
      </c>
      <c r="AC54" s="241">
        <v>33499943.25</v>
      </c>
      <c r="AD54" s="242">
        <v>-8770520.6500000004</v>
      </c>
      <c r="AE54" s="232">
        <v>1</v>
      </c>
    </row>
    <row r="55" spans="1:31">
      <c r="A55" s="147" t="s">
        <v>3</v>
      </c>
      <c r="B55" s="148" t="s">
        <v>58</v>
      </c>
      <c r="C55" s="218" t="s">
        <v>144</v>
      </c>
      <c r="D55" s="215">
        <v>112135102.72999999</v>
      </c>
      <c r="E55" s="215">
        <v>103859877.8</v>
      </c>
      <c r="F55" s="216">
        <f t="shared" si="0"/>
        <v>8275224.9299999923</v>
      </c>
      <c r="G55" s="165" t="s">
        <v>310</v>
      </c>
      <c r="H55" s="216">
        <f t="shared" si="4"/>
        <v>1655044.9859999984</v>
      </c>
      <c r="I55" s="216">
        <v>7285000</v>
      </c>
      <c r="J55" s="216">
        <f t="shared" si="1"/>
        <v>-5629955.0140000014</v>
      </c>
      <c r="K55" s="166" t="s">
        <v>312</v>
      </c>
      <c r="L55" s="216">
        <v>22379442.140000001</v>
      </c>
      <c r="M55" s="216">
        <v>12427055.079999998</v>
      </c>
      <c r="N55" s="216">
        <f t="shared" si="2"/>
        <v>8654989.8166666664</v>
      </c>
      <c r="O55" s="216">
        <f t="shared" si="3"/>
        <v>2.5857271486217752</v>
      </c>
      <c r="P55" s="165" t="s">
        <v>313</v>
      </c>
      <c r="Q55" s="165" t="s">
        <v>314</v>
      </c>
      <c r="R55" s="165" t="s">
        <v>313</v>
      </c>
      <c r="S55" s="152">
        <v>3</v>
      </c>
      <c r="T55" s="152">
        <v>3</v>
      </c>
      <c r="U55" s="240">
        <v>13196019.82</v>
      </c>
      <c r="V55" s="240">
        <v>3.38</v>
      </c>
      <c r="W55" s="240">
        <v>3.05</v>
      </c>
      <c r="X55" s="240">
        <v>2.11</v>
      </c>
      <c r="Y55" s="240">
        <v>28468778.41</v>
      </c>
      <c r="Z55" s="240">
        <v>17060307.77</v>
      </c>
      <c r="AA55" s="240">
        <v>14558033.449999999</v>
      </c>
      <c r="AB55" s="233">
        <v>0</v>
      </c>
      <c r="AC55" s="241">
        <v>3112251.61</v>
      </c>
      <c r="AD55" s="241">
        <v>609977.29</v>
      </c>
      <c r="AE55" s="233">
        <v>0</v>
      </c>
    </row>
    <row r="56" spans="1:31" ht="49.2">
      <c r="A56" s="149" t="s">
        <v>4</v>
      </c>
      <c r="B56" s="150" t="s">
        <v>59</v>
      </c>
      <c r="C56" s="214" t="s">
        <v>145</v>
      </c>
      <c r="D56" s="215">
        <v>1686100000</v>
      </c>
      <c r="E56" s="215">
        <v>1427000000</v>
      </c>
      <c r="F56" s="216">
        <f t="shared" si="0"/>
        <v>259100000</v>
      </c>
      <c r="G56" s="165" t="s">
        <v>310</v>
      </c>
      <c r="H56" s="216">
        <f t="shared" si="4"/>
        <v>51820000</v>
      </c>
      <c r="I56" s="216">
        <v>61791300</v>
      </c>
      <c r="J56" s="216">
        <f t="shared" si="1"/>
        <v>-9971300</v>
      </c>
      <c r="K56" s="166" t="s">
        <v>312</v>
      </c>
      <c r="L56" s="216">
        <v>492612757.99000001</v>
      </c>
      <c r="M56" s="216">
        <v>220874955.98000002</v>
      </c>
      <c r="N56" s="216">
        <f t="shared" si="2"/>
        <v>118916666.66666667</v>
      </c>
      <c r="O56" s="216">
        <f t="shared" si="3"/>
        <v>4.1425039214295722</v>
      </c>
      <c r="P56" s="165" t="s">
        <v>313</v>
      </c>
      <c r="Q56" s="165" t="s">
        <v>314</v>
      </c>
      <c r="R56" s="165" t="s">
        <v>313</v>
      </c>
      <c r="S56" s="152">
        <v>3</v>
      </c>
      <c r="T56" s="152">
        <v>3</v>
      </c>
      <c r="U56" s="240">
        <v>320474630.75999999</v>
      </c>
      <c r="V56" s="240">
        <v>4.0999999999999996</v>
      </c>
      <c r="W56" s="240">
        <v>3.95</v>
      </c>
      <c r="X56" s="240">
        <v>2.67</v>
      </c>
      <c r="Y56" s="240">
        <v>581261313.55999994</v>
      </c>
      <c r="Z56" s="240">
        <v>340875544.77999997</v>
      </c>
      <c r="AA56" s="240">
        <v>301196501.32999998</v>
      </c>
      <c r="AB56" s="233">
        <v>0</v>
      </c>
      <c r="AC56" s="241">
        <v>305999928.12</v>
      </c>
      <c r="AD56" s="241">
        <v>266320884.66999999</v>
      </c>
      <c r="AE56" s="233">
        <v>0</v>
      </c>
    </row>
    <row r="57" spans="1:31">
      <c r="A57" s="149" t="s">
        <v>4</v>
      </c>
      <c r="B57" s="150" t="s">
        <v>60</v>
      </c>
      <c r="C57" s="214" t="s">
        <v>146</v>
      </c>
      <c r="D57" s="215">
        <v>346280000</v>
      </c>
      <c r="E57" s="215">
        <v>308971098.81999999</v>
      </c>
      <c r="F57" s="216">
        <f t="shared" si="0"/>
        <v>37308901.180000007</v>
      </c>
      <c r="G57" s="165" t="s">
        <v>310</v>
      </c>
      <c r="H57" s="216">
        <f t="shared" si="4"/>
        <v>7461780.2360000014</v>
      </c>
      <c r="I57" s="216">
        <f>+'1.ครบ7แผน ราย รพ'!BC152</f>
        <v>19046514.149999999</v>
      </c>
      <c r="J57" s="216">
        <f t="shared" si="1"/>
        <v>-11584733.913999997</v>
      </c>
      <c r="K57" s="166" t="s">
        <v>312</v>
      </c>
      <c r="L57" s="216">
        <v>-44777145.280000001</v>
      </c>
      <c r="M57" s="216">
        <v>-92532629.689999998</v>
      </c>
      <c r="N57" s="216">
        <f t="shared" si="2"/>
        <v>25747591.568333331</v>
      </c>
      <c r="O57" s="216">
        <f t="shared" si="3"/>
        <v>-1.7390809218471097</v>
      </c>
      <c r="P57" s="165" t="s">
        <v>313</v>
      </c>
      <c r="Q57" s="165" t="s">
        <v>314</v>
      </c>
      <c r="R57" s="165" t="s">
        <v>314</v>
      </c>
      <c r="S57" s="153">
        <v>2</v>
      </c>
      <c r="T57" s="155">
        <v>4</v>
      </c>
      <c r="U57" s="242">
        <v>-91910311.670000002</v>
      </c>
      <c r="V57" s="242">
        <v>0.77</v>
      </c>
      <c r="W57" s="242">
        <v>0.65</v>
      </c>
      <c r="X57" s="242">
        <v>0.35</v>
      </c>
      <c r="Y57" s="242">
        <v>-32516717.390000001</v>
      </c>
      <c r="Z57" s="240">
        <v>18452283.870000001</v>
      </c>
      <c r="AA57" s="240">
        <v>21243195.07</v>
      </c>
      <c r="AB57" s="239">
        <v>6</v>
      </c>
      <c r="AC57" s="241">
        <v>4308297.9800000004</v>
      </c>
      <c r="AD57" s="241">
        <v>7099209.1799999997</v>
      </c>
      <c r="AE57" s="239">
        <v>6</v>
      </c>
    </row>
    <row r="58" spans="1:31">
      <c r="A58" s="149" t="s">
        <v>4</v>
      </c>
      <c r="B58" s="150" t="s">
        <v>61</v>
      </c>
      <c r="C58" s="214" t="s">
        <v>147</v>
      </c>
      <c r="D58" s="215">
        <v>98027437.409999996</v>
      </c>
      <c r="E58" s="215">
        <v>97993362.930000007</v>
      </c>
      <c r="F58" s="216">
        <f t="shared" si="0"/>
        <v>34074.479999989271</v>
      </c>
      <c r="G58" s="165" t="s">
        <v>310</v>
      </c>
      <c r="H58" s="216">
        <f t="shared" si="4"/>
        <v>6814.8959999978542</v>
      </c>
      <c r="I58" s="216">
        <v>502600</v>
      </c>
      <c r="J58" s="216">
        <f t="shared" si="1"/>
        <v>-495785.10400000215</v>
      </c>
      <c r="K58" s="166" t="s">
        <v>312</v>
      </c>
      <c r="L58" s="216">
        <v>-6762900.8300000001</v>
      </c>
      <c r="M58" s="216">
        <v>-19837342.57</v>
      </c>
      <c r="N58" s="216">
        <f t="shared" si="2"/>
        <v>8166113.5775000006</v>
      </c>
      <c r="O58" s="216">
        <f t="shared" si="3"/>
        <v>-0.82816639345229581</v>
      </c>
      <c r="P58" s="165" t="s">
        <v>313</v>
      </c>
      <c r="Q58" s="165" t="s">
        <v>314</v>
      </c>
      <c r="R58" s="165" t="s">
        <v>314</v>
      </c>
      <c r="S58" s="153">
        <v>2</v>
      </c>
      <c r="T58" s="155">
        <v>4</v>
      </c>
      <c r="U58" s="242">
        <v>-15843187.050000001</v>
      </c>
      <c r="V58" s="242">
        <v>0.99</v>
      </c>
      <c r="W58" s="242">
        <v>0.91</v>
      </c>
      <c r="X58" s="242">
        <v>0.44</v>
      </c>
      <c r="Y58" s="242">
        <v>-331381.13</v>
      </c>
      <c r="Z58" s="240">
        <v>11296736.34</v>
      </c>
      <c r="AA58" s="240">
        <v>9219331.0099999998</v>
      </c>
      <c r="AB58" s="236">
        <v>4</v>
      </c>
      <c r="AC58" s="241">
        <v>2617792.6</v>
      </c>
      <c r="AD58" s="241">
        <v>540387.27</v>
      </c>
      <c r="AE58" s="239">
        <v>6</v>
      </c>
    </row>
    <row r="59" spans="1:31">
      <c r="A59" s="149" t="s">
        <v>4</v>
      </c>
      <c r="B59" s="150" t="s">
        <v>62</v>
      </c>
      <c r="C59" s="214" t="s">
        <v>148</v>
      </c>
      <c r="D59" s="215">
        <v>136277141.09999999</v>
      </c>
      <c r="E59" s="215">
        <v>123491806.56</v>
      </c>
      <c r="F59" s="216">
        <f t="shared" si="0"/>
        <v>12785334.539999992</v>
      </c>
      <c r="G59" s="165" t="s">
        <v>310</v>
      </c>
      <c r="H59" s="216">
        <f t="shared" si="4"/>
        <v>2557066.9079999984</v>
      </c>
      <c r="I59" s="216">
        <v>2499800</v>
      </c>
      <c r="J59" s="216">
        <f t="shared" si="1"/>
        <v>57266.907999998424</v>
      </c>
      <c r="K59" s="166" t="s">
        <v>311</v>
      </c>
      <c r="L59" s="216">
        <v>3742204.49</v>
      </c>
      <c r="M59" s="216">
        <v>-13903898.450000001</v>
      </c>
      <c r="N59" s="216">
        <f t="shared" si="2"/>
        <v>10290983.880000001</v>
      </c>
      <c r="O59" s="216">
        <f t="shared" si="3"/>
        <v>0.36363913631939337</v>
      </c>
      <c r="P59" s="165" t="s">
        <v>313</v>
      </c>
      <c r="Q59" s="165" t="s">
        <v>313</v>
      </c>
      <c r="R59" s="165" t="s">
        <v>314</v>
      </c>
      <c r="S59" s="153">
        <v>2</v>
      </c>
      <c r="T59" s="153">
        <v>2</v>
      </c>
      <c r="U59" s="242">
        <v>-9695618.9000000004</v>
      </c>
      <c r="V59" s="242">
        <v>1.32</v>
      </c>
      <c r="W59" s="240">
        <v>1.1599999999999999</v>
      </c>
      <c r="X59" s="242">
        <v>0.59</v>
      </c>
      <c r="Y59" s="240">
        <v>7553657.5099999998</v>
      </c>
      <c r="Z59" s="240">
        <v>15045074.41</v>
      </c>
      <c r="AA59" s="240">
        <v>10507938.09</v>
      </c>
      <c r="AB59" s="234">
        <v>2</v>
      </c>
      <c r="AC59" s="241">
        <v>5987300.7300000004</v>
      </c>
      <c r="AD59" s="241">
        <v>1450164.41</v>
      </c>
      <c r="AE59" s="235">
        <v>3</v>
      </c>
    </row>
    <row r="60" spans="1:31">
      <c r="A60" s="149" t="s">
        <v>4</v>
      </c>
      <c r="B60" s="150" t="s">
        <v>63</v>
      </c>
      <c r="C60" s="214" t="s">
        <v>149</v>
      </c>
      <c r="D60" s="215">
        <v>828893280</v>
      </c>
      <c r="E60" s="215">
        <v>714045080</v>
      </c>
      <c r="F60" s="216">
        <f t="shared" si="0"/>
        <v>114848200</v>
      </c>
      <c r="G60" s="165" t="s">
        <v>310</v>
      </c>
      <c r="H60" s="216">
        <f t="shared" si="4"/>
        <v>22969640</v>
      </c>
      <c r="I60" s="216">
        <v>22876325.510000002</v>
      </c>
      <c r="J60" s="216">
        <f t="shared" si="1"/>
        <v>93314.489999998361</v>
      </c>
      <c r="K60" s="166" t="s">
        <v>311</v>
      </c>
      <c r="L60" s="216">
        <v>39797275.32</v>
      </c>
      <c r="M60" s="216">
        <v>-103097463.60999998</v>
      </c>
      <c r="N60" s="216">
        <f t="shared" si="2"/>
        <v>59503756.666666664</v>
      </c>
      <c r="O60" s="216">
        <f t="shared" si="3"/>
        <v>0.66881954265408572</v>
      </c>
      <c r="P60" s="165" t="s">
        <v>313</v>
      </c>
      <c r="Q60" s="165" t="s">
        <v>313</v>
      </c>
      <c r="R60" s="165" t="s">
        <v>314</v>
      </c>
      <c r="S60" s="154">
        <v>1</v>
      </c>
      <c r="T60" s="153">
        <v>2</v>
      </c>
      <c r="U60" s="242">
        <v>-83140462.569999993</v>
      </c>
      <c r="V60" s="242">
        <v>1.22</v>
      </c>
      <c r="W60" s="240">
        <v>1.08</v>
      </c>
      <c r="X60" s="242">
        <v>0.57999999999999996</v>
      </c>
      <c r="Y60" s="240">
        <v>51284771.25</v>
      </c>
      <c r="Z60" s="240">
        <v>45459875.390000001</v>
      </c>
      <c r="AA60" s="240">
        <v>22345579.460000001</v>
      </c>
      <c r="AB60" s="234">
        <v>2</v>
      </c>
      <c r="AC60" s="241">
        <v>26639562.239999998</v>
      </c>
      <c r="AD60" s="241">
        <v>3525266.31</v>
      </c>
      <c r="AE60" s="234">
        <v>2</v>
      </c>
    </row>
    <row r="61" spans="1:31">
      <c r="A61" s="149" t="s">
        <v>4</v>
      </c>
      <c r="B61" s="150" t="s">
        <v>64</v>
      </c>
      <c r="C61" s="214" t="s">
        <v>150</v>
      </c>
      <c r="D61" s="215">
        <f>+'1.ครบ7แผน ราย รพ'!BG147</f>
        <v>93063110.379999995</v>
      </c>
      <c r="E61" s="215">
        <f>+'1.ครบ7แผน ราย รพ'!BG148</f>
        <v>80687093.379999995</v>
      </c>
      <c r="F61" s="216">
        <f t="shared" si="0"/>
        <v>12376017</v>
      </c>
      <c r="G61" s="165" t="s">
        <v>310</v>
      </c>
      <c r="H61" s="216">
        <f t="shared" si="4"/>
        <v>2475203.4</v>
      </c>
      <c r="I61" s="216">
        <f>+'1.ครบ7แผน ราย รพ'!BG152</f>
        <v>5443679.1699999999</v>
      </c>
      <c r="J61" s="216">
        <f t="shared" si="1"/>
        <v>-2968475.77</v>
      </c>
      <c r="K61" s="166" t="s">
        <v>312</v>
      </c>
      <c r="L61" s="216">
        <v>29384127.59</v>
      </c>
      <c r="M61" s="216">
        <v>17689150.07</v>
      </c>
      <c r="N61" s="216">
        <f t="shared" si="2"/>
        <v>6723924.4483333332</v>
      </c>
      <c r="O61" s="216">
        <f t="shared" si="3"/>
        <v>4.3700859246393637</v>
      </c>
      <c r="P61" s="165" t="s">
        <v>313</v>
      </c>
      <c r="Q61" s="165" t="s">
        <v>314</v>
      </c>
      <c r="R61" s="165" t="s">
        <v>313</v>
      </c>
      <c r="S61" s="152">
        <v>3</v>
      </c>
      <c r="T61" s="152">
        <v>3</v>
      </c>
      <c r="U61" s="240">
        <v>22928653.050000001</v>
      </c>
      <c r="V61" s="240">
        <v>6.16</v>
      </c>
      <c r="W61" s="240">
        <v>5.8</v>
      </c>
      <c r="X61" s="240">
        <v>4.0999999999999996</v>
      </c>
      <c r="Y61" s="240">
        <v>39859929.18</v>
      </c>
      <c r="Z61" s="240">
        <v>12374210.68</v>
      </c>
      <c r="AA61" s="242">
        <v>-1694682.44</v>
      </c>
      <c r="AB61" s="232">
        <v>1</v>
      </c>
      <c r="AC61" s="242">
        <v>-687696.06</v>
      </c>
      <c r="AD61" s="242">
        <v>-14756589.18</v>
      </c>
      <c r="AE61" s="232">
        <v>1</v>
      </c>
    </row>
    <row r="62" spans="1:31">
      <c r="A62" s="149" t="s">
        <v>4</v>
      </c>
      <c r="B62" s="219">
        <v>28778</v>
      </c>
      <c r="C62" s="214" t="s">
        <v>151</v>
      </c>
      <c r="D62" s="215">
        <f>+'1.ครบ7แผน ราย รพ'!BH147</f>
        <v>66955106.43</v>
      </c>
      <c r="E62" s="215">
        <f>+'1.ครบ7แผน ราย รพ'!BH148</f>
        <v>59559746.789999999</v>
      </c>
      <c r="F62" s="216">
        <f>+D62-E62</f>
        <v>7395359.6400000006</v>
      </c>
      <c r="G62" s="165" t="s">
        <v>310</v>
      </c>
      <c r="H62" s="216">
        <f t="shared" si="4"/>
        <v>1479071.9280000001</v>
      </c>
      <c r="I62" s="216">
        <f>+'1.ครบ7แผน ราย รพ'!BH152</f>
        <v>845000</v>
      </c>
      <c r="J62" s="216">
        <f t="shared" si="1"/>
        <v>634071.92800000007</v>
      </c>
      <c r="K62" s="166" t="s">
        <v>311</v>
      </c>
      <c r="L62" s="216">
        <v>-7866565.1500000004</v>
      </c>
      <c r="M62" s="216">
        <v>-16256467.850000001</v>
      </c>
      <c r="N62" s="216">
        <f t="shared" si="2"/>
        <v>4963312.2324999999</v>
      </c>
      <c r="O62" s="216">
        <f t="shared" si="3"/>
        <v>-1.5849426313519761</v>
      </c>
      <c r="P62" s="165" t="s">
        <v>313</v>
      </c>
      <c r="Q62" s="165" t="s">
        <v>313</v>
      </c>
      <c r="R62" s="165" t="s">
        <v>314</v>
      </c>
      <c r="S62" s="153">
        <v>2</v>
      </c>
      <c r="T62" s="153">
        <v>2</v>
      </c>
      <c r="U62" s="242">
        <v>-17611370.050000001</v>
      </c>
      <c r="V62" s="242">
        <v>0.65</v>
      </c>
      <c r="W62" s="242">
        <v>0.57999999999999996</v>
      </c>
      <c r="X62" s="242">
        <v>0.35</v>
      </c>
      <c r="Y62" s="242">
        <v>-9507747.2899999991</v>
      </c>
      <c r="Z62" s="240">
        <v>2479862.7000000002</v>
      </c>
      <c r="AA62" s="242">
        <v>-2057188.02</v>
      </c>
      <c r="AB62" s="237">
        <v>7</v>
      </c>
      <c r="AC62" s="242">
        <v>-1718574.5</v>
      </c>
      <c r="AD62" s="242">
        <v>-6255625.2199999997</v>
      </c>
      <c r="AE62" s="237">
        <v>7</v>
      </c>
    </row>
    <row r="63" spans="1:31">
      <c r="A63" s="149" t="s">
        <v>4</v>
      </c>
      <c r="B63" s="150" t="s">
        <v>65</v>
      </c>
      <c r="C63" s="214" t="s">
        <v>152</v>
      </c>
      <c r="D63" s="215">
        <v>125814394.56999999</v>
      </c>
      <c r="E63" s="215">
        <v>87704119.329999998</v>
      </c>
      <c r="F63" s="216">
        <f t="shared" si="0"/>
        <v>38110275.239999995</v>
      </c>
      <c r="G63" s="165" t="s">
        <v>310</v>
      </c>
      <c r="H63" s="216">
        <f t="shared" si="4"/>
        <v>7622055.0479999995</v>
      </c>
      <c r="I63" s="216">
        <v>4758601</v>
      </c>
      <c r="J63" s="216">
        <f t="shared" si="1"/>
        <v>2863454.0479999995</v>
      </c>
      <c r="K63" s="166" t="s">
        <v>311</v>
      </c>
      <c r="L63" s="216">
        <v>6107520.9299999997</v>
      </c>
      <c r="M63" s="216">
        <v>-14970589.689999998</v>
      </c>
      <c r="N63" s="216">
        <f t="shared" si="2"/>
        <v>7308676.6108333329</v>
      </c>
      <c r="O63" s="216">
        <f t="shared" si="3"/>
        <v>0.83565346439697274</v>
      </c>
      <c r="P63" s="165" t="s">
        <v>313</v>
      </c>
      <c r="Q63" s="165" t="s">
        <v>313</v>
      </c>
      <c r="R63" s="165" t="s">
        <v>314</v>
      </c>
      <c r="S63" s="154">
        <v>1</v>
      </c>
      <c r="T63" s="153">
        <v>2</v>
      </c>
      <c r="U63" s="242">
        <v>-798542.42</v>
      </c>
      <c r="V63" s="240">
        <v>1.88</v>
      </c>
      <c r="W63" s="240">
        <v>1.7</v>
      </c>
      <c r="X63" s="240">
        <v>0.97</v>
      </c>
      <c r="Y63" s="240">
        <v>21427882.02</v>
      </c>
      <c r="Z63" s="240">
        <v>22089367.75</v>
      </c>
      <c r="AA63" s="240">
        <v>25163462.399999999</v>
      </c>
      <c r="AB63" s="233">
        <v>0</v>
      </c>
      <c r="AC63" s="241">
        <v>8331673.4900000002</v>
      </c>
      <c r="AD63" s="241">
        <v>11405768.140000001</v>
      </c>
      <c r="AE63" s="234">
        <v>2</v>
      </c>
    </row>
    <row r="64" spans="1:31">
      <c r="A64" s="149" t="s">
        <v>4</v>
      </c>
      <c r="B64" s="150" t="s">
        <v>66</v>
      </c>
      <c r="C64" s="214" t="s">
        <v>153</v>
      </c>
      <c r="D64" s="215">
        <v>116427080.52</v>
      </c>
      <c r="E64" s="215">
        <v>95160789.479999989</v>
      </c>
      <c r="F64" s="216">
        <f t="shared" si="0"/>
        <v>21266291.040000007</v>
      </c>
      <c r="G64" s="165" t="s">
        <v>310</v>
      </c>
      <c r="H64" s="216">
        <f t="shared" si="4"/>
        <v>4253258.2080000015</v>
      </c>
      <c r="I64" s="216">
        <v>3085522.85</v>
      </c>
      <c r="J64" s="216">
        <f t="shared" si="1"/>
        <v>1167735.3580000014</v>
      </c>
      <c r="K64" s="166" t="s">
        <v>311</v>
      </c>
      <c r="L64" s="216">
        <v>119988.91</v>
      </c>
      <c r="M64" s="216">
        <v>-11243009.310000001</v>
      </c>
      <c r="N64" s="216">
        <f t="shared" si="2"/>
        <v>7930065.7899999991</v>
      </c>
      <c r="O64" s="216">
        <f t="shared" si="3"/>
        <v>1.5130884557264185E-2</v>
      </c>
      <c r="P64" s="165" t="s">
        <v>313</v>
      </c>
      <c r="Q64" s="165" t="s">
        <v>313</v>
      </c>
      <c r="R64" s="165" t="s">
        <v>314</v>
      </c>
      <c r="S64" s="154">
        <v>1</v>
      </c>
      <c r="T64" s="153">
        <v>2</v>
      </c>
      <c r="U64" s="240">
        <v>4522781.32</v>
      </c>
      <c r="V64" s="240">
        <v>2.11</v>
      </c>
      <c r="W64" s="240">
        <v>1.95</v>
      </c>
      <c r="X64" s="240">
        <v>1.24</v>
      </c>
      <c r="Y64" s="240">
        <v>21357684.09</v>
      </c>
      <c r="Z64" s="240">
        <v>21139197.760000002</v>
      </c>
      <c r="AA64" s="240">
        <v>27227682.370000001</v>
      </c>
      <c r="AB64" s="233">
        <v>0</v>
      </c>
      <c r="AC64" s="241">
        <v>12394920.18</v>
      </c>
      <c r="AD64" s="241">
        <v>18483404.789999999</v>
      </c>
      <c r="AE64" s="234">
        <v>2</v>
      </c>
    </row>
    <row r="65" spans="1:31" ht="49.2">
      <c r="A65" s="147" t="s">
        <v>5</v>
      </c>
      <c r="B65" s="148" t="s">
        <v>67</v>
      </c>
      <c r="C65" s="218" t="s">
        <v>154</v>
      </c>
      <c r="D65" s="215">
        <v>1078400000</v>
      </c>
      <c r="E65" s="215">
        <v>919500000</v>
      </c>
      <c r="F65" s="216">
        <f t="shared" si="0"/>
        <v>158900000</v>
      </c>
      <c r="G65" s="165" t="s">
        <v>310</v>
      </c>
      <c r="H65" s="216">
        <f t="shared" si="4"/>
        <v>31780000</v>
      </c>
      <c r="I65" s="216">
        <v>17828000</v>
      </c>
      <c r="J65" s="216">
        <f t="shared" si="1"/>
        <v>13952000</v>
      </c>
      <c r="K65" s="166" t="s">
        <v>311</v>
      </c>
      <c r="L65" s="216">
        <v>257528691.93000001</v>
      </c>
      <c r="M65" s="216">
        <v>4689396.5200000107</v>
      </c>
      <c r="N65" s="216">
        <f t="shared" si="2"/>
        <v>76625000</v>
      </c>
      <c r="O65" s="216">
        <f t="shared" si="3"/>
        <v>3.3608964689070149</v>
      </c>
      <c r="P65" s="165" t="s">
        <v>313</v>
      </c>
      <c r="Q65" s="165" t="s">
        <v>313</v>
      </c>
      <c r="R65" s="165" t="s">
        <v>313</v>
      </c>
      <c r="S65" s="154">
        <v>1</v>
      </c>
      <c r="T65" s="154">
        <v>1</v>
      </c>
      <c r="U65" s="242">
        <v>-3705128.76</v>
      </c>
      <c r="V65" s="240">
        <v>3.26</v>
      </c>
      <c r="W65" s="240">
        <v>2.9</v>
      </c>
      <c r="X65" s="240">
        <v>0.97</v>
      </c>
      <c r="Y65" s="240">
        <v>333373887.95999998</v>
      </c>
      <c r="Z65" s="240">
        <v>116356251.17</v>
      </c>
      <c r="AA65" s="240">
        <v>131362226.25</v>
      </c>
      <c r="AB65" s="233">
        <v>0</v>
      </c>
      <c r="AC65" s="241">
        <v>96526328.959999993</v>
      </c>
      <c r="AD65" s="241">
        <v>111532304.04000001</v>
      </c>
      <c r="AE65" s="233">
        <v>0</v>
      </c>
    </row>
    <row r="66" spans="1:31">
      <c r="A66" s="147" t="s">
        <v>5</v>
      </c>
      <c r="B66" s="148" t="s">
        <v>68</v>
      </c>
      <c r="C66" s="218" t="s">
        <v>155</v>
      </c>
      <c r="D66" s="215">
        <v>211253680.63999999</v>
      </c>
      <c r="E66" s="215">
        <v>198497673.66</v>
      </c>
      <c r="F66" s="216">
        <f t="shared" si="0"/>
        <v>12756006.979999989</v>
      </c>
      <c r="G66" s="165" t="s">
        <v>310</v>
      </c>
      <c r="H66" s="216">
        <f t="shared" si="4"/>
        <v>2551201.3959999979</v>
      </c>
      <c r="I66" s="216">
        <v>2400000</v>
      </c>
      <c r="J66" s="216">
        <f t="shared" si="1"/>
        <v>151201.39599999785</v>
      </c>
      <c r="K66" s="166" t="s">
        <v>311</v>
      </c>
      <c r="L66" s="216">
        <v>-3366852.8000000087</v>
      </c>
      <c r="M66" s="216">
        <v>-25208613.709999997</v>
      </c>
      <c r="N66" s="216">
        <f t="shared" si="2"/>
        <v>16541472.805</v>
      </c>
      <c r="O66" s="216">
        <f t="shared" si="3"/>
        <v>-0.2035400861634466</v>
      </c>
      <c r="P66" s="165" t="s">
        <v>313</v>
      </c>
      <c r="Q66" s="165" t="s">
        <v>313</v>
      </c>
      <c r="R66" s="165" t="s">
        <v>314</v>
      </c>
      <c r="S66" s="154">
        <v>1</v>
      </c>
      <c r="T66" s="153">
        <v>2</v>
      </c>
      <c r="U66" s="242">
        <v>-4248024.2</v>
      </c>
      <c r="V66" s="242">
        <v>1.44</v>
      </c>
      <c r="W66" s="240">
        <v>1.31</v>
      </c>
      <c r="X66" s="240">
        <v>0.91</v>
      </c>
      <c r="Y66" s="240">
        <v>21650236.93</v>
      </c>
      <c r="Z66" s="240">
        <v>24322754.68</v>
      </c>
      <c r="AA66" s="240">
        <v>20038035.440000001</v>
      </c>
      <c r="AB66" s="232">
        <v>1</v>
      </c>
      <c r="AC66" s="241">
        <v>2539057.64</v>
      </c>
      <c r="AD66" s="242">
        <v>-1745661.6</v>
      </c>
      <c r="AE66" s="237">
        <v>7</v>
      </c>
    </row>
    <row r="67" spans="1:31">
      <c r="A67" s="147" t="s">
        <v>5</v>
      </c>
      <c r="B67" s="148" t="s">
        <v>69</v>
      </c>
      <c r="C67" s="218" t="s">
        <v>156</v>
      </c>
      <c r="D67" s="215">
        <v>170408778.78999999</v>
      </c>
      <c r="E67" s="215">
        <v>156497338.22999999</v>
      </c>
      <c r="F67" s="216">
        <f t="shared" si="0"/>
        <v>13911440.560000002</v>
      </c>
      <c r="G67" s="165" t="s">
        <v>310</v>
      </c>
      <c r="H67" s="216">
        <f t="shared" si="4"/>
        <v>2782288.1120000007</v>
      </c>
      <c r="I67" s="216">
        <v>2753200</v>
      </c>
      <c r="J67" s="216">
        <f t="shared" si="1"/>
        <v>29088.112000000663</v>
      </c>
      <c r="K67" s="166" t="s">
        <v>311</v>
      </c>
      <c r="L67" s="216">
        <v>-1298721.5099999965</v>
      </c>
      <c r="M67" s="216">
        <v>-16598270.019999998</v>
      </c>
      <c r="N67" s="216">
        <f t="shared" si="2"/>
        <v>13041444.852499999</v>
      </c>
      <c r="O67" s="216">
        <f t="shared" si="3"/>
        <v>-9.9584173739080462E-2</v>
      </c>
      <c r="P67" s="165" t="s">
        <v>313</v>
      </c>
      <c r="Q67" s="165" t="s">
        <v>313</v>
      </c>
      <c r="R67" s="165" t="s">
        <v>314</v>
      </c>
      <c r="S67" s="154">
        <v>1</v>
      </c>
      <c r="T67" s="153">
        <v>2</v>
      </c>
      <c r="U67" s="242">
        <v>-4045462.4</v>
      </c>
      <c r="V67" s="240">
        <v>1.53</v>
      </c>
      <c r="W67" s="240">
        <v>1.32</v>
      </c>
      <c r="X67" s="240">
        <v>0.86</v>
      </c>
      <c r="Y67" s="240">
        <v>14787733.220000001</v>
      </c>
      <c r="Z67" s="240">
        <v>21778957.32</v>
      </c>
      <c r="AA67" s="240">
        <v>17546991.140000001</v>
      </c>
      <c r="AB67" s="233">
        <v>0</v>
      </c>
      <c r="AC67" s="241">
        <v>4447777.84</v>
      </c>
      <c r="AD67" s="241">
        <v>215811.66</v>
      </c>
      <c r="AE67" s="239">
        <v>6</v>
      </c>
    </row>
    <row r="68" spans="1:31">
      <c r="A68" s="147" t="s">
        <v>5</v>
      </c>
      <c r="B68" s="148" t="s">
        <v>70</v>
      </c>
      <c r="C68" s="218" t="s">
        <v>157</v>
      </c>
      <c r="D68" s="215">
        <v>248459282.65000001</v>
      </c>
      <c r="E68" s="215">
        <v>227403578.92000002</v>
      </c>
      <c r="F68" s="216">
        <f t="shared" si="0"/>
        <v>21055703.729999989</v>
      </c>
      <c r="G68" s="165" t="s">
        <v>310</v>
      </c>
      <c r="H68" s="216">
        <f t="shared" si="4"/>
        <v>4211140.7459999975</v>
      </c>
      <c r="I68" s="216">
        <v>11916118.689999999</v>
      </c>
      <c r="J68" s="216">
        <f t="shared" si="1"/>
        <v>-7704977.944000002</v>
      </c>
      <c r="K68" s="166" t="s">
        <v>312</v>
      </c>
      <c r="L68" s="216">
        <v>-14839384.32</v>
      </c>
      <c r="M68" s="216">
        <v>-52556145.809999995</v>
      </c>
      <c r="N68" s="216">
        <f t="shared" si="2"/>
        <v>18950298.243333336</v>
      </c>
      <c r="O68" s="216">
        <f t="shared" si="3"/>
        <v>-0.78306864248009689</v>
      </c>
      <c r="P68" s="165" t="s">
        <v>313</v>
      </c>
      <c r="Q68" s="165" t="s">
        <v>314</v>
      </c>
      <c r="R68" s="165" t="s">
        <v>314</v>
      </c>
      <c r="S68" s="153">
        <v>2</v>
      </c>
      <c r="T68" s="155">
        <v>4</v>
      </c>
      <c r="U68" s="242">
        <v>-45743672.600000001</v>
      </c>
      <c r="V68" s="242">
        <v>0.96</v>
      </c>
      <c r="W68" s="242">
        <v>0.83</v>
      </c>
      <c r="X68" s="242">
        <v>0.45</v>
      </c>
      <c r="Y68" s="242">
        <v>-3578181.63</v>
      </c>
      <c r="Z68" s="240">
        <v>20451241.02</v>
      </c>
      <c r="AA68" s="240">
        <v>15881841.789999999</v>
      </c>
      <c r="AB68" s="236">
        <v>4</v>
      </c>
      <c r="AC68" s="242">
        <v>-6358187.9199999999</v>
      </c>
      <c r="AD68" s="242">
        <v>-10927587.15</v>
      </c>
      <c r="AE68" s="237">
        <v>7</v>
      </c>
    </row>
    <row r="69" spans="1:31">
      <c r="A69" s="147" t="s">
        <v>5</v>
      </c>
      <c r="B69" s="148" t="s">
        <v>71</v>
      </c>
      <c r="C69" s="218" t="s">
        <v>158</v>
      </c>
      <c r="D69" s="215">
        <v>179862245.66</v>
      </c>
      <c r="E69" s="215">
        <v>154159907.45000002</v>
      </c>
      <c r="F69" s="216">
        <f t="shared" ref="F69:F99" si="5">+D69-E69</f>
        <v>25702338.209999979</v>
      </c>
      <c r="G69" s="165" t="s">
        <v>310</v>
      </c>
      <c r="H69" s="216">
        <f t="shared" si="4"/>
        <v>5140467.6419999953</v>
      </c>
      <c r="I69" s="216">
        <v>5000000</v>
      </c>
      <c r="J69" s="216">
        <f t="shared" ref="J69:J99" si="6">+H69-I69</f>
        <v>140467.64199999534</v>
      </c>
      <c r="K69" s="166" t="s">
        <v>311</v>
      </c>
      <c r="L69" s="216">
        <v>-8205351.6299999999</v>
      </c>
      <c r="M69" s="216">
        <v>-25720782.340000004</v>
      </c>
      <c r="N69" s="216">
        <f t="shared" ref="N69:N99" si="7">+E69/12</f>
        <v>12846658.954166668</v>
      </c>
      <c r="O69" s="216">
        <f t="shared" ref="O69:O99" si="8">+L69/N69</f>
        <v>-0.6387148331153204</v>
      </c>
      <c r="P69" s="165" t="s">
        <v>313</v>
      </c>
      <c r="Q69" s="165" t="s">
        <v>313</v>
      </c>
      <c r="R69" s="165" t="s">
        <v>314</v>
      </c>
      <c r="S69" s="153">
        <v>2</v>
      </c>
      <c r="T69" s="153">
        <v>2</v>
      </c>
      <c r="U69" s="242">
        <v>-9206143.5999999996</v>
      </c>
      <c r="V69" s="242">
        <v>1.29</v>
      </c>
      <c r="W69" s="240">
        <v>1.1299999999999999</v>
      </c>
      <c r="X69" s="242">
        <v>0.71</v>
      </c>
      <c r="Y69" s="240">
        <v>9323786.9000000004</v>
      </c>
      <c r="Z69" s="240">
        <v>41545540.189999998</v>
      </c>
      <c r="AA69" s="240">
        <v>36321219.740000002</v>
      </c>
      <c r="AB69" s="234">
        <v>2</v>
      </c>
      <c r="AC69" s="241">
        <v>19332841.719999999</v>
      </c>
      <c r="AD69" s="241">
        <v>14108521.27</v>
      </c>
      <c r="AE69" s="238">
        <v>5</v>
      </c>
    </row>
    <row r="70" spans="1:31">
      <c r="A70" s="147" t="s">
        <v>5</v>
      </c>
      <c r="B70" s="148" t="s">
        <v>72</v>
      </c>
      <c r="C70" s="218" t="s">
        <v>334</v>
      </c>
      <c r="D70" s="215">
        <v>123208360.81</v>
      </c>
      <c r="E70" s="215">
        <v>119022694.13000003</v>
      </c>
      <c r="F70" s="216">
        <f t="shared" si="5"/>
        <v>4185666.6799999774</v>
      </c>
      <c r="G70" s="165" t="s">
        <v>310</v>
      </c>
      <c r="H70" s="216">
        <f t="shared" si="4"/>
        <v>837133.33599999547</v>
      </c>
      <c r="I70" s="216">
        <v>718800</v>
      </c>
      <c r="J70" s="216">
        <f t="shared" si="6"/>
        <v>118333.33599999547</v>
      </c>
      <c r="K70" s="166" t="s">
        <v>311</v>
      </c>
      <c r="L70" s="216">
        <v>-347788.55</v>
      </c>
      <c r="M70" s="216">
        <v>-18308326.43</v>
      </c>
      <c r="N70" s="216">
        <f t="shared" si="7"/>
        <v>9918557.8441666681</v>
      </c>
      <c r="O70" s="216">
        <f t="shared" si="8"/>
        <v>-3.5064427254869759E-2</v>
      </c>
      <c r="P70" s="165" t="s">
        <v>313</v>
      </c>
      <c r="Q70" s="165" t="s">
        <v>313</v>
      </c>
      <c r="R70" s="165" t="s">
        <v>314</v>
      </c>
      <c r="S70" s="153">
        <v>2</v>
      </c>
      <c r="T70" s="153">
        <v>2</v>
      </c>
      <c r="U70" s="242">
        <v>-4229050.5</v>
      </c>
      <c r="V70" s="242">
        <v>1.44</v>
      </c>
      <c r="W70" s="240">
        <v>1.31</v>
      </c>
      <c r="X70" s="240">
        <v>0.85</v>
      </c>
      <c r="Y70" s="240">
        <v>12509158.859999999</v>
      </c>
      <c r="Z70" s="240">
        <v>14173818.4</v>
      </c>
      <c r="AA70" s="240">
        <v>10151019.810000001</v>
      </c>
      <c r="AB70" s="232">
        <v>1</v>
      </c>
      <c r="AC70" s="241">
        <v>493671.36</v>
      </c>
      <c r="AD70" s="242">
        <v>-3529127.23</v>
      </c>
      <c r="AE70" s="237">
        <v>7</v>
      </c>
    </row>
    <row r="71" spans="1:31" ht="49.2">
      <c r="A71" s="149" t="s">
        <v>6</v>
      </c>
      <c r="B71" s="150" t="s">
        <v>73</v>
      </c>
      <c r="C71" s="214" t="s">
        <v>159</v>
      </c>
      <c r="D71" s="215">
        <v>5075366349</v>
      </c>
      <c r="E71" s="215">
        <v>4551993434</v>
      </c>
      <c r="F71" s="216">
        <f t="shared" si="5"/>
        <v>523372915</v>
      </c>
      <c r="G71" s="165" t="s">
        <v>310</v>
      </c>
      <c r="H71" s="216">
        <f t="shared" ref="H71:H99" si="9">+F71*20/100</f>
        <v>104674583</v>
      </c>
      <c r="I71" s="216">
        <v>59797834.93</v>
      </c>
      <c r="J71" s="216">
        <f t="shared" si="6"/>
        <v>44876748.07</v>
      </c>
      <c r="K71" s="166" t="s">
        <v>311</v>
      </c>
      <c r="L71" s="216">
        <v>1212580904.9000001</v>
      </c>
      <c r="M71" s="216">
        <v>63697080.919999957</v>
      </c>
      <c r="N71" s="216">
        <f t="shared" si="7"/>
        <v>379332786.16666669</v>
      </c>
      <c r="O71" s="216">
        <f t="shared" si="8"/>
        <v>3.1966150807940732</v>
      </c>
      <c r="P71" s="165" t="s">
        <v>313</v>
      </c>
      <c r="Q71" s="165" t="s">
        <v>313</v>
      </c>
      <c r="R71" s="165" t="s">
        <v>313</v>
      </c>
      <c r="S71" s="154">
        <v>1</v>
      </c>
      <c r="T71" s="154">
        <v>1</v>
      </c>
      <c r="U71" s="240">
        <v>236870704.91</v>
      </c>
      <c r="V71" s="240">
        <v>2.56</v>
      </c>
      <c r="W71" s="240">
        <v>2.2799999999999998</v>
      </c>
      <c r="X71" s="240">
        <v>1.26</v>
      </c>
      <c r="Y71" s="240">
        <v>1437289987.6900001</v>
      </c>
      <c r="Z71" s="240">
        <v>451853953.69</v>
      </c>
      <c r="AA71" s="240">
        <v>387365992.57999998</v>
      </c>
      <c r="AB71" s="233">
        <v>0</v>
      </c>
      <c r="AC71" s="241">
        <v>386782269.73000002</v>
      </c>
      <c r="AD71" s="241">
        <v>322294308.62</v>
      </c>
      <c r="AE71" s="233">
        <v>0</v>
      </c>
    </row>
    <row r="72" spans="1:31">
      <c r="A72" s="149" t="s">
        <v>6</v>
      </c>
      <c r="B72" s="150" t="s">
        <v>74</v>
      </c>
      <c r="C72" s="214" t="s">
        <v>160</v>
      </c>
      <c r="D72" s="215">
        <v>187777617.39000002</v>
      </c>
      <c r="E72" s="215">
        <v>170932950.36999997</v>
      </c>
      <c r="F72" s="216">
        <f t="shared" si="5"/>
        <v>16844667.020000041</v>
      </c>
      <c r="G72" s="165" t="s">
        <v>310</v>
      </c>
      <c r="H72" s="216">
        <f t="shared" si="9"/>
        <v>3368933.404000008</v>
      </c>
      <c r="I72" s="216">
        <v>1441430</v>
      </c>
      <c r="J72" s="216">
        <f t="shared" si="6"/>
        <v>1927503.404000008</v>
      </c>
      <c r="K72" s="166" t="s">
        <v>311</v>
      </c>
      <c r="L72" s="216">
        <v>-5412958.5999999996</v>
      </c>
      <c r="M72" s="216">
        <v>-22900369.539999999</v>
      </c>
      <c r="N72" s="216">
        <f t="shared" si="7"/>
        <v>14244412.530833332</v>
      </c>
      <c r="O72" s="216">
        <f t="shared" si="8"/>
        <v>-0.380005745290173</v>
      </c>
      <c r="P72" s="165" t="s">
        <v>313</v>
      </c>
      <c r="Q72" s="165" t="s">
        <v>313</v>
      </c>
      <c r="R72" s="165" t="s">
        <v>314</v>
      </c>
      <c r="S72" s="153">
        <v>2</v>
      </c>
      <c r="T72" s="153">
        <v>2</v>
      </c>
      <c r="U72" s="242">
        <v>-5415798.1699999999</v>
      </c>
      <c r="V72" s="240">
        <v>1.52</v>
      </c>
      <c r="W72" s="240">
        <v>1.4</v>
      </c>
      <c r="X72" s="240">
        <v>0.89</v>
      </c>
      <c r="Y72" s="240">
        <v>18306358.34</v>
      </c>
      <c r="Z72" s="240">
        <v>27532360.57</v>
      </c>
      <c r="AA72" s="240">
        <v>26317959.149999999</v>
      </c>
      <c r="AB72" s="233">
        <v>0</v>
      </c>
      <c r="AC72" s="241">
        <v>13794248.52</v>
      </c>
      <c r="AD72" s="241">
        <v>12579847.1</v>
      </c>
      <c r="AE72" s="234">
        <v>2</v>
      </c>
    </row>
    <row r="73" spans="1:31">
      <c r="A73" s="149" t="s">
        <v>6</v>
      </c>
      <c r="B73" s="150" t="s">
        <v>75</v>
      </c>
      <c r="C73" s="214" t="s">
        <v>161</v>
      </c>
      <c r="D73" s="215">
        <v>148763273.17000002</v>
      </c>
      <c r="E73" s="215">
        <v>137391947.96000001</v>
      </c>
      <c r="F73" s="216">
        <f t="shared" si="5"/>
        <v>11371325.210000008</v>
      </c>
      <c r="G73" s="165" t="s">
        <v>310</v>
      </c>
      <c r="H73" s="216">
        <f t="shared" si="9"/>
        <v>2274265.0420000018</v>
      </c>
      <c r="I73" s="216">
        <v>428000</v>
      </c>
      <c r="J73" s="216">
        <f t="shared" si="6"/>
        <v>1846265.0420000018</v>
      </c>
      <c r="K73" s="166" t="s">
        <v>311</v>
      </c>
      <c r="L73" s="216">
        <v>-10042834.74</v>
      </c>
      <c r="M73" s="216">
        <v>-25895590.160000004</v>
      </c>
      <c r="N73" s="216">
        <f t="shared" si="7"/>
        <v>11449328.996666668</v>
      </c>
      <c r="O73" s="216">
        <f t="shared" si="8"/>
        <v>-0.87715487457158836</v>
      </c>
      <c r="P73" s="165" t="s">
        <v>313</v>
      </c>
      <c r="Q73" s="165" t="s">
        <v>313</v>
      </c>
      <c r="R73" s="165" t="s">
        <v>314</v>
      </c>
      <c r="S73" s="153">
        <v>2</v>
      </c>
      <c r="T73" s="153">
        <v>2</v>
      </c>
      <c r="U73" s="242">
        <v>-24140393.359999999</v>
      </c>
      <c r="V73" s="242">
        <v>0.96</v>
      </c>
      <c r="W73" s="242">
        <v>0.79</v>
      </c>
      <c r="X73" s="242">
        <v>0.34</v>
      </c>
      <c r="Y73" s="242">
        <v>-1471872.94</v>
      </c>
      <c r="Z73" s="240">
        <v>20271631.559999999</v>
      </c>
      <c r="AA73" s="240">
        <v>19262860.399999999</v>
      </c>
      <c r="AB73" s="236">
        <v>4</v>
      </c>
      <c r="AC73" s="241">
        <v>6031361.6200000001</v>
      </c>
      <c r="AD73" s="241">
        <v>5022590.46</v>
      </c>
      <c r="AE73" s="239">
        <v>6</v>
      </c>
    </row>
    <row r="74" spans="1:31">
      <c r="A74" s="149" t="s">
        <v>6</v>
      </c>
      <c r="B74" s="150" t="s">
        <v>76</v>
      </c>
      <c r="C74" s="214" t="s">
        <v>162</v>
      </c>
      <c r="D74" s="215">
        <v>729020733.51999998</v>
      </c>
      <c r="E74" s="215">
        <v>659532342.27999997</v>
      </c>
      <c r="F74" s="216">
        <f t="shared" si="5"/>
        <v>69488391.24000001</v>
      </c>
      <c r="G74" s="165" t="s">
        <v>310</v>
      </c>
      <c r="H74" s="216">
        <f t="shared" si="9"/>
        <v>13897678.248000002</v>
      </c>
      <c r="I74" s="216">
        <v>13878522</v>
      </c>
      <c r="J74" s="216">
        <f t="shared" si="6"/>
        <v>19156.248000001535</v>
      </c>
      <c r="K74" s="166" t="s">
        <v>311</v>
      </c>
      <c r="L74" s="216">
        <v>54093608.450000003</v>
      </c>
      <c r="M74" s="216">
        <v>-82689747.420000002</v>
      </c>
      <c r="N74" s="216">
        <f t="shared" si="7"/>
        <v>54961028.523333333</v>
      </c>
      <c r="O74" s="216">
        <f t="shared" si="8"/>
        <v>0.98421754292743857</v>
      </c>
      <c r="P74" s="165" t="s">
        <v>313</v>
      </c>
      <c r="Q74" s="165" t="s">
        <v>313</v>
      </c>
      <c r="R74" s="165" t="s">
        <v>314</v>
      </c>
      <c r="S74" s="154">
        <v>1</v>
      </c>
      <c r="T74" s="153">
        <v>2</v>
      </c>
      <c r="U74" s="242">
        <v>-22330896.84</v>
      </c>
      <c r="V74" s="240">
        <v>1.5</v>
      </c>
      <c r="W74" s="240">
        <v>1.38</v>
      </c>
      <c r="X74" s="240">
        <v>0.91</v>
      </c>
      <c r="Y74" s="240">
        <v>122872812.39</v>
      </c>
      <c r="Z74" s="240">
        <v>66139243.950000003</v>
      </c>
      <c r="AA74" s="240">
        <v>35660766.590000004</v>
      </c>
      <c r="AB74" s="233">
        <v>0</v>
      </c>
      <c r="AC74" s="241">
        <v>47772671.969999999</v>
      </c>
      <c r="AD74" s="241">
        <v>17294194.609999999</v>
      </c>
      <c r="AE74" s="232">
        <v>1</v>
      </c>
    </row>
    <row r="75" spans="1:31">
      <c r="A75" s="149" t="s">
        <v>6</v>
      </c>
      <c r="B75" s="150" t="s">
        <v>77</v>
      </c>
      <c r="C75" s="214" t="s">
        <v>163</v>
      </c>
      <c r="D75" s="215">
        <v>59423911.769999996</v>
      </c>
      <c r="E75" s="215">
        <v>49427706.850000001</v>
      </c>
      <c r="F75" s="216">
        <f t="shared" si="5"/>
        <v>9996204.9199999943</v>
      </c>
      <c r="G75" s="165" t="s">
        <v>310</v>
      </c>
      <c r="H75" s="216">
        <f t="shared" si="9"/>
        <v>1999240.9839999988</v>
      </c>
      <c r="I75" s="216">
        <v>1770365</v>
      </c>
      <c r="J75" s="216">
        <f t="shared" si="6"/>
        <v>228875.98399999877</v>
      </c>
      <c r="K75" s="166" t="s">
        <v>311</v>
      </c>
      <c r="L75" s="216">
        <v>19322868.329999998</v>
      </c>
      <c r="M75" s="216">
        <v>12270593.939999999</v>
      </c>
      <c r="N75" s="216">
        <f t="shared" si="7"/>
        <v>4118975.5708333333</v>
      </c>
      <c r="O75" s="216">
        <f t="shared" si="8"/>
        <v>4.6911830375557866</v>
      </c>
      <c r="P75" s="165" t="s">
        <v>313</v>
      </c>
      <c r="Q75" s="165" t="s">
        <v>313</v>
      </c>
      <c r="R75" s="165" t="s">
        <v>313</v>
      </c>
      <c r="S75" s="154">
        <v>1</v>
      </c>
      <c r="T75" s="154">
        <v>1</v>
      </c>
      <c r="U75" s="240">
        <v>18503883.75</v>
      </c>
      <c r="V75" s="240">
        <v>12.23</v>
      </c>
      <c r="W75" s="240">
        <v>11.06</v>
      </c>
      <c r="X75" s="240">
        <v>8.4700000000000006</v>
      </c>
      <c r="Y75" s="240">
        <v>27829997.68</v>
      </c>
      <c r="Z75" s="240">
        <v>10279232.48</v>
      </c>
      <c r="AA75" s="240">
        <v>5607812.4900000002</v>
      </c>
      <c r="AB75" s="233">
        <v>0</v>
      </c>
      <c r="AC75" s="241">
        <v>6508200.5099999998</v>
      </c>
      <c r="AD75" s="241">
        <v>1836780.52</v>
      </c>
      <c r="AE75" s="233">
        <v>0</v>
      </c>
    </row>
    <row r="76" spans="1:31">
      <c r="A76" s="149" t="s">
        <v>6</v>
      </c>
      <c r="B76" s="150" t="s">
        <v>78</v>
      </c>
      <c r="C76" s="214" t="s">
        <v>164</v>
      </c>
      <c r="D76" s="215">
        <v>140727512.59</v>
      </c>
      <c r="E76" s="215">
        <v>130439701.33</v>
      </c>
      <c r="F76" s="216">
        <f t="shared" si="5"/>
        <v>10287811.260000005</v>
      </c>
      <c r="G76" s="165" t="s">
        <v>310</v>
      </c>
      <c r="H76" s="216">
        <f t="shared" si="9"/>
        <v>2057562.252000001</v>
      </c>
      <c r="I76" s="216">
        <v>1117000</v>
      </c>
      <c r="J76" s="216">
        <f t="shared" si="6"/>
        <v>940562.25200000103</v>
      </c>
      <c r="K76" s="166" t="s">
        <v>311</v>
      </c>
      <c r="L76" s="216">
        <v>2367624.6</v>
      </c>
      <c r="M76" s="216">
        <v>-12354329.010000002</v>
      </c>
      <c r="N76" s="216">
        <f t="shared" si="7"/>
        <v>10869975.110833334</v>
      </c>
      <c r="O76" s="216">
        <f t="shared" si="8"/>
        <v>0.21781324941952779</v>
      </c>
      <c r="P76" s="165" t="s">
        <v>313</v>
      </c>
      <c r="Q76" s="165" t="s">
        <v>313</v>
      </c>
      <c r="R76" s="165" t="s">
        <v>314</v>
      </c>
      <c r="S76" s="154">
        <v>1</v>
      </c>
      <c r="T76" s="153">
        <v>2</v>
      </c>
      <c r="U76" s="240">
        <v>115835.53</v>
      </c>
      <c r="V76" s="242">
        <v>1.42</v>
      </c>
      <c r="W76" s="240">
        <v>1.32</v>
      </c>
      <c r="X76" s="240">
        <v>1</v>
      </c>
      <c r="Y76" s="240">
        <v>14543259.199999999</v>
      </c>
      <c r="Z76" s="240">
        <v>18998397.68</v>
      </c>
      <c r="AA76" s="240">
        <v>16015761.470000001</v>
      </c>
      <c r="AB76" s="232">
        <v>1</v>
      </c>
      <c r="AC76" s="241">
        <v>6212743.96</v>
      </c>
      <c r="AD76" s="241">
        <v>3230107.75</v>
      </c>
      <c r="AE76" s="235">
        <v>3</v>
      </c>
    </row>
    <row r="77" spans="1:31" ht="49.2">
      <c r="A77" s="149" t="s">
        <v>6</v>
      </c>
      <c r="B77" s="150" t="s">
        <v>79</v>
      </c>
      <c r="C77" s="214" t="s">
        <v>165</v>
      </c>
      <c r="D77" s="215">
        <v>431212499.69999999</v>
      </c>
      <c r="E77" s="215">
        <v>394530742.51999998</v>
      </c>
      <c r="F77" s="216">
        <f t="shared" si="5"/>
        <v>36681757.180000007</v>
      </c>
      <c r="G77" s="165" t="s">
        <v>310</v>
      </c>
      <c r="H77" s="216">
        <f t="shared" si="9"/>
        <v>7336351.4360000016</v>
      </c>
      <c r="I77" s="216">
        <v>7176033</v>
      </c>
      <c r="J77" s="216">
        <f t="shared" si="6"/>
        <v>160318.43600000162</v>
      </c>
      <c r="K77" s="166" t="s">
        <v>311</v>
      </c>
      <c r="L77" s="216">
        <v>-21903214.5</v>
      </c>
      <c r="M77" s="216">
        <v>-91310051</v>
      </c>
      <c r="N77" s="216">
        <f t="shared" si="7"/>
        <v>32877561.876666665</v>
      </c>
      <c r="O77" s="216">
        <f t="shared" si="8"/>
        <v>-0.66620555934668613</v>
      </c>
      <c r="P77" s="165" t="s">
        <v>313</v>
      </c>
      <c r="Q77" s="165" t="s">
        <v>313</v>
      </c>
      <c r="R77" s="165" t="s">
        <v>314</v>
      </c>
      <c r="S77" s="153">
        <v>2</v>
      </c>
      <c r="T77" s="153">
        <v>2</v>
      </c>
      <c r="U77" s="242">
        <v>-60195833.460000001</v>
      </c>
      <c r="V77" s="242">
        <v>1.0900000000000001</v>
      </c>
      <c r="W77" s="242">
        <v>0.97</v>
      </c>
      <c r="X77" s="242">
        <v>0.53</v>
      </c>
      <c r="Y77" s="240">
        <v>10798632.82</v>
      </c>
      <c r="Z77" s="240">
        <v>46138414.810000002</v>
      </c>
      <c r="AA77" s="240">
        <v>116207685.20999999</v>
      </c>
      <c r="AB77" s="235">
        <v>3</v>
      </c>
      <c r="AC77" s="241">
        <v>13201269.34</v>
      </c>
      <c r="AD77" s="241">
        <v>83270539.739999995</v>
      </c>
      <c r="AE77" s="236">
        <v>4</v>
      </c>
    </row>
    <row r="78" spans="1:31">
      <c r="A78" s="149" t="s">
        <v>6</v>
      </c>
      <c r="B78" s="150" t="s">
        <v>80</v>
      </c>
      <c r="C78" s="214" t="s">
        <v>166</v>
      </c>
      <c r="D78" s="215">
        <v>102938497.28999999</v>
      </c>
      <c r="E78" s="215">
        <v>98249053.100000009</v>
      </c>
      <c r="F78" s="216">
        <f t="shared" si="5"/>
        <v>4689444.1899999827</v>
      </c>
      <c r="G78" s="165" t="s">
        <v>310</v>
      </c>
      <c r="H78" s="216">
        <f t="shared" si="9"/>
        <v>937888.8379999965</v>
      </c>
      <c r="I78" s="216">
        <v>913192.5</v>
      </c>
      <c r="J78" s="216">
        <f t="shared" si="6"/>
        <v>24696.337999996496</v>
      </c>
      <c r="K78" s="166" t="s">
        <v>311</v>
      </c>
      <c r="L78" s="216">
        <v>-1783719.26</v>
      </c>
      <c r="M78" s="216">
        <v>-9840057.6199999992</v>
      </c>
      <c r="N78" s="216">
        <f t="shared" si="7"/>
        <v>8187421.0916666677</v>
      </c>
      <c r="O78" s="216">
        <f t="shared" si="8"/>
        <v>-0.21786094058549249</v>
      </c>
      <c r="P78" s="165" t="s">
        <v>313</v>
      </c>
      <c r="Q78" s="165" t="s">
        <v>313</v>
      </c>
      <c r="R78" s="165" t="s">
        <v>314</v>
      </c>
      <c r="S78" s="153">
        <v>2</v>
      </c>
      <c r="T78" s="153">
        <v>2</v>
      </c>
      <c r="U78" s="242">
        <v>-3073101.66</v>
      </c>
      <c r="V78" s="242">
        <v>1.4</v>
      </c>
      <c r="W78" s="240">
        <v>1.21</v>
      </c>
      <c r="X78" s="240">
        <v>0.84</v>
      </c>
      <c r="Y78" s="240">
        <v>7460015.9199999999</v>
      </c>
      <c r="Z78" s="240">
        <v>10344934.34</v>
      </c>
      <c r="AA78" s="240">
        <v>12464403.779999999</v>
      </c>
      <c r="AB78" s="232">
        <v>1</v>
      </c>
      <c r="AC78" s="241">
        <v>1827823.01</v>
      </c>
      <c r="AD78" s="241">
        <v>3947292.45</v>
      </c>
      <c r="AE78" s="238">
        <v>5</v>
      </c>
    </row>
    <row r="79" spans="1:31">
      <c r="A79" s="149" t="s">
        <v>6</v>
      </c>
      <c r="B79" s="150" t="s">
        <v>81</v>
      </c>
      <c r="C79" s="214" t="s">
        <v>167</v>
      </c>
      <c r="D79" s="215">
        <v>102684395.18000001</v>
      </c>
      <c r="E79" s="215">
        <v>97909354.679999992</v>
      </c>
      <c r="F79" s="216">
        <f t="shared" si="5"/>
        <v>4775040.5000000149</v>
      </c>
      <c r="G79" s="165" t="s">
        <v>310</v>
      </c>
      <c r="H79" s="216">
        <f t="shared" si="9"/>
        <v>955008.100000003</v>
      </c>
      <c r="I79" s="216">
        <v>747800</v>
      </c>
      <c r="J79" s="216">
        <f t="shared" si="6"/>
        <v>207208.100000003</v>
      </c>
      <c r="K79" s="166" t="s">
        <v>311</v>
      </c>
      <c r="L79" s="216">
        <v>-2575602</v>
      </c>
      <c r="M79" s="216">
        <v>-15998312.399999999</v>
      </c>
      <c r="N79" s="216">
        <f t="shared" si="7"/>
        <v>8159112.8899999997</v>
      </c>
      <c r="O79" s="216">
        <f t="shared" si="8"/>
        <v>-0.31567181809148864</v>
      </c>
      <c r="P79" s="165" t="s">
        <v>313</v>
      </c>
      <c r="Q79" s="165" t="s">
        <v>313</v>
      </c>
      <c r="R79" s="165" t="s">
        <v>314</v>
      </c>
      <c r="S79" s="153">
        <v>2</v>
      </c>
      <c r="T79" s="153">
        <v>2</v>
      </c>
      <c r="U79" s="242">
        <v>-7092007.71</v>
      </c>
      <c r="V79" s="242">
        <v>1.1599999999999999</v>
      </c>
      <c r="W79" s="242">
        <v>0.98</v>
      </c>
      <c r="X79" s="242">
        <v>0.74</v>
      </c>
      <c r="Y79" s="240">
        <v>4411733.91</v>
      </c>
      <c r="Z79" s="240">
        <v>16501851.16</v>
      </c>
      <c r="AA79" s="240">
        <v>14629101.42</v>
      </c>
      <c r="AB79" s="235">
        <v>3</v>
      </c>
      <c r="AC79" s="241">
        <v>6952623.5300000003</v>
      </c>
      <c r="AD79" s="241">
        <v>5079873.79</v>
      </c>
      <c r="AE79" s="239">
        <v>6</v>
      </c>
    </row>
    <row r="80" spans="1:31">
      <c r="A80" s="149" t="s">
        <v>6</v>
      </c>
      <c r="B80" s="150" t="s">
        <v>82</v>
      </c>
      <c r="C80" s="214" t="s">
        <v>168</v>
      </c>
      <c r="D80" s="215">
        <v>135842018.31999999</v>
      </c>
      <c r="E80" s="215">
        <v>127404817.45999999</v>
      </c>
      <c r="F80" s="216">
        <f t="shared" si="5"/>
        <v>8437200.8599999994</v>
      </c>
      <c r="G80" s="165" t="s">
        <v>310</v>
      </c>
      <c r="H80" s="216">
        <f t="shared" si="9"/>
        <v>1687440.1719999998</v>
      </c>
      <c r="I80" s="216">
        <v>1682500</v>
      </c>
      <c r="J80" s="216">
        <f t="shared" si="6"/>
        <v>4940.1719999997877</v>
      </c>
      <c r="K80" s="166" t="s">
        <v>311</v>
      </c>
      <c r="L80" s="216">
        <v>2591101.7000000002</v>
      </c>
      <c r="M80" s="216">
        <v>-11810403.170000002</v>
      </c>
      <c r="N80" s="216">
        <f t="shared" si="7"/>
        <v>10617068.121666666</v>
      </c>
      <c r="O80" s="216">
        <f t="shared" si="8"/>
        <v>0.2440505863113224</v>
      </c>
      <c r="P80" s="165" t="s">
        <v>313</v>
      </c>
      <c r="Q80" s="165" t="s">
        <v>313</v>
      </c>
      <c r="R80" s="165" t="s">
        <v>314</v>
      </c>
      <c r="S80" s="154">
        <v>1</v>
      </c>
      <c r="T80" s="153">
        <v>2</v>
      </c>
      <c r="U80" s="242">
        <v>-7257544.2599999998</v>
      </c>
      <c r="V80" s="242">
        <v>1.29</v>
      </c>
      <c r="W80" s="240">
        <v>1.1200000000000001</v>
      </c>
      <c r="X80" s="242">
        <v>0.77</v>
      </c>
      <c r="Y80" s="240">
        <v>8998332.5500000007</v>
      </c>
      <c r="Z80" s="240">
        <v>8702617.9299999997</v>
      </c>
      <c r="AA80" s="240">
        <v>13723802.52</v>
      </c>
      <c r="AB80" s="234">
        <v>2</v>
      </c>
      <c r="AC80" s="241">
        <v>550641.11</v>
      </c>
      <c r="AD80" s="241">
        <v>5571825.7000000002</v>
      </c>
      <c r="AE80" s="236">
        <v>4</v>
      </c>
    </row>
    <row r="81" spans="1:31">
      <c r="A81" s="149" t="s">
        <v>6</v>
      </c>
      <c r="B81" s="150" t="s">
        <v>83</v>
      </c>
      <c r="C81" s="214" t="s">
        <v>169</v>
      </c>
      <c r="D81" s="215">
        <v>197747786.77000001</v>
      </c>
      <c r="E81" s="215">
        <v>185732947.59999996</v>
      </c>
      <c r="F81" s="216">
        <f t="shared" si="5"/>
        <v>12014839.170000046</v>
      </c>
      <c r="G81" s="165" t="s">
        <v>310</v>
      </c>
      <c r="H81" s="216">
        <f t="shared" si="9"/>
        <v>2402967.8340000091</v>
      </c>
      <c r="I81" s="216">
        <v>1032700</v>
      </c>
      <c r="J81" s="216">
        <f t="shared" si="6"/>
        <v>1370267.8340000091</v>
      </c>
      <c r="K81" s="166" t="s">
        <v>311</v>
      </c>
      <c r="L81" s="216">
        <v>13326395.52</v>
      </c>
      <c r="M81" s="216">
        <v>-32665255.789999999</v>
      </c>
      <c r="N81" s="216">
        <f t="shared" si="7"/>
        <v>15477745.633333331</v>
      </c>
      <c r="O81" s="216">
        <f t="shared" si="8"/>
        <v>0.86100365232129672</v>
      </c>
      <c r="P81" s="165" t="s">
        <v>313</v>
      </c>
      <c r="Q81" s="165" t="s">
        <v>313</v>
      </c>
      <c r="R81" s="165" t="s">
        <v>314</v>
      </c>
      <c r="S81" s="154">
        <v>1</v>
      </c>
      <c r="T81" s="153">
        <v>2</v>
      </c>
      <c r="U81" s="242">
        <v>-19444880.82</v>
      </c>
      <c r="V81" s="240">
        <v>1.67</v>
      </c>
      <c r="W81" s="240">
        <v>1.44</v>
      </c>
      <c r="X81" s="242">
        <v>0.55000000000000004</v>
      </c>
      <c r="Y81" s="240">
        <v>29161998.449999999</v>
      </c>
      <c r="Z81" s="240">
        <v>26031978.91</v>
      </c>
      <c r="AA81" s="240">
        <v>36253777.140000001</v>
      </c>
      <c r="AB81" s="232">
        <v>1</v>
      </c>
      <c r="AC81" s="241">
        <v>7031894.0599999996</v>
      </c>
      <c r="AD81" s="241">
        <v>17253692.289999999</v>
      </c>
      <c r="AE81" s="234">
        <v>2</v>
      </c>
    </row>
    <row r="82" spans="1:31">
      <c r="A82" s="149" t="s">
        <v>6</v>
      </c>
      <c r="B82" s="150" t="s">
        <v>84</v>
      </c>
      <c r="C82" s="214" t="s">
        <v>170</v>
      </c>
      <c r="D82" s="215">
        <v>377827651.12</v>
      </c>
      <c r="E82" s="215">
        <v>350495603.96999997</v>
      </c>
      <c r="F82" s="216">
        <f t="shared" si="5"/>
        <v>27332047.150000036</v>
      </c>
      <c r="G82" s="165" t="s">
        <v>310</v>
      </c>
      <c r="H82" s="216">
        <f t="shared" si="9"/>
        <v>5466409.4300000072</v>
      </c>
      <c r="I82" s="216">
        <v>2121409</v>
      </c>
      <c r="J82" s="216">
        <f t="shared" si="6"/>
        <v>3345000.4300000072</v>
      </c>
      <c r="K82" s="166" t="s">
        <v>311</v>
      </c>
      <c r="L82" s="216">
        <v>1261299.21</v>
      </c>
      <c r="M82" s="216">
        <v>-55308541.700000003</v>
      </c>
      <c r="N82" s="216">
        <f t="shared" si="7"/>
        <v>29207966.997499999</v>
      </c>
      <c r="O82" s="216">
        <f t="shared" si="8"/>
        <v>4.3183396164065732E-2</v>
      </c>
      <c r="P82" s="165" t="s">
        <v>313</v>
      </c>
      <c r="Q82" s="165" t="s">
        <v>313</v>
      </c>
      <c r="R82" s="165" t="s">
        <v>314</v>
      </c>
      <c r="S82" s="153">
        <v>2</v>
      </c>
      <c r="T82" s="153">
        <v>2</v>
      </c>
      <c r="U82" s="242">
        <v>-35258699.880000003</v>
      </c>
      <c r="V82" s="242">
        <v>1.28</v>
      </c>
      <c r="W82" s="240">
        <v>1.1599999999999999</v>
      </c>
      <c r="X82" s="242">
        <v>0.73</v>
      </c>
      <c r="Y82" s="240">
        <v>36916469.130000003</v>
      </c>
      <c r="Z82" s="240">
        <v>42615892.390000001</v>
      </c>
      <c r="AA82" s="240">
        <v>28800321.66</v>
      </c>
      <c r="AB82" s="234">
        <v>2</v>
      </c>
      <c r="AC82" s="241">
        <v>37117987.689999998</v>
      </c>
      <c r="AD82" s="241">
        <v>23302416.960000001</v>
      </c>
      <c r="AE82" s="235">
        <v>3</v>
      </c>
    </row>
    <row r="83" spans="1:31">
      <c r="A83" s="149" t="s">
        <v>6</v>
      </c>
      <c r="B83" s="150" t="s">
        <v>85</v>
      </c>
      <c r="C83" s="214" t="s">
        <v>171</v>
      </c>
      <c r="D83" s="215">
        <v>185525715.69</v>
      </c>
      <c r="E83" s="215">
        <v>166057784.76000002</v>
      </c>
      <c r="F83" s="216">
        <f t="shared" si="5"/>
        <v>19467930.929999977</v>
      </c>
      <c r="G83" s="165" t="s">
        <v>310</v>
      </c>
      <c r="H83" s="216">
        <f t="shared" si="9"/>
        <v>3893586.1859999956</v>
      </c>
      <c r="I83" s="216">
        <v>3733100</v>
      </c>
      <c r="J83" s="216">
        <f t="shared" si="6"/>
        <v>160486.18599999556</v>
      </c>
      <c r="K83" s="166" t="s">
        <v>311</v>
      </c>
      <c r="L83" s="216">
        <v>15734421.619999999</v>
      </c>
      <c r="M83" s="216">
        <v>-3955374.549999997</v>
      </c>
      <c r="N83" s="216">
        <f t="shared" si="7"/>
        <v>13838148.730000002</v>
      </c>
      <c r="O83" s="216">
        <f t="shared" si="8"/>
        <v>1.137032266887624</v>
      </c>
      <c r="P83" s="165" t="s">
        <v>313</v>
      </c>
      <c r="Q83" s="165" t="s">
        <v>313</v>
      </c>
      <c r="R83" s="165" t="s">
        <v>313</v>
      </c>
      <c r="S83" s="154">
        <v>1</v>
      </c>
      <c r="T83" s="154">
        <v>1</v>
      </c>
      <c r="U83" s="242">
        <v>-3602755.36</v>
      </c>
      <c r="V83" s="242">
        <v>1.42</v>
      </c>
      <c r="W83" s="240">
        <v>1.31</v>
      </c>
      <c r="X83" s="240">
        <v>0.92</v>
      </c>
      <c r="Y83" s="240">
        <v>20147897.199999999</v>
      </c>
      <c r="Z83" s="240">
        <v>6118201.8399999999</v>
      </c>
      <c r="AA83" s="240">
        <v>2405912.2200000002</v>
      </c>
      <c r="AB83" s="232">
        <v>1</v>
      </c>
      <c r="AC83" s="241">
        <v>2575470.5099999998</v>
      </c>
      <c r="AD83" s="242">
        <v>-1136819.1100000001</v>
      </c>
      <c r="AE83" s="236">
        <v>4</v>
      </c>
    </row>
    <row r="84" spans="1:31">
      <c r="A84" s="149" t="s">
        <v>6</v>
      </c>
      <c r="B84" s="150" t="s">
        <v>86</v>
      </c>
      <c r="C84" s="214" t="s">
        <v>172</v>
      </c>
      <c r="D84" s="215">
        <v>319132111.74000001</v>
      </c>
      <c r="E84" s="215">
        <v>298922014.40999997</v>
      </c>
      <c r="F84" s="216">
        <f t="shared" si="5"/>
        <v>20210097.330000043</v>
      </c>
      <c r="G84" s="165" t="s">
        <v>310</v>
      </c>
      <c r="H84" s="216">
        <f t="shared" si="9"/>
        <v>4042019.4660000084</v>
      </c>
      <c r="I84" s="216">
        <v>3412000</v>
      </c>
      <c r="J84" s="216">
        <f t="shared" si="6"/>
        <v>630019.4660000084</v>
      </c>
      <c r="K84" s="166" t="s">
        <v>311</v>
      </c>
      <c r="L84" s="216">
        <v>5157123.87</v>
      </c>
      <c r="M84" s="216">
        <v>-27399426.710000001</v>
      </c>
      <c r="N84" s="216">
        <f t="shared" si="7"/>
        <v>24910167.867499996</v>
      </c>
      <c r="O84" s="216">
        <f t="shared" si="8"/>
        <v>0.20702886859018077</v>
      </c>
      <c r="P84" s="165" t="s">
        <v>313</v>
      </c>
      <c r="Q84" s="165" t="s">
        <v>313</v>
      </c>
      <c r="R84" s="165" t="s">
        <v>314</v>
      </c>
      <c r="S84" s="153">
        <v>2</v>
      </c>
      <c r="T84" s="153">
        <v>2</v>
      </c>
      <c r="U84" s="242">
        <v>-17216880.059999999</v>
      </c>
      <c r="V84" s="242">
        <v>1.23</v>
      </c>
      <c r="W84" s="240">
        <v>1.1299999999999999</v>
      </c>
      <c r="X84" s="242">
        <v>0.79</v>
      </c>
      <c r="Y84" s="240">
        <v>19074195.23</v>
      </c>
      <c r="Z84" s="240">
        <v>39630157.359999999</v>
      </c>
      <c r="AA84" s="240">
        <v>30793197.41</v>
      </c>
      <c r="AB84" s="234">
        <v>2</v>
      </c>
      <c r="AC84" s="241">
        <v>15874801.27</v>
      </c>
      <c r="AD84" s="241">
        <v>7037841.3200000003</v>
      </c>
      <c r="AE84" s="238">
        <v>5</v>
      </c>
    </row>
    <row r="85" spans="1:31">
      <c r="A85" s="149" t="s">
        <v>6</v>
      </c>
      <c r="B85" s="150" t="s">
        <v>87</v>
      </c>
      <c r="C85" s="214" t="s">
        <v>173</v>
      </c>
      <c r="D85" s="215">
        <v>94700174.769999981</v>
      </c>
      <c r="E85" s="215">
        <v>90061657.479999989</v>
      </c>
      <c r="F85" s="216">
        <f t="shared" si="5"/>
        <v>4638517.2899999917</v>
      </c>
      <c r="G85" s="165" t="s">
        <v>310</v>
      </c>
      <c r="H85" s="216">
        <f t="shared" si="9"/>
        <v>927703.45799999835</v>
      </c>
      <c r="I85" s="216">
        <v>147500</v>
      </c>
      <c r="J85" s="216">
        <f t="shared" si="6"/>
        <v>780203.45799999835</v>
      </c>
      <c r="K85" s="166" t="s">
        <v>311</v>
      </c>
      <c r="L85" s="216">
        <v>-2428234.9700000002</v>
      </c>
      <c r="M85" s="216">
        <v>-11483931.380000003</v>
      </c>
      <c r="N85" s="216">
        <f t="shared" si="7"/>
        <v>7505138.1233333321</v>
      </c>
      <c r="O85" s="216">
        <f t="shared" si="8"/>
        <v>-0.3235430088156091</v>
      </c>
      <c r="P85" s="165" t="s">
        <v>313</v>
      </c>
      <c r="Q85" s="165" t="s">
        <v>313</v>
      </c>
      <c r="R85" s="165" t="s">
        <v>314</v>
      </c>
      <c r="S85" s="153">
        <v>2</v>
      </c>
      <c r="T85" s="153">
        <v>2</v>
      </c>
      <c r="U85" s="242">
        <v>-936315.4</v>
      </c>
      <c r="V85" s="242">
        <v>1.47</v>
      </c>
      <c r="W85" s="240">
        <v>1.37</v>
      </c>
      <c r="X85" s="240">
        <v>0.96</v>
      </c>
      <c r="Y85" s="240">
        <v>10733382.4</v>
      </c>
      <c r="Z85" s="240">
        <v>15006086.6</v>
      </c>
      <c r="AA85" s="240">
        <v>12732868.27</v>
      </c>
      <c r="AB85" s="232">
        <v>1</v>
      </c>
      <c r="AC85" s="241">
        <v>5532607.5499999998</v>
      </c>
      <c r="AD85" s="241">
        <v>3259389.22</v>
      </c>
      <c r="AE85" s="234">
        <v>2</v>
      </c>
    </row>
    <row r="86" spans="1:31">
      <c r="A86" s="149" t="s">
        <v>6</v>
      </c>
      <c r="B86" s="150" t="s">
        <v>88</v>
      </c>
      <c r="C86" s="214" t="s">
        <v>174</v>
      </c>
      <c r="D86" s="215">
        <v>91148251.739999995</v>
      </c>
      <c r="E86" s="215">
        <v>86098435.760000005</v>
      </c>
      <c r="F86" s="216">
        <f t="shared" si="5"/>
        <v>5049815.9799999893</v>
      </c>
      <c r="G86" s="165" t="s">
        <v>310</v>
      </c>
      <c r="H86" s="216">
        <f t="shared" si="9"/>
        <v>1009963.1959999979</v>
      </c>
      <c r="I86" s="216">
        <v>0</v>
      </c>
      <c r="J86" s="216">
        <f t="shared" si="6"/>
        <v>1009963.1959999979</v>
      </c>
      <c r="K86" s="166" t="s">
        <v>311</v>
      </c>
      <c r="L86" s="216">
        <v>2087614.79</v>
      </c>
      <c r="M86" s="216">
        <v>-15799112.590000002</v>
      </c>
      <c r="N86" s="216">
        <f t="shared" si="7"/>
        <v>7174869.6466666674</v>
      </c>
      <c r="O86" s="216">
        <f t="shared" si="8"/>
        <v>0.29096205127153402</v>
      </c>
      <c r="P86" s="165" t="s">
        <v>313</v>
      </c>
      <c r="Q86" s="165" t="s">
        <v>313</v>
      </c>
      <c r="R86" s="165" t="s">
        <v>314</v>
      </c>
      <c r="S86" s="154">
        <v>1</v>
      </c>
      <c r="T86" s="153">
        <v>2</v>
      </c>
      <c r="U86" s="242">
        <v>-12600570.890000001</v>
      </c>
      <c r="V86" s="242">
        <v>1.41</v>
      </c>
      <c r="W86" s="240">
        <v>1.29</v>
      </c>
      <c r="X86" s="242">
        <v>0.51</v>
      </c>
      <c r="Y86" s="240">
        <v>9879820.7400000002</v>
      </c>
      <c r="Z86" s="240">
        <v>9382762.4499999993</v>
      </c>
      <c r="AA86" s="240">
        <v>7984891.2400000002</v>
      </c>
      <c r="AB86" s="234">
        <v>2</v>
      </c>
      <c r="AC86" s="241">
        <v>125452.97</v>
      </c>
      <c r="AD86" s="242">
        <v>-1272418.24</v>
      </c>
      <c r="AE86" s="236">
        <v>4</v>
      </c>
    </row>
    <row r="87" spans="1:31">
      <c r="A87" s="149" t="s">
        <v>6</v>
      </c>
      <c r="B87" s="150" t="s">
        <v>89</v>
      </c>
      <c r="C87" s="214" t="s">
        <v>175</v>
      </c>
      <c r="D87" s="215">
        <v>86941998.590000004</v>
      </c>
      <c r="E87" s="215">
        <v>81554940.63000001</v>
      </c>
      <c r="F87" s="216">
        <f t="shared" si="5"/>
        <v>5387057.9599999934</v>
      </c>
      <c r="G87" s="165" t="s">
        <v>310</v>
      </c>
      <c r="H87" s="216">
        <f t="shared" si="9"/>
        <v>1077411.5919999988</v>
      </c>
      <c r="I87" s="216">
        <v>189000</v>
      </c>
      <c r="J87" s="216">
        <f t="shared" si="6"/>
        <v>888411.59199999878</v>
      </c>
      <c r="K87" s="166" t="s">
        <v>311</v>
      </c>
      <c r="L87" s="216">
        <v>-2591887.86</v>
      </c>
      <c r="M87" s="216">
        <v>-12083340.109999999</v>
      </c>
      <c r="N87" s="216">
        <f t="shared" si="7"/>
        <v>6796245.0525000012</v>
      </c>
      <c r="O87" s="216">
        <f t="shared" si="8"/>
        <v>-0.38137057154032034</v>
      </c>
      <c r="P87" s="165" t="s">
        <v>313</v>
      </c>
      <c r="Q87" s="165" t="s">
        <v>313</v>
      </c>
      <c r="R87" s="165" t="s">
        <v>314</v>
      </c>
      <c r="S87" s="153">
        <v>2</v>
      </c>
      <c r="T87" s="153">
        <v>2</v>
      </c>
      <c r="U87" s="242">
        <v>-9131718.3399999999</v>
      </c>
      <c r="V87" s="242">
        <v>1.1200000000000001</v>
      </c>
      <c r="W87" s="240">
        <v>1.05</v>
      </c>
      <c r="X87" s="242">
        <v>0.68</v>
      </c>
      <c r="Y87" s="240">
        <v>3482508.43</v>
      </c>
      <c r="Z87" s="240">
        <v>12496828.41</v>
      </c>
      <c r="AA87" s="240">
        <v>10016598.6</v>
      </c>
      <c r="AB87" s="234">
        <v>2</v>
      </c>
      <c r="AC87" s="241">
        <v>4610478.17</v>
      </c>
      <c r="AD87" s="241">
        <v>2130248.36</v>
      </c>
      <c r="AE87" s="239">
        <v>6</v>
      </c>
    </row>
    <row r="88" spans="1:31">
      <c r="A88" s="149" t="s">
        <v>6</v>
      </c>
      <c r="B88" s="150" t="s">
        <v>90</v>
      </c>
      <c r="C88" s="214" t="s">
        <v>176</v>
      </c>
      <c r="D88" s="215">
        <v>92055725.670000002</v>
      </c>
      <c r="E88" s="215">
        <v>88341939.969999999</v>
      </c>
      <c r="F88" s="216">
        <f t="shared" si="5"/>
        <v>3713785.700000003</v>
      </c>
      <c r="G88" s="165" t="s">
        <v>310</v>
      </c>
      <c r="H88" s="216">
        <f t="shared" si="9"/>
        <v>742757.1400000006</v>
      </c>
      <c r="I88" s="216">
        <v>689000</v>
      </c>
      <c r="J88" s="216">
        <f t="shared" si="6"/>
        <v>53757.140000000596</v>
      </c>
      <c r="K88" s="166" t="s">
        <v>311</v>
      </c>
      <c r="L88" s="216">
        <v>-449584.97</v>
      </c>
      <c r="M88" s="216">
        <v>-7656047.71</v>
      </c>
      <c r="N88" s="216">
        <f t="shared" si="7"/>
        <v>7361828.3308333335</v>
      </c>
      <c r="O88" s="216">
        <f t="shared" si="8"/>
        <v>-6.1069743791364463E-2</v>
      </c>
      <c r="P88" s="165" t="s">
        <v>313</v>
      </c>
      <c r="Q88" s="165" t="s">
        <v>313</v>
      </c>
      <c r="R88" s="165" t="s">
        <v>314</v>
      </c>
      <c r="S88" s="153">
        <v>2</v>
      </c>
      <c r="T88" s="153">
        <v>2</v>
      </c>
      <c r="U88" s="242">
        <v>-2507568.4500000002</v>
      </c>
      <c r="V88" s="242">
        <v>1.27</v>
      </c>
      <c r="W88" s="240">
        <v>1.18</v>
      </c>
      <c r="X88" s="240">
        <v>0.87</v>
      </c>
      <c r="Y88" s="240">
        <v>5033175.37</v>
      </c>
      <c r="Z88" s="240">
        <v>4932240.3099999996</v>
      </c>
      <c r="AA88" s="240">
        <v>16343057.35</v>
      </c>
      <c r="AB88" s="232">
        <v>1</v>
      </c>
      <c r="AC88" s="242">
        <v>-1406647.4</v>
      </c>
      <c r="AD88" s="241">
        <v>10004169.65</v>
      </c>
      <c r="AE88" s="236">
        <v>4</v>
      </c>
    </row>
    <row r="89" spans="1:31">
      <c r="A89" s="149" t="s">
        <v>6</v>
      </c>
      <c r="B89" s="150" t="s">
        <v>91</v>
      </c>
      <c r="C89" s="214" t="s">
        <v>177</v>
      </c>
      <c r="D89" s="215">
        <v>455948561.22000009</v>
      </c>
      <c r="E89" s="215">
        <v>415568272.42999989</v>
      </c>
      <c r="F89" s="216">
        <f t="shared" si="5"/>
        <v>40380288.7900002</v>
      </c>
      <c r="G89" s="165" t="s">
        <v>310</v>
      </c>
      <c r="H89" s="216">
        <f t="shared" si="9"/>
        <v>8076057.7580000404</v>
      </c>
      <c r="I89" s="216">
        <v>7890000</v>
      </c>
      <c r="J89" s="216">
        <f t="shared" si="6"/>
        <v>186057.75800004043</v>
      </c>
      <c r="K89" s="166" t="s">
        <v>311</v>
      </c>
      <c r="L89" s="216">
        <v>-20812316.98</v>
      </c>
      <c r="M89" s="216">
        <v>-75326813.900000006</v>
      </c>
      <c r="N89" s="216">
        <f t="shared" si="7"/>
        <v>34630689.369166657</v>
      </c>
      <c r="O89" s="216">
        <f t="shared" si="8"/>
        <v>-0.60097899750532235</v>
      </c>
      <c r="P89" s="165" t="s">
        <v>313</v>
      </c>
      <c r="Q89" s="165" t="s">
        <v>313</v>
      </c>
      <c r="R89" s="165" t="s">
        <v>314</v>
      </c>
      <c r="S89" s="153">
        <v>2</v>
      </c>
      <c r="T89" s="153">
        <v>2</v>
      </c>
      <c r="U89" s="242">
        <v>-28003969</v>
      </c>
      <c r="V89" s="242">
        <v>1.22</v>
      </c>
      <c r="W89" s="240">
        <v>1.08</v>
      </c>
      <c r="X89" s="242">
        <v>0.73</v>
      </c>
      <c r="Y89" s="240">
        <v>22474215.07</v>
      </c>
      <c r="Z89" s="240">
        <v>73836261.590000004</v>
      </c>
      <c r="AA89" s="240">
        <v>60407221.079999998</v>
      </c>
      <c r="AB89" s="234">
        <v>2</v>
      </c>
      <c r="AC89" s="241">
        <v>40479556.409999996</v>
      </c>
      <c r="AD89" s="241">
        <v>27050515.899999999</v>
      </c>
      <c r="AE89" s="236">
        <v>4</v>
      </c>
    </row>
    <row r="90" spans="1:31">
      <c r="A90" s="149" t="s">
        <v>6</v>
      </c>
      <c r="B90" s="150" t="s">
        <v>92</v>
      </c>
      <c r="C90" s="214" t="s">
        <v>178</v>
      </c>
      <c r="D90" s="215">
        <v>83802645.930000007</v>
      </c>
      <c r="E90" s="215">
        <v>75580556.010000005</v>
      </c>
      <c r="F90" s="216">
        <f t="shared" si="5"/>
        <v>8222089.9200000018</v>
      </c>
      <c r="G90" s="165" t="s">
        <v>310</v>
      </c>
      <c r="H90" s="216">
        <f t="shared" si="9"/>
        <v>1644417.9840000004</v>
      </c>
      <c r="I90" s="216">
        <v>705000</v>
      </c>
      <c r="J90" s="216">
        <f t="shared" si="6"/>
        <v>939417.9840000004</v>
      </c>
      <c r="K90" s="166" t="s">
        <v>311</v>
      </c>
      <c r="L90" s="216">
        <v>-3289466.53</v>
      </c>
      <c r="M90" s="216">
        <v>-9156220.620000001</v>
      </c>
      <c r="N90" s="216">
        <f t="shared" si="7"/>
        <v>6298379.6675000004</v>
      </c>
      <c r="O90" s="216">
        <f t="shared" si="8"/>
        <v>-0.52227187048977619</v>
      </c>
      <c r="P90" s="165" t="s">
        <v>313</v>
      </c>
      <c r="Q90" s="165" t="s">
        <v>313</v>
      </c>
      <c r="R90" s="165" t="s">
        <v>314</v>
      </c>
      <c r="S90" s="153">
        <v>2</v>
      </c>
      <c r="T90" s="153">
        <v>2</v>
      </c>
      <c r="U90" s="242">
        <v>-1053371.3500000001</v>
      </c>
      <c r="V90" s="242">
        <v>1.36</v>
      </c>
      <c r="W90" s="240">
        <v>1.27</v>
      </c>
      <c r="X90" s="240">
        <v>0.95</v>
      </c>
      <c r="Y90" s="240">
        <v>7393052.4199999999</v>
      </c>
      <c r="Z90" s="240">
        <v>12722183.609999999</v>
      </c>
      <c r="AA90" s="240">
        <v>9920212.2899999991</v>
      </c>
      <c r="AB90" s="232">
        <v>1</v>
      </c>
      <c r="AC90" s="241">
        <v>6648969.6500000004</v>
      </c>
      <c r="AD90" s="241">
        <v>3846998.33</v>
      </c>
      <c r="AE90" s="236">
        <v>4</v>
      </c>
    </row>
    <row r="91" spans="1:31">
      <c r="A91" s="149" t="s">
        <v>6</v>
      </c>
      <c r="B91" s="150" t="s">
        <v>93</v>
      </c>
      <c r="C91" s="214" t="s">
        <v>179</v>
      </c>
      <c r="D91" s="215">
        <v>72807389.900000006</v>
      </c>
      <c r="E91" s="215">
        <v>66210845.049999997</v>
      </c>
      <c r="F91" s="216">
        <f t="shared" si="5"/>
        <v>6596544.8500000089</v>
      </c>
      <c r="G91" s="165" t="s">
        <v>310</v>
      </c>
      <c r="H91" s="216">
        <f t="shared" si="9"/>
        <v>1319308.9700000018</v>
      </c>
      <c r="I91" s="216">
        <v>1303580</v>
      </c>
      <c r="J91" s="216">
        <f t="shared" si="6"/>
        <v>15728.970000001835</v>
      </c>
      <c r="K91" s="166" t="s">
        <v>311</v>
      </c>
      <c r="L91" s="216">
        <v>5413487.0999999996</v>
      </c>
      <c r="M91" s="216">
        <v>-2941259.41</v>
      </c>
      <c r="N91" s="216">
        <f t="shared" si="7"/>
        <v>5517570.4208333334</v>
      </c>
      <c r="O91" s="216">
        <f t="shared" si="8"/>
        <v>0.9811360231234505</v>
      </c>
      <c r="P91" s="165" t="s">
        <v>313</v>
      </c>
      <c r="Q91" s="165" t="s">
        <v>313</v>
      </c>
      <c r="R91" s="165" t="s">
        <v>314</v>
      </c>
      <c r="S91" s="154">
        <v>1</v>
      </c>
      <c r="T91" s="153">
        <v>2</v>
      </c>
      <c r="U91" s="240">
        <v>5643684.7800000003</v>
      </c>
      <c r="V91" s="240">
        <v>1.65</v>
      </c>
      <c r="W91" s="240">
        <v>1.55</v>
      </c>
      <c r="X91" s="240">
        <v>1.27</v>
      </c>
      <c r="Y91" s="240">
        <v>13386813.689999999</v>
      </c>
      <c r="Z91" s="240">
        <v>8808661.4800000004</v>
      </c>
      <c r="AA91" s="240">
        <v>6511415.7800000003</v>
      </c>
      <c r="AB91" s="233">
        <v>0</v>
      </c>
      <c r="AC91" s="241">
        <v>1997268.67</v>
      </c>
      <c r="AD91" s="242">
        <v>-299977.03000000003</v>
      </c>
      <c r="AE91" s="234">
        <v>2</v>
      </c>
    </row>
    <row r="92" spans="1:31">
      <c r="A92" s="220" t="s">
        <v>368</v>
      </c>
      <c r="B92" s="220"/>
      <c r="C92" s="221"/>
      <c r="D92" s="215">
        <v>2939160348.3099999</v>
      </c>
      <c r="E92" s="215">
        <v>2746036333.5599995</v>
      </c>
      <c r="F92" s="216">
        <f t="shared" si="5"/>
        <v>193124014.75000048</v>
      </c>
      <c r="G92" s="165" t="s">
        <v>310</v>
      </c>
      <c r="H92" s="216">
        <f t="shared" si="9"/>
        <v>38624802.950000092</v>
      </c>
      <c r="I92" s="216">
        <v>5046831.5999999996</v>
      </c>
      <c r="J92" s="216">
        <f t="shared" si="6"/>
        <v>33577971.350000091</v>
      </c>
      <c r="K92" s="166" t="s">
        <v>311</v>
      </c>
      <c r="L92" s="216">
        <v>149166015.22999999</v>
      </c>
      <c r="M92" s="216">
        <v>-353828360.70999992</v>
      </c>
      <c r="N92" s="216">
        <f t="shared" si="7"/>
        <v>228836361.12999997</v>
      </c>
      <c r="O92" s="216">
        <f t="shared" si="8"/>
        <v>0.65184577526672027</v>
      </c>
      <c r="P92" s="165" t="s">
        <v>313</v>
      </c>
      <c r="Q92" s="165" t="s">
        <v>313</v>
      </c>
      <c r="R92" s="165" t="s">
        <v>314</v>
      </c>
      <c r="S92" s="143">
        <v>2</v>
      </c>
      <c r="T92" s="143">
        <v>2</v>
      </c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</row>
    <row r="93" spans="1:31">
      <c r="A93" s="220" t="s">
        <v>369</v>
      </c>
      <c r="B93" s="220"/>
      <c r="C93" s="221"/>
      <c r="D93" s="215">
        <v>1968284160.1900003</v>
      </c>
      <c r="E93" s="215">
        <v>1781231137.3899999</v>
      </c>
      <c r="F93" s="216">
        <f t="shared" si="5"/>
        <v>187053022.80000043</v>
      </c>
      <c r="G93" s="165" t="s">
        <v>310</v>
      </c>
      <c r="H93" s="216">
        <f t="shared" si="9"/>
        <v>37410604.560000084</v>
      </c>
      <c r="I93" s="216">
        <v>34352000.259999998</v>
      </c>
      <c r="J93" s="216">
        <f t="shared" si="6"/>
        <v>3058604.3000000864</v>
      </c>
      <c r="K93" s="166" t="s">
        <v>311</v>
      </c>
      <c r="L93" s="216">
        <v>53847382.769999996</v>
      </c>
      <c r="M93" s="216">
        <v>-195469775.90000004</v>
      </c>
      <c r="N93" s="216">
        <f t="shared" si="7"/>
        <v>148435928.11583331</v>
      </c>
      <c r="O93" s="216">
        <f t="shared" si="8"/>
        <v>0.36276515701764406</v>
      </c>
      <c r="P93" s="165" t="s">
        <v>313</v>
      </c>
      <c r="Q93" s="165" t="s">
        <v>313</v>
      </c>
      <c r="R93" s="165" t="s">
        <v>314</v>
      </c>
      <c r="S93" s="143">
        <v>2</v>
      </c>
      <c r="T93" s="143">
        <v>2</v>
      </c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</row>
    <row r="94" spans="1:31">
      <c r="A94" s="220" t="s">
        <v>370</v>
      </c>
      <c r="B94" s="220"/>
      <c r="C94" s="221"/>
      <c r="D94" s="215">
        <v>3511410133.6799998</v>
      </c>
      <c r="E94" s="215">
        <v>3127951998.4700003</v>
      </c>
      <c r="F94" s="216">
        <f t="shared" si="5"/>
        <v>383458135.20999956</v>
      </c>
      <c r="G94" s="165" t="s">
        <v>310</v>
      </c>
      <c r="H94" s="216">
        <f t="shared" si="9"/>
        <v>76691627.041999906</v>
      </c>
      <c r="I94" s="216">
        <v>50864263.789999999</v>
      </c>
      <c r="J94" s="216">
        <f t="shared" si="6"/>
        <v>25827363.251999907</v>
      </c>
      <c r="K94" s="166" t="s">
        <v>311</v>
      </c>
      <c r="L94" s="216">
        <v>200967446.68999994</v>
      </c>
      <c r="M94" s="216">
        <v>-406782091.43000007</v>
      </c>
      <c r="N94" s="216">
        <f t="shared" si="7"/>
        <v>260662666.53916669</v>
      </c>
      <c r="O94" s="216">
        <f t="shared" si="8"/>
        <v>0.77098669079947801</v>
      </c>
      <c r="P94" s="165" t="s">
        <v>313</v>
      </c>
      <c r="Q94" s="165" t="s">
        <v>313</v>
      </c>
      <c r="R94" s="165" t="s">
        <v>314</v>
      </c>
      <c r="S94" s="143">
        <v>2</v>
      </c>
      <c r="T94" s="143">
        <v>2</v>
      </c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</row>
    <row r="95" spans="1:31">
      <c r="A95" s="220" t="s">
        <v>371</v>
      </c>
      <c r="B95" s="220"/>
      <c r="C95" s="221"/>
      <c r="D95" s="215">
        <v>7306902463.9099998</v>
      </c>
      <c r="E95" s="215">
        <v>6445054951.6400013</v>
      </c>
      <c r="F95" s="216">
        <f t="shared" si="5"/>
        <v>861847512.26999855</v>
      </c>
      <c r="G95" s="165" t="s">
        <v>310</v>
      </c>
      <c r="H95" s="216">
        <f t="shared" si="9"/>
        <v>172369502.4539997</v>
      </c>
      <c r="I95" s="216">
        <v>211742501.72000003</v>
      </c>
      <c r="J95" s="216">
        <f t="shared" si="6"/>
        <v>-39372999.26600033</v>
      </c>
      <c r="K95" s="166" t="s">
        <v>312</v>
      </c>
      <c r="L95" s="216">
        <v>1099608152.1400003</v>
      </c>
      <c r="M95" s="216">
        <v>-338915011.5999999</v>
      </c>
      <c r="N95" s="216">
        <f t="shared" si="7"/>
        <v>537087912.63666677</v>
      </c>
      <c r="O95" s="216">
        <f t="shared" si="8"/>
        <v>2.0473522607161549</v>
      </c>
      <c r="P95" s="165" t="s">
        <v>313</v>
      </c>
      <c r="Q95" s="165" t="s">
        <v>314</v>
      </c>
      <c r="R95" s="165" t="s">
        <v>313</v>
      </c>
      <c r="S95" s="144">
        <v>3</v>
      </c>
      <c r="T95" s="144">
        <v>3</v>
      </c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</row>
    <row r="96" spans="1:31">
      <c r="A96" s="220" t="s">
        <v>372</v>
      </c>
      <c r="B96" s="220"/>
      <c r="C96" s="221"/>
      <c r="D96" s="215">
        <v>3494837550.4099998</v>
      </c>
      <c r="E96" s="215">
        <v>2988451097.29</v>
      </c>
      <c r="F96" s="216">
        <f t="shared" si="5"/>
        <v>506386453.11999989</v>
      </c>
      <c r="G96" s="165" t="s">
        <v>310</v>
      </c>
      <c r="H96" s="216">
        <f t="shared" si="9"/>
        <v>101277290.62399998</v>
      </c>
      <c r="I96" s="216">
        <v>120849342.67999999</v>
      </c>
      <c r="J96" s="216">
        <f t="shared" si="6"/>
        <v>-19572052.056000009</v>
      </c>
      <c r="K96" s="166" t="s">
        <v>312</v>
      </c>
      <c r="L96" s="216">
        <v>512357263.97000009</v>
      </c>
      <c r="M96" s="216">
        <v>-33277295.120000124</v>
      </c>
      <c r="N96" s="216">
        <f t="shared" si="7"/>
        <v>249037591.44083333</v>
      </c>
      <c r="O96" s="216">
        <f t="shared" si="8"/>
        <v>2.0573490974021351</v>
      </c>
      <c r="P96" s="165" t="s">
        <v>313</v>
      </c>
      <c r="Q96" s="165" t="s">
        <v>314</v>
      </c>
      <c r="R96" s="165" t="s">
        <v>313</v>
      </c>
      <c r="S96" s="144">
        <v>3</v>
      </c>
      <c r="T96" s="144">
        <v>3</v>
      </c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</row>
    <row r="97" spans="1:31">
      <c r="A97" s="220" t="s">
        <v>373</v>
      </c>
      <c r="B97" s="220"/>
      <c r="C97" s="221"/>
      <c r="D97" s="215">
        <v>2011592348.55</v>
      </c>
      <c r="E97" s="215">
        <v>1775081192.3899996</v>
      </c>
      <c r="F97" s="216">
        <f t="shared" si="5"/>
        <v>236511156.16000032</v>
      </c>
      <c r="G97" s="165" t="s">
        <v>310</v>
      </c>
      <c r="H97" s="216">
        <f t="shared" si="9"/>
        <v>47302231.232000068</v>
      </c>
      <c r="I97" s="216">
        <v>61866118.689999998</v>
      </c>
      <c r="J97" s="216">
        <f t="shared" si="6"/>
        <v>-14563887.45799993</v>
      </c>
      <c r="K97" s="166" t="s">
        <v>312</v>
      </c>
      <c r="L97" s="216">
        <v>229470593.12</v>
      </c>
      <c r="M97" s="216">
        <v>-133702741.78999993</v>
      </c>
      <c r="N97" s="216">
        <f t="shared" si="7"/>
        <v>147923432.69916663</v>
      </c>
      <c r="O97" s="216">
        <f t="shared" si="8"/>
        <v>1.5512795297731947</v>
      </c>
      <c r="P97" s="165" t="s">
        <v>313</v>
      </c>
      <c r="Q97" s="165" t="s">
        <v>314</v>
      </c>
      <c r="R97" s="165" t="s">
        <v>313</v>
      </c>
      <c r="S97" s="144">
        <v>3</v>
      </c>
      <c r="T97" s="144">
        <v>3</v>
      </c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</row>
    <row r="98" spans="1:31">
      <c r="A98" s="220" t="s">
        <v>374</v>
      </c>
      <c r="B98" s="220"/>
      <c r="C98" s="221"/>
      <c r="D98" s="215">
        <v>9171394821.0700016</v>
      </c>
      <c r="E98" s="215">
        <v>8322437048.6199999</v>
      </c>
      <c r="F98" s="216">
        <f t="shared" si="5"/>
        <v>848957772.45000172</v>
      </c>
      <c r="G98" s="165" t="s">
        <v>310</v>
      </c>
      <c r="H98" s="216">
        <f t="shared" si="9"/>
        <v>169791554.49000034</v>
      </c>
      <c r="I98" s="216">
        <v>110175966.43000001</v>
      </c>
      <c r="J98" s="216">
        <f t="shared" si="6"/>
        <v>59615588.06000033</v>
      </c>
      <c r="K98" s="166" t="s">
        <v>311</v>
      </c>
      <c r="L98" s="216">
        <v>1262646629.6799998</v>
      </c>
      <c r="M98" s="216">
        <v>-450606509.93000007</v>
      </c>
      <c r="N98" s="216">
        <f t="shared" si="7"/>
        <v>693536420.71833336</v>
      </c>
      <c r="O98" s="216">
        <f t="shared" si="8"/>
        <v>1.8205916689598047</v>
      </c>
      <c r="P98" s="165" t="s">
        <v>313</v>
      </c>
      <c r="Q98" s="165" t="s">
        <v>313</v>
      </c>
      <c r="R98" s="165" t="s">
        <v>313</v>
      </c>
      <c r="S98" s="143">
        <v>1</v>
      </c>
      <c r="T98" s="143">
        <v>1</v>
      </c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</row>
    <row r="99" spans="1:31">
      <c r="A99" s="220" t="s">
        <v>7</v>
      </c>
      <c r="B99" s="220"/>
      <c r="C99" s="221"/>
      <c r="D99" s="215">
        <v>30403581826.120003</v>
      </c>
      <c r="E99" s="215">
        <v>27186243759.360004</v>
      </c>
      <c r="F99" s="216">
        <f t="shared" si="5"/>
        <v>3217338066.7599983</v>
      </c>
      <c r="G99" s="165" t="s">
        <v>310</v>
      </c>
      <c r="H99" s="216">
        <f t="shared" si="9"/>
        <v>643467613.35199964</v>
      </c>
      <c r="I99" s="216">
        <v>594897025.16999996</v>
      </c>
      <c r="J99" s="216">
        <f t="shared" si="6"/>
        <v>48570588.181999683</v>
      </c>
      <c r="K99" s="166" t="s">
        <v>311</v>
      </c>
      <c r="L99" s="216">
        <v>3508063483.599999</v>
      </c>
      <c r="M99" s="216">
        <v>-1912581786.4799995</v>
      </c>
      <c r="N99" s="216">
        <f t="shared" si="7"/>
        <v>2265520313.2800002</v>
      </c>
      <c r="O99" s="216">
        <f t="shared" si="8"/>
        <v>1.5484581899515417</v>
      </c>
      <c r="P99" s="165" t="s">
        <v>313</v>
      </c>
      <c r="Q99" s="165" t="s">
        <v>313</v>
      </c>
      <c r="R99" s="165" t="s">
        <v>313</v>
      </c>
      <c r="S99" s="143">
        <v>1</v>
      </c>
      <c r="T99" s="143">
        <v>1</v>
      </c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</row>
  </sheetData>
  <autoFilter ref="A3:AE99" xr:uid="{F19582F7-7F4D-4EAF-81A1-0F4F57B4A080}"/>
  <mergeCells count="8">
    <mergeCell ref="S2:T2"/>
    <mergeCell ref="U1:AE1"/>
    <mergeCell ref="AB2:AB3"/>
    <mergeCell ref="AE2:AE3"/>
    <mergeCell ref="A2:A3"/>
    <mergeCell ref="B2:B3"/>
    <mergeCell ref="C2:C3"/>
    <mergeCell ref="A1:R1"/>
  </mergeCells>
  <phoneticPr fontId="5" type="noConversion"/>
  <conditionalFormatting sqref="G2 G4:G99">
    <cfRule type="containsText" dxfId="53" priority="34" operator="containsText" text="สมดุล">
      <formula>NOT(ISERROR(SEARCH("สมดุล",G2)))</formula>
    </cfRule>
    <cfRule type="containsText" dxfId="52" priority="33" operator="containsText" text="ขาดดุล">
      <formula>NOT(ISERROR(SEARCH("ขาดดุล",G2)))</formula>
    </cfRule>
    <cfRule type="containsText" dxfId="51" priority="32" operator="containsText" text="สมดุล">
      <formula>NOT(ISERROR(SEARCH("สมดุล",G2)))</formula>
    </cfRule>
    <cfRule type="containsText" dxfId="50" priority="31" operator="containsText" text="เกินดุล">
      <formula>NOT(ISERROR(SEARCH("เกินดุล",G2)))</formula>
    </cfRule>
  </conditionalFormatting>
  <conditionalFormatting sqref="J4:J99">
    <cfRule type="cellIs" dxfId="49" priority="30" operator="lessThan">
      <formula>0</formula>
    </cfRule>
  </conditionalFormatting>
  <conditionalFormatting sqref="S4:S16 S62:S91">
    <cfRule type="cellIs" dxfId="48" priority="16" operator="equal">
      <formula>2</formula>
    </cfRule>
    <cfRule type="cellIs" dxfId="47" priority="17" operator="equal">
      <formula>1</formula>
    </cfRule>
    <cfRule type="cellIs" dxfId="46" priority="12" operator="equal">
      <formula>8</formula>
    </cfRule>
    <cfRule type="cellIs" dxfId="45" priority="12" operator="equal">
      <formula>7</formula>
    </cfRule>
    <cfRule type="cellIs" dxfId="44" priority="12" operator="equal">
      <formula>6</formula>
    </cfRule>
    <cfRule type="cellIs" dxfId="43" priority="13" operator="equal">
      <formula>5</formula>
    </cfRule>
    <cfRule type="cellIs" dxfId="42" priority="14" operator="equal">
      <formula>4</formula>
    </cfRule>
    <cfRule type="cellIs" dxfId="41" priority="15" operator="equal">
      <formula>3</formula>
    </cfRule>
  </conditionalFormatting>
  <conditionalFormatting sqref="S4:S16 S67:S69 S71:S91 S62:S65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66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0:T7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2:T99">
    <cfRule type="cellIs" dxfId="40" priority="21" operator="equal">
      <formula>8</formula>
    </cfRule>
    <cfRule type="cellIs" dxfId="39" priority="22" operator="equal">
      <formula>7</formula>
    </cfRule>
    <cfRule type="cellIs" dxfId="38" priority="23" operator="equal">
      <formula>6</formula>
    </cfRule>
    <cfRule type="cellIs" dxfId="37" priority="24" operator="equal">
      <formula>5</formula>
    </cfRule>
    <cfRule type="cellIs" dxfId="36" priority="25" operator="equal">
      <formula>4</formula>
    </cfRule>
    <cfRule type="cellIs" dxfId="35" priority="26" operator="equal">
      <formula>3</formula>
    </cfRule>
    <cfRule type="cellIs" dxfId="34" priority="27" operator="equal">
      <formula>2</formula>
    </cfRule>
    <cfRule type="cellIs" dxfId="33" priority="28" operator="equal">
      <formula>1</formula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:T20 T69 T71:T9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:T20 T69:T91">
    <cfRule type="cellIs" dxfId="32" priority="2" operator="equal">
      <formula>7</formula>
    </cfRule>
    <cfRule type="cellIs" dxfId="31" priority="3" operator="equal">
      <formula>6</formula>
    </cfRule>
    <cfRule type="cellIs" dxfId="30" priority="8" operator="equal">
      <formula>1</formula>
    </cfRule>
    <cfRule type="cellIs" dxfId="29" priority="7" operator="equal">
      <formula>2</formula>
    </cfRule>
    <cfRule type="cellIs" dxfId="28" priority="6" operator="equal">
      <formula>3</formula>
    </cfRule>
    <cfRule type="cellIs" dxfId="27" priority="5" operator="equal">
      <formula>4</formula>
    </cfRule>
    <cfRule type="cellIs" dxfId="26" priority="4" operator="equal">
      <formula>5</formula>
    </cfRule>
    <cfRule type="cellIs" dxfId="25" priority="1" operator="equal">
      <formula>8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E619-40EC-43BD-93F0-9DCDB5585E8A}">
  <dimension ref="A1:U38"/>
  <sheetViews>
    <sheetView zoomScale="60" zoomScaleNormal="60" workbookViewId="0">
      <pane xSplit="2" topLeftCell="C1" activePane="topRight" state="frozen"/>
      <selection activeCell="A52" sqref="A52"/>
      <selection pane="topRight" activeCell="F4" sqref="F4:F37"/>
    </sheetView>
  </sheetViews>
  <sheetFormatPr defaultColWidth="8.69921875" defaultRowHeight="24.6"/>
  <cols>
    <col min="1" max="1" width="11" style="20" customWidth="1"/>
    <col min="2" max="2" width="13" style="20" customWidth="1"/>
    <col min="3" max="3" width="16.59765625" style="8" customWidth="1"/>
    <col min="4" max="4" width="17.5" style="8" customWidth="1"/>
    <col min="5" max="5" width="15.69921875" style="8" customWidth="1"/>
    <col min="6" max="6" width="9.09765625" style="21" customWidth="1"/>
    <col min="7" max="7" width="14.69921875" style="22" customWidth="1"/>
    <col min="8" max="8" width="13.59765625" style="22" customWidth="1"/>
    <col min="9" max="9" width="14.19921875" style="22" customWidth="1"/>
    <col min="10" max="10" width="15.3984375" style="22" customWidth="1"/>
    <col min="11" max="11" width="11.5" style="21" customWidth="1"/>
    <col min="12" max="12" width="15.69921875" style="22" customWidth="1"/>
    <col min="13" max="13" width="15.09765625" style="22" bestFit="1" customWidth="1"/>
    <col min="14" max="14" width="15.69921875" style="22" customWidth="1"/>
    <col min="15" max="15" width="13.19921875" style="22" customWidth="1"/>
    <col min="16" max="16" width="16.69921875" style="22" customWidth="1"/>
    <col min="17" max="17" width="13.69921875" style="22" customWidth="1"/>
    <col min="18" max="18" width="8.3984375" style="21" customWidth="1"/>
    <col min="19" max="19" width="10" style="21" customWidth="1"/>
    <col min="20" max="20" width="11.19921875" style="21" customWidth="1"/>
    <col min="21" max="21" width="6.8984375" style="21" customWidth="1"/>
    <col min="22" max="16384" width="8.69921875" style="8"/>
  </cols>
  <sheetData>
    <row r="1" spans="1:21" ht="36">
      <c r="A1" s="367" t="s">
        <v>332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1" ht="24.6" customHeight="1">
      <c r="A2" s="368" t="s">
        <v>304</v>
      </c>
      <c r="B2" s="368"/>
      <c r="C2" s="1" t="s">
        <v>305</v>
      </c>
      <c r="D2" s="1" t="s">
        <v>306</v>
      </c>
      <c r="E2" s="1" t="s">
        <v>307</v>
      </c>
      <c r="F2" s="1" t="s">
        <v>315</v>
      </c>
      <c r="G2" s="2" t="s">
        <v>316</v>
      </c>
      <c r="H2" s="2" t="s">
        <v>317</v>
      </c>
      <c r="I2" s="2" t="s">
        <v>318</v>
      </c>
      <c r="J2" s="369" t="s">
        <v>319</v>
      </c>
      <c r="K2" s="369"/>
      <c r="L2" s="2" t="s">
        <v>308</v>
      </c>
      <c r="M2" s="2" t="s">
        <v>320</v>
      </c>
      <c r="N2" s="2" t="s">
        <v>321</v>
      </c>
      <c r="O2" s="2" t="s">
        <v>322</v>
      </c>
      <c r="P2" s="3" t="s">
        <v>323</v>
      </c>
      <c r="Q2" s="2" t="s">
        <v>324</v>
      </c>
      <c r="R2" s="1" t="s">
        <v>325</v>
      </c>
      <c r="S2" s="1" t="s">
        <v>326</v>
      </c>
      <c r="T2" s="1" t="s">
        <v>327</v>
      </c>
      <c r="U2" s="11"/>
    </row>
    <row r="3" spans="1:21" s="13" customFormat="1" ht="179.4" customHeight="1">
      <c r="A3" s="368"/>
      <c r="B3" s="368"/>
      <c r="C3" s="4" t="s">
        <v>276</v>
      </c>
      <c r="D3" s="4" t="s">
        <v>263</v>
      </c>
      <c r="E3" s="4" t="s">
        <v>277</v>
      </c>
      <c r="F3" s="4" t="s">
        <v>211</v>
      </c>
      <c r="G3" s="12" t="s">
        <v>212</v>
      </c>
      <c r="H3" s="12" t="s">
        <v>278</v>
      </c>
      <c r="I3" s="12" t="s">
        <v>279</v>
      </c>
      <c r="J3" s="12" t="s">
        <v>280</v>
      </c>
      <c r="K3" s="4" t="s">
        <v>281</v>
      </c>
      <c r="L3" s="12" t="s">
        <v>330</v>
      </c>
      <c r="M3" s="12" t="s">
        <v>331</v>
      </c>
      <c r="N3" s="12" t="s">
        <v>282</v>
      </c>
      <c r="O3" s="12" t="s">
        <v>283</v>
      </c>
      <c r="P3" s="12" t="s">
        <v>262</v>
      </c>
      <c r="Q3" s="12" t="s">
        <v>264</v>
      </c>
      <c r="R3" s="4" t="s">
        <v>284</v>
      </c>
      <c r="S3" s="4" t="s">
        <v>285</v>
      </c>
      <c r="T3" s="4" t="s">
        <v>286</v>
      </c>
      <c r="U3" s="4" t="s">
        <v>287</v>
      </c>
    </row>
    <row r="4" spans="1:21">
      <c r="A4" s="5" t="s">
        <v>0</v>
      </c>
      <c r="B4" s="5" t="s">
        <v>96</v>
      </c>
      <c r="C4" s="9">
        <v>130519302.11</v>
      </c>
      <c r="D4" s="9">
        <v>129849242.52000001</v>
      </c>
      <c r="E4" s="9">
        <v>670059.58999998868</v>
      </c>
      <c r="F4" s="6" t="s">
        <v>310</v>
      </c>
      <c r="G4" s="9">
        <v>134011.92000000001</v>
      </c>
      <c r="H4" s="9">
        <v>6176900</v>
      </c>
      <c r="I4" s="9">
        <v>921.84338410858425</v>
      </c>
      <c r="J4" s="9">
        <v>-6042888.0800000001</v>
      </c>
      <c r="K4" s="6" t="s">
        <v>312</v>
      </c>
      <c r="L4" s="9">
        <v>53830033.880000003</v>
      </c>
      <c r="M4" s="9">
        <v>39094913.270000003</v>
      </c>
      <c r="N4" s="9">
        <v>10820770.210000001</v>
      </c>
      <c r="O4" s="9">
        <v>4.97469522365913</v>
      </c>
      <c r="P4" s="9">
        <v>47787145.800000004</v>
      </c>
      <c r="Q4" s="9">
        <v>4.4162425476735079</v>
      </c>
      <c r="R4" s="6" t="s">
        <v>313</v>
      </c>
      <c r="S4" s="6" t="s">
        <v>314</v>
      </c>
      <c r="T4" s="6" t="s">
        <v>313</v>
      </c>
      <c r="U4" s="7">
        <v>3</v>
      </c>
    </row>
    <row r="5" spans="1:21">
      <c r="A5" s="5" t="s">
        <v>0</v>
      </c>
      <c r="B5" s="5" t="s">
        <v>97</v>
      </c>
      <c r="C5" s="9">
        <v>125215100</v>
      </c>
      <c r="D5" s="9">
        <v>121899225</v>
      </c>
      <c r="E5" s="9">
        <v>3315875</v>
      </c>
      <c r="F5" s="6" t="s">
        <v>310</v>
      </c>
      <c r="G5" s="9">
        <v>663175</v>
      </c>
      <c r="H5" s="9">
        <v>3465150</v>
      </c>
      <c r="I5" s="9">
        <v>104.50182832585668</v>
      </c>
      <c r="J5" s="9">
        <v>-2801975</v>
      </c>
      <c r="K5" s="6" t="s">
        <v>312</v>
      </c>
      <c r="L5" s="9">
        <v>57142919.479999997</v>
      </c>
      <c r="M5" s="9">
        <v>40865270.189999998</v>
      </c>
      <c r="N5" s="9">
        <v>10158268.75</v>
      </c>
      <c r="O5" s="9">
        <v>5.625261635256499</v>
      </c>
      <c r="P5" s="9">
        <v>54340944.479999997</v>
      </c>
      <c r="Q5" s="9">
        <v>5.3494296929287284</v>
      </c>
      <c r="R5" s="6" t="s">
        <v>313</v>
      </c>
      <c r="S5" s="6" t="s">
        <v>314</v>
      </c>
      <c r="T5" s="6" t="s">
        <v>313</v>
      </c>
      <c r="U5" s="7">
        <v>3</v>
      </c>
    </row>
    <row r="6" spans="1:21">
      <c r="A6" s="5" t="s">
        <v>0</v>
      </c>
      <c r="B6" s="5" t="s">
        <v>99</v>
      </c>
      <c r="C6" s="9">
        <v>80710641.729999989</v>
      </c>
      <c r="D6" s="9">
        <v>75459363.189999998</v>
      </c>
      <c r="E6" s="9">
        <v>5251278.5399999917</v>
      </c>
      <c r="F6" s="6" t="s">
        <v>310</v>
      </c>
      <c r="G6" s="9">
        <v>1050255.71</v>
      </c>
      <c r="H6" s="9">
        <v>1662289</v>
      </c>
      <c r="I6" s="9">
        <v>31.654938646617719</v>
      </c>
      <c r="J6" s="9">
        <v>-612033.29</v>
      </c>
      <c r="K6" s="6" t="s">
        <v>312</v>
      </c>
      <c r="L6" s="9">
        <v>19760925.16</v>
      </c>
      <c r="M6" s="9">
        <v>5297825.91</v>
      </c>
      <c r="N6" s="9">
        <v>6288280.2658333331</v>
      </c>
      <c r="O6" s="9">
        <v>3.1425007036293811</v>
      </c>
      <c r="P6" s="9">
        <v>19148891.870000001</v>
      </c>
      <c r="Q6" s="9">
        <v>3.045171503255566</v>
      </c>
      <c r="R6" s="6" t="s">
        <v>313</v>
      </c>
      <c r="S6" s="6" t="s">
        <v>314</v>
      </c>
      <c r="T6" s="6" t="s">
        <v>313</v>
      </c>
      <c r="U6" s="7">
        <v>3</v>
      </c>
    </row>
    <row r="7" spans="1:21">
      <c r="A7" s="5" t="s">
        <v>0</v>
      </c>
      <c r="B7" s="5" t="s">
        <v>101</v>
      </c>
      <c r="C7" s="9">
        <v>205418047.45000002</v>
      </c>
      <c r="D7" s="9">
        <v>163592233.99000001</v>
      </c>
      <c r="E7" s="9">
        <v>41825813.460000008</v>
      </c>
      <c r="F7" s="6" t="s">
        <v>310</v>
      </c>
      <c r="G7" s="9">
        <v>8365162.7000000002</v>
      </c>
      <c r="H7" s="9">
        <v>9940703</v>
      </c>
      <c r="I7" s="9">
        <v>23.766908943699953</v>
      </c>
      <c r="J7" s="9">
        <v>-1575540.2999999998</v>
      </c>
      <c r="K7" s="6" t="s">
        <v>312</v>
      </c>
      <c r="L7" s="9">
        <v>50624010.240000002</v>
      </c>
      <c r="M7" s="9">
        <v>31761302.489999998</v>
      </c>
      <c r="N7" s="9">
        <v>13632686.165833334</v>
      </c>
      <c r="O7" s="9">
        <v>3.71342885944778</v>
      </c>
      <c r="P7" s="9">
        <v>49048469.940000005</v>
      </c>
      <c r="Q7" s="9">
        <v>3.5978580701818563</v>
      </c>
      <c r="R7" s="6" t="s">
        <v>313</v>
      </c>
      <c r="S7" s="6" t="s">
        <v>314</v>
      </c>
      <c r="T7" s="6" t="s">
        <v>313</v>
      </c>
      <c r="U7" s="7">
        <v>3</v>
      </c>
    </row>
    <row r="8" spans="1:21">
      <c r="A8" s="5" t="s">
        <v>0</v>
      </c>
      <c r="B8" s="5" t="s">
        <v>103</v>
      </c>
      <c r="C8" s="9">
        <v>122056690</v>
      </c>
      <c r="D8" s="9">
        <v>120096657</v>
      </c>
      <c r="E8" s="9">
        <v>1960033</v>
      </c>
      <c r="F8" s="6" t="s">
        <v>310</v>
      </c>
      <c r="G8" s="9">
        <v>392006.6</v>
      </c>
      <c r="H8" s="9">
        <v>7716070</v>
      </c>
      <c r="I8" s="9">
        <v>393.67041269203122</v>
      </c>
      <c r="J8" s="9">
        <v>-7324063.4000000004</v>
      </c>
      <c r="K8" s="6" t="s">
        <v>312</v>
      </c>
      <c r="L8" s="9">
        <v>44202142.520000003</v>
      </c>
      <c r="M8" s="9">
        <v>28569912.750000004</v>
      </c>
      <c r="N8" s="9">
        <v>10008054.75</v>
      </c>
      <c r="O8" s="9">
        <v>4.4166567454079928</v>
      </c>
      <c r="P8" s="9">
        <v>36878079.120000005</v>
      </c>
      <c r="Q8" s="9">
        <v>3.6848398656092489</v>
      </c>
      <c r="R8" s="6" t="s">
        <v>313</v>
      </c>
      <c r="S8" s="6" t="s">
        <v>314</v>
      </c>
      <c r="T8" s="6" t="s">
        <v>313</v>
      </c>
      <c r="U8" s="7">
        <v>3</v>
      </c>
    </row>
    <row r="9" spans="1:21">
      <c r="A9" s="5" t="s">
        <v>0</v>
      </c>
      <c r="B9" s="5" t="s">
        <v>104</v>
      </c>
      <c r="C9" s="9">
        <v>173866712</v>
      </c>
      <c r="D9" s="9">
        <v>133735528.5</v>
      </c>
      <c r="E9" s="9">
        <v>40131183.5</v>
      </c>
      <c r="F9" s="6" t="s">
        <v>310</v>
      </c>
      <c r="G9" s="9">
        <v>8026236.7000000002</v>
      </c>
      <c r="H9" s="9">
        <v>8511790</v>
      </c>
      <c r="I9" s="9">
        <v>21.209915227144997</v>
      </c>
      <c r="J9" s="9">
        <v>-485553.29999999981</v>
      </c>
      <c r="K9" s="6" t="s">
        <v>312</v>
      </c>
      <c r="L9" s="9">
        <v>44398754.140000001</v>
      </c>
      <c r="M9" s="9">
        <v>31519930.5</v>
      </c>
      <c r="N9" s="9">
        <v>11144627.375</v>
      </c>
      <c r="O9" s="9">
        <v>3.9838706711358305</v>
      </c>
      <c r="P9" s="9">
        <v>43913200.840000004</v>
      </c>
      <c r="Q9" s="9">
        <v>3.9403022965583903</v>
      </c>
      <c r="R9" s="6" t="s">
        <v>313</v>
      </c>
      <c r="S9" s="6" t="s">
        <v>314</v>
      </c>
      <c r="T9" s="6" t="s">
        <v>313</v>
      </c>
      <c r="U9" s="7">
        <v>3</v>
      </c>
    </row>
    <row r="10" spans="1:21">
      <c r="A10" s="5" t="s">
        <v>0</v>
      </c>
      <c r="B10" s="10" t="s">
        <v>106</v>
      </c>
      <c r="C10" s="14">
        <v>50701020.509999998</v>
      </c>
      <c r="D10" s="14">
        <v>44492805.170000002</v>
      </c>
      <c r="E10" s="14">
        <v>6208215.3399999961</v>
      </c>
      <c r="F10" s="15" t="s">
        <v>310</v>
      </c>
      <c r="G10" s="14">
        <v>1241643.07</v>
      </c>
      <c r="H10" s="14">
        <v>1928200</v>
      </c>
      <c r="I10" s="14">
        <v>31.058845326715119</v>
      </c>
      <c r="J10" s="14">
        <v>-686556.92999999993</v>
      </c>
      <c r="K10" s="15" t="s">
        <v>312</v>
      </c>
      <c r="L10" s="14">
        <v>1233671.95</v>
      </c>
      <c r="M10" s="14">
        <v>-4708291.9300000006</v>
      </c>
      <c r="N10" s="14">
        <v>3707733.7641666667</v>
      </c>
      <c r="O10" s="14">
        <v>0.33272937823173893</v>
      </c>
      <c r="P10" s="14">
        <v>547115.02</v>
      </c>
      <c r="Q10" s="14">
        <v>0.14756049241927355</v>
      </c>
      <c r="R10" s="15" t="s">
        <v>313</v>
      </c>
      <c r="S10" s="15" t="s">
        <v>314</v>
      </c>
      <c r="T10" s="15" t="s">
        <v>314</v>
      </c>
      <c r="U10" s="16">
        <v>4</v>
      </c>
    </row>
    <row r="11" spans="1:21">
      <c r="A11" s="5" t="s">
        <v>1</v>
      </c>
      <c r="B11" s="5" t="s">
        <v>107</v>
      </c>
      <c r="C11" s="9">
        <v>760699658.06999993</v>
      </c>
      <c r="D11" s="9">
        <v>692589155.14000022</v>
      </c>
      <c r="E11" s="9">
        <v>68110502.929999709</v>
      </c>
      <c r="F11" s="6" t="s">
        <v>310</v>
      </c>
      <c r="G11" s="9">
        <v>13622100.59</v>
      </c>
      <c r="H11" s="9">
        <v>37508407</v>
      </c>
      <c r="I11" s="9">
        <v>55.069931048004605</v>
      </c>
      <c r="J11" s="9">
        <v>-23886306.41</v>
      </c>
      <c r="K11" s="6" t="s">
        <v>312</v>
      </c>
      <c r="L11" s="9">
        <v>180646683.28</v>
      </c>
      <c r="M11" s="9">
        <v>37570460.030000001</v>
      </c>
      <c r="N11" s="9">
        <v>57715762.92833335</v>
      </c>
      <c r="O11" s="9">
        <v>3.1299366778589079</v>
      </c>
      <c r="P11" s="9">
        <v>156760376.87</v>
      </c>
      <c r="Q11" s="9">
        <v>2.716075625035955</v>
      </c>
      <c r="R11" s="6" t="s">
        <v>313</v>
      </c>
      <c r="S11" s="6" t="s">
        <v>314</v>
      </c>
      <c r="T11" s="6" t="s">
        <v>313</v>
      </c>
      <c r="U11" s="7">
        <v>3</v>
      </c>
    </row>
    <row r="12" spans="1:21">
      <c r="A12" s="5" t="s">
        <v>1</v>
      </c>
      <c r="B12" s="5" t="s">
        <v>108</v>
      </c>
      <c r="C12" s="9">
        <v>129796944.97999999</v>
      </c>
      <c r="D12" s="9">
        <v>125740530.95000002</v>
      </c>
      <c r="E12" s="9">
        <v>4056414.0299999714</v>
      </c>
      <c r="F12" s="6" t="s">
        <v>310</v>
      </c>
      <c r="G12" s="9">
        <v>811282.81</v>
      </c>
      <c r="H12" s="9">
        <v>1614816.42</v>
      </c>
      <c r="I12" s="9">
        <v>39.808964471016075</v>
      </c>
      <c r="J12" s="9">
        <v>-803533.60999999987</v>
      </c>
      <c r="K12" s="6" t="s">
        <v>312</v>
      </c>
      <c r="L12" s="9">
        <v>35599380.020000003</v>
      </c>
      <c r="M12" s="9">
        <v>22005241.460000001</v>
      </c>
      <c r="N12" s="9">
        <v>10478377.579166668</v>
      </c>
      <c r="O12" s="9">
        <v>3.3974133639523969</v>
      </c>
      <c r="P12" s="9">
        <v>34795846.410000004</v>
      </c>
      <c r="Q12" s="9">
        <v>3.3207284378816282</v>
      </c>
      <c r="R12" s="6" t="s">
        <v>313</v>
      </c>
      <c r="S12" s="6" t="s">
        <v>314</v>
      </c>
      <c r="T12" s="6" t="s">
        <v>313</v>
      </c>
      <c r="U12" s="7">
        <v>3</v>
      </c>
    </row>
    <row r="13" spans="1:21">
      <c r="A13" s="5" t="s">
        <v>1</v>
      </c>
      <c r="B13" s="10" t="s">
        <v>109</v>
      </c>
      <c r="C13" s="14">
        <v>198190260</v>
      </c>
      <c r="D13" s="14">
        <v>195605802.80000001</v>
      </c>
      <c r="E13" s="14">
        <v>2584457.1999999881</v>
      </c>
      <c r="F13" s="15" t="s">
        <v>310</v>
      </c>
      <c r="G13" s="14">
        <v>516891.44</v>
      </c>
      <c r="H13" s="14">
        <v>3731370.56</v>
      </c>
      <c r="I13" s="14">
        <v>144.3773400464909</v>
      </c>
      <c r="J13" s="14">
        <v>-3214479.12</v>
      </c>
      <c r="K13" s="15" t="s">
        <v>312</v>
      </c>
      <c r="L13" s="14">
        <v>14382520.449999999</v>
      </c>
      <c r="M13" s="14">
        <v>-11044240.870000001</v>
      </c>
      <c r="N13" s="14">
        <v>16300483.566666668</v>
      </c>
      <c r="O13" s="14">
        <v>0.88233704179250438</v>
      </c>
      <c r="P13" s="14">
        <v>11168041.329999998</v>
      </c>
      <c r="Q13" s="14">
        <v>0.68513558412695497</v>
      </c>
      <c r="R13" s="15" t="s">
        <v>313</v>
      </c>
      <c r="S13" s="15" t="s">
        <v>314</v>
      </c>
      <c r="T13" s="15" t="s">
        <v>314</v>
      </c>
      <c r="U13" s="16">
        <v>4</v>
      </c>
    </row>
    <row r="14" spans="1:21">
      <c r="A14" s="5" t="s">
        <v>1</v>
      </c>
      <c r="B14" s="5" t="s">
        <v>110</v>
      </c>
      <c r="C14" s="9">
        <v>279005687.83999997</v>
      </c>
      <c r="D14" s="9">
        <v>226220236.34</v>
      </c>
      <c r="E14" s="9">
        <v>52785451.49999997</v>
      </c>
      <c r="F14" s="6" t="s">
        <v>310</v>
      </c>
      <c r="G14" s="9">
        <v>10557090.300000001</v>
      </c>
      <c r="H14" s="9">
        <v>16565495</v>
      </c>
      <c r="I14" s="9">
        <v>31.382690740080172</v>
      </c>
      <c r="J14" s="9">
        <v>-6008404.6999999993</v>
      </c>
      <c r="K14" s="6" t="s">
        <v>312</v>
      </c>
      <c r="L14" s="9">
        <v>83867342.599999994</v>
      </c>
      <c r="M14" s="9">
        <v>4489562.6700000018</v>
      </c>
      <c r="N14" s="9">
        <v>18851686.361666668</v>
      </c>
      <c r="O14" s="9">
        <v>4.4487978948417704</v>
      </c>
      <c r="P14" s="9">
        <v>77858937.899999991</v>
      </c>
      <c r="Q14" s="9">
        <v>4.1300781482509512</v>
      </c>
      <c r="R14" s="6" t="s">
        <v>313</v>
      </c>
      <c r="S14" s="6" t="s">
        <v>314</v>
      </c>
      <c r="T14" s="6" t="s">
        <v>313</v>
      </c>
      <c r="U14" s="7">
        <v>3</v>
      </c>
    </row>
    <row r="15" spans="1:21">
      <c r="A15" s="5" t="s">
        <v>1</v>
      </c>
      <c r="B15" s="5" t="s">
        <v>111</v>
      </c>
      <c r="C15" s="9">
        <v>135826577.46000001</v>
      </c>
      <c r="D15" s="9">
        <v>126083190.84999999</v>
      </c>
      <c r="E15" s="9">
        <v>9743386.6100000143</v>
      </c>
      <c r="F15" s="6" t="s">
        <v>310</v>
      </c>
      <c r="G15" s="9">
        <v>1948677.33</v>
      </c>
      <c r="H15" s="9">
        <v>3608854</v>
      </c>
      <c r="I15" s="9">
        <v>37.039010607421588</v>
      </c>
      <c r="J15" s="9">
        <v>-1660176.67</v>
      </c>
      <c r="K15" s="6" t="s">
        <v>312</v>
      </c>
      <c r="L15" s="9">
        <v>39671747.340000004</v>
      </c>
      <c r="M15" s="9">
        <v>25276253.870000005</v>
      </c>
      <c r="N15" s="9">
        <v>10506932.570833333</v>
      </c>
      <c r="O15" s="9">
        <v>3.7757687196096215</v>
      </c>
      <c r="P15" s="9">
        <v>38011570.670000002</v>
      </c>
      <c r="Q15" s="9">
        <v>3.6177609795953227</v>
      </c>
      <c r="R15" s="6" t="s">
        <v>313</v>
      </c>
      <c r="S15" s="6" t="s">
        <v>314</v>
      </c>
      <c r="T15" s="6" t="s">
        <v>313</v>
      </c>
      <c r="U15" s="7">
        <v>3</v>
      </c>
    </row>
    <row r="16" spans="1:21">
      <c r="A16" s="5" t="s">
        <v>1</v>
      </c>
      <c r="B16" s="5" t="s">
        <v>112</v>
      </c>
      <c r="C16" s="9">
        <v>160969128.67000002</v>
      </c>
      <c r="D16" s="9">
        <v>124505214.09</v>
      </c>
      <c r="E16" s="9">
        <v>36463914.580000013</v>
      </c>
      <c r="F16" s="6" t="s">
        <v>310</v>
      </c>
      <c r="G16" s="9">
        <v>7292782.9199999999</v>
      </c>
      <c r="H16" s="9">
        <v>11291225.309999999</v>
      </c>
      <c r="I16" s="9">
        <v>30.965477623713749</v>
      </c>
      <c r="J16" s="9">
        <v>-3998442.3899999987</v>
      </c>
      <c r="K16" s="6" t="s">
        <v>312</v>
      </c>
      <c r="L16" s="9">
        <v>32798399.989999998</v>
      </c>
      <c r="M16" s="9">
        <v>16265852.719999999</v>
      </c>
      <c r="N16" s="9">
        <v>10375434.5075</v>
      </c>
      <c r="O16" s="9">
        <v>3.1611591751932222</v>
      </c>
      <c r="P16" s="9">
        <v>28799957.600000001</v>
      </c>
      <c r="Q16" s="9">
        <v>2.7757832772383293</v>
      </c>
      <c r="R16" s="6" t="s">
        <v>313</v>
      </c>
      <c r="S16" s="6" t="s">
        <v>314</v>
      </c>
      <c r="T16" s="6" t="s">
        <v>313</v>
      </c>
      <c r="U16" s="7">
        <v>3</v>
      </c>
    </row>
    <row r="17" spans="1:21">
      <c r="A17" s="5" t="s">
        <v>1</v>
      </c>
      <c r="B17" s="5" t="s">
        <v>113</v>
      </c>
      <c r="C17" s="9">
        <v>116479799.5</v>
      </c>
      <c r="D17" s="9">
        <v>113045153.97000001</v>
      </c>
      <c r="E17" s="9">
        <v>3434645.5299999863</v>
      </c>
      <c r="F17" s="6" t="s">
        <v>310</v>
      </c>
      <c r="G17" s="9">
        <v>686929.11</v>
      </c>
      <c r="H17" s="9">
        <v>4343246</v>
      </c>
      <c r="I17" s="9">
        <v>126.45398082753584</v>
      </c>
      <c r="J17" s="9">
        <v>-3656316.89</v>
      </c>
      <c r="K17" s="6" t="s">
        <v>312</v>
      </c>
      <c r="L17" s="9">
        <v>32033895.609999999</v>
      </c>
      <c r="M17" s="9">
        <v>13862996.490000002</v>
      </c>
      <c r="N17" s="9">
        <v>9420429.4975000005</v>
      </c>
      <c r="O17" s="9">
        <v>3.4004708191384667</v>
      </c>
      <c r="P17" s="9">
        <v>28377578.719999999</v>
      </c>
      <c r="Q17" s="9">
        <v>3.0123444719299539</v>
      </c>
      <c r="R17" s="6" t="s">
        <v>313</v>
      </c>
      <c r="S17" s="6" t="s">
        <v>314</v>
      </c>
      <c r="T17" s="6" t="s">
        <v>313</v>
      </c>
      <c r="U17" s="7">
        <v>3</v>
      </c>
    </row>
    <row r="18" spans="1:21">
      <c r="A18" s="5" t="s">
        <v>1</v>
      </c>
      <c r="B18" s="10" t="s">
        <v>114</v>
      </c>
      <c r="C18" s="14">
        <v>68502161.789999992</v>
      </c>
      <c r="D18" s="14">
        <v>66256340.810000002</v>
      </c>
      <c r="E18" s="14">
        <v>2245820.9799999893</v>
      </c>
      <c r="F18" s="15" t="s">
        <v>310</v>
      </c>
      <c r="G18" s="14">
        <v>449164.2</v>
      </c>
      <c r="H18" s="14">
        <v>829450</v>
      </c>
      <c r="I18" s="14">
        <v>36.933041742267633</v>
      </c>
      <c r="J18" s="14">
        <v>-380285.8</v>
      </c>
      <c r="K18" s="15" t="s">
        <v>312</v>
      </c>
      <c r="L18" s="14">
        <v>1026942.76</v>
      </c>
      <c r="M18" s="14">
        <v>-2936397.5300000003</v>
      </c>
      <c r="N18" s="14">
        <v>5521361.7341666669</v>
      </c>
      <c r="O18" s="14">
        <v>0.18599447191535901</v>
      </c>
      <c r="P18" s="14">
        <v>646656.96</v>
      </c>
      <c r="Q18" s="14">
        <v>0.11711910777343756</v>
      </c>
      <c r="R18" s="15" t="s">
        <v>313</v>
      </c>
      <c r="S18" s="15" t="s">
        <v>314</v>
      </c>
      <c r="T18" s="15" t="s">
        <v>314</v>
      </c>
      <c r="U18" s="16">
        <v>4</v>
      </c>
    </row>
    <row r="19" spans="1:21">
      <c r="A19" s="5" t="s">
        <v>2</v>
      </c>
      <c r="B19" s="5" t="s">
        <v>116</v>
      </c>
      <c r="C19" s="9">
        <v>124545173.22</v>
      </c>
      <c r="D19" s="9">
        <v>103362146.52000001</v>
      </c>
      <c r="E19" s="9">
        <v>21183026.699999988</v>
      </c>
      <c r="F19" s="6" t="s">
        <v>310</v>
      </c>
      <c r="G19" s="9">
        <v>4236605.34</v>
      </c>
      <c r="H19" s="9">
        <v>12257014.67</v>
      </c>
      <c r="I19" s="9">
        <v>57.862433180995829</v>
      </c>
      <c r="J19" s="9">
        <v>-8020409.3300000001</v>
      </c>
      <c r="K19" s="6" t="s">
        <v>312</v>
      </c>
      <c r="L19" s="9">
        <v>46061091</v>
      </c>
      <c r="M19" s="9">
        <v>36299044.240000002</v>
      </c>
      <c r="N19" s="9">
        <v>8613512.2100000009</v>
      </c>
      <c r="O19" s="9">
        <v>5.3475388293435753</v>
      </c>
      <c r="P19" s="9">
        <v>38040681.670000002</v>
      </c>
      <c r="Q19" s="9">
        <v>4.4163960928546704</v>
      </c>
      <c r="R19" s="6" t="s">
        <v>313</v>
      </c>
      <c r="S19" s="6" t="s">
        <v>314</v>
      </c>
      <c r="T19" s="6" t="s">
        <v>313</v>
      </c>
      <c r="U19" s="7">
        <v>3</v>
      </c>
    </row>
    <row r="20" spans="1:21">
      <c r="A20" s="5" t="s">
        <v>2</v>
      </c>
      <c r="B20" s="5" t="s">
        <v>121</v>
      </c>
      <c r="C20" s="9">
        <v>88430000</v>
      </c>
      <c r="D20" s="9">
        <v>82150000</v>
      </c>
      <c r="E20" s="9">
        <v>6280000</v>
      </c>
      <c r="F20" s="6" t="s">
        <v>310</v>
      </c>
      <c r="G20" s="9">
        <v>1256000</v>
      </c>
      <c r="H20" s="9">
        <v>2203929.94</v>
      </c>
      <c r="I20" s="9">
        <v>35.094425796178342</v>
      </c>
      <c r="J20" s="9">
        <v>-947929.94</v>
      </c>
      <c r="K20" s="6" t="s">
        <v>312</v>
      </c>
      <c r="L20" s="9">
        <v>28962152.219999999</v>
      </c>
      <c r="M20" s="9">
        <v>9809802.1099999994</v>
      </c>
      <c r="N20" s="9">
        <v>6845833.333333333</v>
      </c>
      <c r="O20" s="9">
        <v>4.2306247917224589</v>
      </c>
      <c r="P20" s="9">
        <v>28014222.279999997</v>
      </c>
      <c r="Q20" s="9">
        <v>4.0921566325015215</v>
      </c>
      <c r="R20" s="6" t="s">
        <v>313</v>
      </c>
      <c r="S20" s="6" t="s">
        <v>314</v>
      </c>
      <c r="T20" s="6" t="s">
        <v>313</v>
      </c>
      <c r="U20" s="7">
        <v>3</v>
      </c>
    </row>
    <row r="21" spans="1:21">
      <c r="A21" s="5" t="s">
        <v>2</v>
      </c>
      <c r="B21" s="5" t="s">
        <v>127</v>
      </c>
      <c r="C21" s="9">
        <v>101905074.23</v>
      </c>
      <c r="D21" s="9">
        <v>100737753.83</v>
      </c>
      <c r="E21" s="9">
        <v>1167320.400000006</v>
      </c>
      <c r="F21" s="6" t="s">
        <v>310</v>
      </c>
      <c r="G21" s="9">
        <v>233464.09</v>
      </c>
      <c r="H21" s="9">
        <v>13429800</v>
      </c>
      <c r="I21" s="9">
        <v>1150.4810504468123</v>
      </c>
      <c r="J21" s="9">
        <v>-13196335.91</v>
      </c>
      <c r="K21" s="6" t="s">
        <v>312</v>
      </c>
      <c r="L21" s="9">
        <v>46067167.439999998</v>
      </c>
      <c r="M21" s="9">
        <v>37921337.620000005</v>
      </c>
      <c r="N21" s="9">
        <v>8394812.8191666659</v>
      </c>
      <c r="O21" s="9">
        <v>5.4875752958805082</v>
      </c>
      <c r="P21" s="9">
        <v>32870831.529999997</v>
      </c>
      <c r="Q21" s="9">
        <v>3.9156122045926702</v>
      </c>
      <c r="R21" s="6" t="s">
        <v>313</v>
      </c>
      <c r="S21" s="6" t="s">
        <v>314</v>
      </c>
      <c r="T21" s="6" t="s">
        <v>313</v>
      </c>
      <c r="U21" s="7">
        <v>3</v>
      </c>
    </row>
    <row r="22" spans="1:21">
      <c r="A22" s="5" t="s">
        <v>3</v>
      </c>
      <c r="B22" s="5" t="s">
        <v>130</v>
      </c>
      <c r="C22" s="9">
        <v>129069863.30999999</v>
      </c>
      <c r="D22" s="9">
        <v>127304258.71999998</v>
      </c>
      <c r="E22" s="9">
        <v>1765604.5900000036</v>
      </c>
      <c r="F22" s="6" t="s">
        <v>310</v>
      </c>
      <c r="G22" s="9">
        <v>353120.92</v>
      </c>
      <c r="H22" s="9">
        <v>14173488.5</v>
      </c>
      <c r="I22" s="9">
        <v>802.7555308972079</v>
      </c>
      <c r="J22" s="9">
        <v>-13820367.58</v>
      </c>
      <c r="K22" s="6" t="s">
        <v>312</v>
      </c>
      <c r="L22" s="9">
        <v>47778537.659999996</v>
      </c>
      <c r="M22" s="9">
        <v>31531655.039999999</v>
      </c>
      <c r="N22" s="9">
        <v>10608688.226666665</v>
      </c>
      <c r="O22" s="9">
        <v>4.5037177678481362</v>
      </c>
      <c r="P22" s="9">
        <v>33958170.079999998</v>
      </c>
      <c r="Q22" s="9">
        <v>3.200977289033776</v>
      </c>
      <c r="R22" s="6" t="s">
        <v>313</v>
      </c>
      <c r="S22" s="6" t="s">
        <v>314</v>
      </c>
      <c r="T22" s="6" t="s">
        <v>313</v>
      </c>
      <c r="U22" s="7">
        <v>3</v>
      </c>
    </row>
    <row r="23" spans="1:21">
      <c r="A23" s="5" t="s">
        <v>3</v>
      </c>
      <c r="B23" s="5" t="s">
        <v>131</v>
      </c>
      <c r="C23" s="9">
        <v>106850262.78000002</v>
      </c>
      <c r="D23" s="9">
        <v>90499942.659999996</v>
      </c>
      <c r="E23" s="9">
        <v>16350320.12000002</v>
      </c>
      <c r="F23" s="6" t="s">
        <v>310</v>
      </c>
      <c r="G23" s="9">
        <v>3270064.03</v>
      </c>
      <c r="H23" s="9">
        <v>4339958.74</v>
      </c>
      <c r="I23" s="9">
        <v>26.543570450900717</v>
      </c>
      <c r="J23" s="9">
        <v>-1069894.7100000004</v>
      </c>
      <c r="K23" s="6" t="s">
        <v>312</v>
      </c>
      <c r="L23" s="9">
        <v>29069364.829999998</v>
      </c>
      <c r="M23" s="9">
        <v>20981913.620000001</v>
      </c>
      <c r="N23" s="9">
        <v>7541661.8883333327</v>
      </c>
      <c r="O23" s="9">
        <v>3.8545038561022222</v>
      </c>
      <c r="P23" s="9">
        <v>27999470.119999997</v>
      </c>
      <c r="Q23" s="9">
        <v>3.7126392742843755</v>
      </c>
      <c r="R23" s="6" t="s">
        <v>313</v>
      </c>
      <c r="S23" s="6" t="s">
        <v>314</v>
      </c>
      <c r="T23" s="6" t="s">
        <v>313</v>
      </c>
      <c r="U23" s="7">
        <v>3</v>
      </c>
    </row>
    <row r="24" spans="1:21">
      <c r="A24" s="5" t="s">
        <v>3</v>
      </c>
      <c r="B24" s="5" t="s">
        <v>135</v>
      </c>
      <c r="C24" s="9">
        <v>55545199.359999999</v>
      </c>
      <c r="D24" s="9">
        <v>55456402.559999987</v>
      </c>
      <c r="E24" s="9">
        <v>88796.800000011921</v>
      </c>
      <c r="F24" s="6" t="s">
        <v>310</v>
      </c>
      <c r="G24" s="9">
        <v>17759.37</v>
      </c>
      <c r="H24" s="9">
        <v>2420263</v>
      </c>
      <c r="I24" s="9">
        <v>2725.6196169227665</v>
      </c>
      <c r="J24" s="9">
        <v>-2402503.63</v>
      </c>
      <c r="K24" s="6" t="s">
        <v>312</v>
      </c>
      <c r="L24" s="9">
        <v>15928120.1</v>
      </c>
      <c r="M24" s="9">
        <v>11725208.529999999</v>
      </c>
      <c r="N24" s="9">
        <v>4621366.879999999</v>
      </c>
      <c r="O24" s="9">
        <v>3.4466253196500172</v>
      </c>
      <c r="P24" s="9">
        <v>13525616.469999999</v>
      </c>
      <c r="Q24" s="9">
        <v>2.9267566980096595</v>
      </c>
      <c r="R24" s="6" t="s">
        <v>313</v>
      </c>
      <c r="S24" s="6" t="s">
        <v>314</v>
      </c>
      <c r="T24" s="6" t="s">
        <v>313</v>
      </c>
      <c r="U24" s="7">
        <v>3</v>
      </c>
    </row>
    <row r="25" spans="1:21">
      <c r="A25" s="5" t="s">
        <v>3</v>
      </c>
      <c r="B25" s="5" t="s">
        <v>328</v>
      </c>
      <c r="C25" s="9">
        <v>134281811.49000001</v>
      </c>
      <c r="D25" s="9">
        <v>113406312.71000002</v>
      </c>
      <c r="E25" s="9">
        <v>20875498.779999986</v>
      </c>
      <c r="F25" s="6" t="s">
        <v>310</v>
      </c>
      <c r="G25" s="9">
        <v>4175099.76</v>
      </c>
      <c r="H25" s="9">
        <v>12850560</v>
      </c>
      <c r="I25" s="9">
        <v>61.558098014460995</v>
      </c>
      <c r="J25" s="9">
        <v>-8675460.2400000002</v>
      </c>
      <c r="K25" s="6" t="s">
        <v>312</v>
      </c>
      <c r="L25" s="9">
        <v>36431669.109999999</v>
      </c>
      <c r="M25" s="9">
        <v>25095569.530000001</v>
      </c>
      <c r="N25" s="9">
        <v>9450526.059166668</v>
      </c>
      <c r="O25" s="9">
        <v>3.8549884823250236</v>
      </c>
      <c r="P25" s="9">
        <v>27756208.869999997</v>
      </c>
      <c r="Q25" s="9">
        <v>2.9370014638579276</v>
      </c>
      <c r="R25" s="6" t="s">
        <v>313</v>
      </c>
      <c r="S25" s="6" t="s">
        <v>314</v>
      </c>
      <c r="T25" s="6" t="s">
        <v>313</v>
      </c>
      <c r="U25" s="7">
        <v>3</v>
      </c>
    </row>
    <row r="26" spans="1:21">
      <c r="A26" s="5" t="s">
        <v>3</v>
      </c>
      <c r="B26" s="5" t="s">
        <v>142</v>
      </c>
      <c r="C26" s="9">
        <v>104268609.72000001</v>
      </c>
      <c r="D26" s="9">
        <v>90185294.850000009</v>
      </c>
      <c r="E26" s="9">
        <v>14083314.870000005</v>
      </c>
      <c r="F26" s="6" t="s">
        <v>310</v>
      </c>
      <c r="G26" s="9">
        <v>2816662.98</v>
      </c>
      <c r="H26" s="9">
        <v>21036040</v>
      </c>
      <c r="I26" s="9">
        <v>149.36852718396966</v>
      </c>
      <c r="J26" s="9">
        <v>-18219377.02</v>
      </c>
      <c r="K26" s="6" t="s">
        <v>312</v>
      </c>
      <c r="L26" s="9">
        <v>43705603.859999999</v>
      </c>
      <c r="M26" s="9">
        <v>37458324.909999996</v>
      </c>
      <c r="N26" s="9">
        <v>7515441.2375000007</v>
      </c>
      <c r="O26" s="9">
        <v>5.815440834254809</v>
      </c>
      <c r="P26" s="9">
        <v>25486226.84</v>
      </c>
      <c r="Q26" s="9">
        <v>3.3911817063821461</v>
      </c>
      <c r="R26" s="6" t="s">
        <v>313</v>
      </c>
      <c r="S26" s="6" t="s">
        <v>314</v>
      </c>
      <c r="T26" s="6" t="s">
        <v>313</v>
      </c>
      <c r="U26" s="7">
        <v>3</v>
      </c>
    </row>
    <row r="27" spans="1:21">
      <c r="A27" s="5" t="s">
        <v>3</v>
      </c>
      <c r="B27" s="5" t="s">
        <v>144</v>
      </c>
      <c r="C27" s="9">
        <v>102747287.79000001</v>
      </c>
      <c r="D27" s="9">
        <v>92534555.560000017</v>
      </c>
      <c r="E27" s="9">
        <v>10212732.229999989</v>
      </c>
      <c r="F27" s="6" t="s">
        <v>310</v>
      </c>
      <c r="G27" s="9">
        <v>2042546.45</v>
      </c>
      <c r="H27" s="9">
        <v>20572186</v>
      </c>
      <c r="I27" s="9">
        <v>201.43665315701736</v>
      </c>
      <c r="J27" s="9">
        <v>-18529639.550000001</v>
      </c>
      <c r="K27" s="6" t="s">
        <v>312</v>
      </c>
      <c r="L27" s="9">
        <v>51778259.82</v>
      </c>
      <c r="M27" s="9">
        <v>42321251.439999998</v>
      </c>
      <c r="N27" s="9">
        <v>7711212.9633333348</v>
      </c>
      <c r="O27" s="9">
        <v>6.7146712282755781</v>
      </c>
      <c r="P27" s="9">
        <v>33248620.27</v>
      </c>
      <c r="Q27" s="9">
        <v>4.3117237752473612</v>
      </c>
      <c r="R27" s="6" t="s">
        <v>313</v>
      </c>
      <c r="S27" s="6" t="s">
        <v>314</v>
      </c>
      <c r="T27" s="6" t="s">
        <v>313</v>
      </c>
      <c r="U27" s="7">
        <v>3</v>
      </c>
    </row>
    <row r="28" spans="1:21">
      <c r="A28" s="5" t="s">
        <v>4</v>
      </c>
      <c r="B28" s="5" t="s">
        <v>145</v>
      </c>
      <c r="C28" s="9">
        <v>1464100000</v>
      </c>
      <c r="D28" s="9">
        <v>1261890000</v>
      </c>
      <c r="E28" s="9">
        <v>202210000</v>
      </c>
      <c r="F28" s="6" t="s">
        <v>310</v>
      </c>
      <c r="G28" s="9">
        <v>40442000</v>
      </c>
      <c r="H28" s="9">
        <v>64910806</v>
      </c>
      <c r="I28" s="9">
        <v>32.100690371396077</v>
      </c>
      <c r="J28" s="9">
        <v>-24468806</v>
      </c>
      <c r="K28" s="6" t="s">
        <v>312</v>
      </c>
      <c r="L28" s="9">
        <v>653294408.40999997</v>
      </c>
      <c r="M28" s="9">
        <v>419990170.75999999</v>
      </c>
      <c r="N28" s="9">
        <v>105157500</v>
      </c>
      <c r="O28" s="9">
        <v>6.2125327096022627</v>
      </c>
      <c r="P28" s="9">
        <v>628825602.40999997</v>
      </c>
      <c r="Q28" s="9">
        <v>5.9798454928084057</v>
      </c>
      <c r="R28" s="6" t="s">
        <v>313</v>
      </c>
      <c r="S28" s="6" t="s">
        <v>314</v>
      </c>
      <c r="T28" s="6" t="s">
        <v>313</v>
      </c>
      <c r="U28" s="7">
        <v>3</v>
      </c>
    </row>
    <row r="29" spans="1:21">
      <c r="A29" s="5" t="s">
        <v>4</v>
      </c>
      <c r="B29" s="5" t="s">
        <v>150</v>
      </c>
      <c r="C29" s="9">
        <v>81149125</v>
      </c>
      <c r="D29" s="9">
        <v>68241590.459999993</v>
      </c>
      <c r="E29" s="9">
        <v>12907534.540000007</v>
      </c>
      <c r="F29" s="6" t="s">
        <v>310</v>
      </c>
      <c r="G29" s="9">
        <v>2581506.9099999997</v>
      </c>
      <c r="H29" s="9">
        <v>3398001</v>
      </c>
      <c r="I29" s="9">
        <v>26.325716886286155</v>
      </c>
      <c r="J29" s="9">
        <v>-816494.09000000032</v>
      </c>
      <c r="K29" s="6" t="s">
        <v>312</v>
      </c>
      <c r="L29" s="9">
        <v>28413626.190000001</v>
      </c>
      <c r="M29" s="9">
        <v>16860449.82</v>
      </c>
      <c r="N29" s="9">
        <v>5686799.2049999991</v>
      </c>
      <c r="O29" s="9">
        <v>4.9964180491932817</v>
      </c>
      <c r="P29" s="9">
        <v>27597132.100000001</v>
      </c>
      <c r="Q29" s="9">
        <v>4.8528409576578335</v>
      </c>
      <c r="R29" s="6" t="s">
        <v>313</v>
      </c>
      <c r="S29" s="6" t="s">
        <v>314</v>
      </c>
      <c r="T29" s="6" t="s">
        <v>313</v>
      </c>
      <c r="U29" s="7">
        <v>3</v>
      </c>
    </row>
    <row r="30" spans="1:21">
      <c r="A30" s="5" t="s">
        <v>4</v>
      </c>
      <c r="B30" s="5" t="s">
        <v>152</v>
      </c>
      <c r="C30" s="9">
        <v>98368438.609999999</v>
      </c>
      <c r="D30" s="9">
        <v>89927256.520000011</v>
      </c>
      <c r="E30" s="9">
        <v>8441182.0899999887</v>
      </c>
      <c r="F30" s="6" t="s">
        <v>310</v>
      </c>
      <c r="G30" s="9">
        <v>1688236.42</v>
      </c>
      <c r="H30" s="9">
        <v>6047401</v>
      </c>
      <c r="I30" s="9">
        <v>71.641636627696641</v>
      </c>
      <c r="J30" s="9">
        <v>-4359164.58</v>
      </c>
      <c r="K30" s="6" t="s">
        <v>312</v>
      </c>
      <c r="L30" s="9">
        <v>22508505.530000001</v>
      </c>
      <c r="M30" s="9">
        <v>7216063.7200000025</v>
      </c>
      <c r="N30" s="9">
        <v>7493938.0433333339</v>
      </c>
      <c r="O30" s="9">
        <v>3.0035617321421206</v>
      </c>
      <c r="P30" s="9">
        <v>18149340.950000003</v>
      </c>
      <c r="Q30" s="9">
        <v>2.4218696291659096</v>
      </c>
      <c r="R30" s="6" t="s">
        <v>313</v>
      </c>
      <c r="S30" s="6" t="s">
        <v>314</v>
      </c>
      <c r="T30" s="6" t="s">
        <v>313</v>
      </c>
      <c r="U30" s="7">
        <v>3</v>
      </c>
    </row>
    <row r="31" spans="1:21">
      <c r="A31" s="5" t="s">
        <v>4</v>
      </c>
      <c r="B31" s="5" t="s">
        <v>153</v>
      </c>
      <c r="C31" s="9">
        <v>80881945.959999993</v>
      </c>
      <c r="D31" s="9">
        <v>80048811.280000001</v>
      </c>
      <c r="E31" s="9">
        <v>833134.67999999225</v>
      </c>
      <c r="F31" s="6" t="s">
        <v>310</v>
      </c>
      <c r="G31" s="9">
        <v>166626.94</v>
      </c>
      <c r="H31" s="9">
        <v>5485300</v>
      </c>
      <c r="I31" s="9">
        <v>658.3929503450812</v>
      </c>
      <c r="J31" s="9">
        <v>-5318673.0599999996</v>
      </c>
      <c r="K31" s="6" t="s">
        <v>312</v>
      </c>
      <c r="L31" s="9">
        <v>15888520.17</v>
      </c>
      <c r="M31" s="9">
        <v>2493552.2199999997</v>
      </c>
      <c r="N31" s="9">
        <v>6670734.2733333334</v>
      </c>
      <c r="O31" s="9">
        <v>2.3818247765490117</v>
      </c>
      <c r="P31" s="9">
        <v>10569847.109999999</v>
      </c>
      <c r="Q31" s="9">
        <v>1.584510291806047</v>
      </c>
      <c r="R31" s="6" t="s">
        <v>313</v>
      </c>
      <c r="S31" s="6" t="s">
        <v>314</v>
      </c>
      <c r="T31" s="6" t="s">
        <v>313</v>
      </c>
      <c r="U31" s="7">
        <v>3</v>
      </c>
    </row>
    <row r="32" spans="1:21">
      <c r="A32" s="5" t="s">
        <v>5</v>
      </c>
      <c r="B32" s="5" t="s">
        <v>154</v>
      </c>
      <c r="C32" s="9">
        <v>938700000</v>
      </c>
      <c r="D32" s="9">
        <v>766600000</v>
      </c>
      <c r="E32" s="9">
        <v>172100000</v>
      </c>
      <c r="F32" s="6" t="s">
        <v>310</v>
      </c>
      <c r="G32" s="9">
        <v>34420000</v>
      </c>
      <c r="H32" s="9">
        <v>36308460</v>
      </c>
      <c r="I32" s="9">
        <v>21.097303893085414</v>
      </c>
      <c r="J32" s="9">
        <v>-1888460</v>
      </c>
      <c r="K32" s="6" t="s">
        <v>312</v>
      </c>
      <c r="L32" s="9">
        <v>353521118.60000002</v>
      </c>
      <c r="M32" s="9">
        <v>152939080.38</v>
      </c>
      <c r="N32" s="9">
        <v>63883333.333333336</v>
      </c>
      <c r="O32" s="9">
        <v>5.5338552350639185</v>
      </c>
      <c r="P32" s="9">
        <v>351632658.60000002</v>
      </c>
      <c r="Q32" s="9">
        <v>5.5042941601878423</v>
      </c>
      <c r="R32" s="6" t="s">
        <v>313</v>
      </c>
      <c r="S32" s="6" t="s">
        <v>314</v>
      </c>
      <c r="T32" s="6" t="s">
        <v>313</v>
      </c>
      <c r="U32" s="7">
        <v>3</v>
      </c>
    </row>
    <row r="33" spans="1:21">
      <c r="A33" s="5" t="s">
        <v>6</v>
      </c>
      <c r="B33" s="5" t="s">
        <v>159</v>
      </c>
      <c r="C33" s="9">
        <v>4409780184.8900003</v>
      </c>
      <c r="D33" s="9">
        <v>4072691632.0900002</v>
      </c>
      <c r="E33" s="9">
        <v>337088552.80000019</v>
      </c>
      <c r="F33" s="6" t="s">
        <v>310</v>
      </c>
      <c r="G33" s="9">
        <v>67417710.560000002</v>
      </c>
      <c r="H33" s="9">
        <v>213121569.00999999</v>
      </c>
      <c r="I33" s="9">
        <v>63.224208368905451</v>
      </c>
      <c r="J33" s="9">
        <v>-145703858.44999999</v>
      </c>
      <c r="K33" s="6" t="s">
        <v>312</v>
      </c>
      <c r="L33" s="9">
        <v>1631875177.5799999</v>
      </c>
      <c r="M33" s="9">
        <v>501619875.52999997</v>
      </c>
      <c r="N33" s="9">
        <v>339390969.34083337</v>
      </c>
      <c r="O33" s="9">
        <v>4.8082457254223208</v>
      </c>
      <c r="P33" s="9">
        <v>1486171319.1299999</v>
      </c>
      <c r="Q33" s="9">
        <v>4.3789359570068953</v>
      </c>
      <c r="R33" s="6" t="s">
        <v>313</v>
      </c>
      <c r="S33" s="6" t="s">
        <v>314</v>
      </c>
      <c r="T33" s="6" t="s">
        <v>313</v>
      </c>
      <c r="U33" s="7">
        <v>3</v>
      </c>
    </row>
    <row r="34" spans="1:21">
      <c r="A34" s="5" t="s">
        <v>6</v>
      </c>
      <c r="B34" s="5" t="s">
        <v>162</v>
      </c>
      <c r="C34" s="9">
        <v>640600090.95000017</v>
      </c>
      <c r="D34" s="9">
        <v>607437568.88</v>
      </c>
      <c r="E34" s="9">
        <v>33162522.070000172</v>
      </c>
      <c r="F34" s="6" t="s">
        <v>310</v>
      </c>
      <c r="G34" s="9">
        <v>6632504.4199999999</v>
      </c>
      <c r="H34" s="9">
        <v>29145688.93</v>
      </c>
      <c r="I34" s="9">
        <v>87.88743168712756</v>
      </c>
      <c r="J34" s="9">
        <v>-22513184.509999998</v>
      </c>
      <c r="K34" s="6" t="s">
        <v>312</v>
      </c>
      <c r="L34" s="9">
        <v>113798545.7</v>
      </c>
      <c r="M34" s="9">
        <v>-49846089.770000011</v>
      </c>
      <c r="N34" s="9">
        <v>50619797.406666666</v>
      </c>
      <c r="O34" s="9">
        <v>2.2481035391305744</v>
      </c>
      <c r="P34" s="9">
        <v>91285361.189999998</v>
      </c>
      <c r="Q34" s="9">
        <v>1.8033529541147006</v>
      </c>
      <c r="R34" s="6" t="s">
        <v>313</v>
      </c>
      <c r="S34" s="6" t="s">
        <v>314</v>
      </c>
      <c r="T34" s="6" t="s">
        <v>313</v>
      </c>
      <c r="U34" s="7">
        <v>3</v>
      </c>
    </row>
    <row r="35" spans="1:21">
      <c r="A35" s="5" t="s">
        <v>6</v>
      </c>
      <c r="B35" s="5" t="s">
        <v>163</v>
      </c>
      <c r="C35" s="9">
        <v>54954330.350000001</v>
      </c>
      <c r="D35" s="9">
        <v>47068390.310000002</v>
      </c>
      <c r="E35" s="9">
        <v>7885940.0399999991</v>
      </c>
      <c r="F35" s="6" t="s">
        <v>310</v>
      </c>
      <c r="G35" s="9">
        <v>1577188.01</v>
      </c>
      <c r="H35" s="9">
        <v>9445318</v>
      </c>
      <c r="I35" s="9">
        <v>119.77415440759553</v>
      </c>
      <c r="J35" s="9">
        <v>-7868129.9900000002</v>
      </c>
      <c r="K35" s="6" t="s">
        <v>312</v>
      </c>
      <c r="L35" s="9">
        <v>20609807.77</v>
      </c>
      <c r="M35" s="9">
        <v>15310353.029999999</v>
      </c>
      <c r="N35" s="9">
        <v>3922365.8591666669</v>
      </c>
      <c r="O35" s="9">
        <v>5.2544327862313924</v>
      </c>
      <c r="P35" s="9">
        <v>12741677.779999999</v>
      </c>
      <c r="Q35" s="9">
        <v>3.2484674396760771</v>
      </c>
      <c r="R35" s="6" t="s">
        <v>313</v>
      </c>
      <c r="S35" s="6" t="s">
        <v>314</v>
      </c>
      <c r="T35" s="6" t="s">
        <v>313</v>
      </c>
      <c r="U35" s="7">
        <v>3</v>
      </c>
    </row>
    <row r="36" spans="1:21">
      <c r="A36" s="5" t="s">
        <v>6</v>
      </c>
      <c r="B36" s="5" t="s">
        <v>168</v>
      </c>
      <c r="C36" s="9">
        <v>136849577</v>
      </c>
      <c r="D36" s="9">
        <v>127711073</v>
      </c>
      <c r="E36" s="9">
        <v>9138504</v>
      </c>
      <c r="F36" s="6" t="s">
        <v>310</v>
      </c>
      <c r="G36" s="9">
        <v>1827700.8</v>
      </c>
      <c r="H36" s="9">
        <v>6794175</v>
      </c>
      <c r="I36" s="9">
        <v>74.346687379028339</v>
      </c>
      <c r="J36" s="9">
        <v>-4966474.2</v>
      </c>
      <c r="K36" s="6" t="s">
        <v>312</v>
      </c>
      <c r="L36" s="9">
        <v>28240402.010000002</v>
      </c>
      <c r="M36" s="9">
        <v>11855060.449999999</v>
      </c>
      <c r="N36" s="9">
        <v>10642589.416666666</v>
      </c>
      <c r="O36" s="9">
        <v>2.653527342300225</v>
      </c>
      <c r="P36" s="9">
        <v>23273927.810000002</v>
      </c>
      <c r="Q36" s="9">
        <v>2.1868670206850429</v>
      </c>
      <c r="R36" s="6" t="s">
        <v>313</v>
      </c>
      <c r="S36" s="6" t="s">
        <v>314</v>
      </c>
      <c r="T36" s="6" t="s">
        <v>313</v>
      </c>
      <c r="U36" s="7">
        <v>3</v>
      </c>
    </row>
    <row r="37" spans="1:21">
      <c r="A37" s="5" t="s">
        <v>6</v>
      </c>
      <c r="B37" s="5" t="s">
        <v>172</v>
      </c>
      <c r="C37" s="9">
        <v>295808456.13999999</v>
      </c>
      <c r="D37" s="9">
        <v>278121535.55000001</v>
      </c>
      <c r="E37" s="9">
        <v>17686920.589999974</v>
      </c>
      <c r="F37" s="6" t="s">
        <v>310</v>
      </c>
      <c r="G37" s="9">
        <v>3537384.1199999996</v>
      </c>
      <c r="H37" s="9">
        <v>5687500</v>
      </c>
      <c r="I37" s="9">
        <v>32.156530420652544</v>
      </c>
      <c r="J37" s="9">
        <v>-2150115.8800000004</v>
      </c>
      <c r="K37" s="6" t="s">
        <v>312</v>
      </c>
      <c r="L37" s="9">
        <v>34223895.189999998</v>
      </c>
      <c r="M37" s="9">
        <v>-2429336.7299999967</v>
      </c>
      <c r="N37" s="9">
        <v>23176794.629166666</v>
      </c>
      <c r="O37" s="9">
        <v>1.4766448828489505</v>
      </c>
      <c r="P37" s="9">
        <v>32073779.309999999</v>
      </c>
      <c r="Q37" s="9">
        <v>1.3838746825515289</v>
      </c>
      <c r="R37" s="6" t="s">
        <v>313</v>
      </c>
      <c r="S37" s="6" t="s">
        <v>314</v>
      </c>
      <c r="T37" s="6" t="s">
        <v>313</v>
      </c>
      <c r="U37" s="7">
        <v>3</v>
      </c>
    </row>
    <row r="38" spans="1:21">
      <c r="A38" s="370" t="s">
        <v>7</v>
      </c>
      <c r="B38" s="370"/>
      <c r="C38" s="17">
        <v>28593932998.170006</v>
      </c>
      <c r="D38" s="17">
        <v>24794407423.950001</v>
      </c>
      <c r="E38" s="17">
        <v>3799525574.220005</v>
      </c>
      <c r="F38" s="18" t="s">
        <v>310</v>
      </c>
      <c r="G38" s="17">
        <v>759905114.85000002</v>
      </c>
      <c r="H38" s="17">
        <v>887828003</v>
      </c>
      <c r="I38" s="17">
        <v>23.366812136335206</v>
      </c>
      <c r="J38" s="17">
        <v>-127922888.14999998</v>
      </c>
      <c r="K38" s="18" t="s">
        <v>312</v>
      </c>
      <c r="L38" s="17">
        <v>5925442904.5999985</v>
      </c>
      <c r="M38" s="17">
        <v>762135213.72000122</v>
      </c>
      <c r="N38" s="17">
        <v>2066200618.6625001</v>
      </c>
      <c r="O38" s="17">
        <v>2.8677965010172515</v>
      </c>
      <c r="P38" s="17">
        <v>5797520016.4499989</v>
      </c>
      <c r="Q38" s="17">
        <v>2.8058843677062049</v>
      </c>
      <c r="R38" s="18" t="s">
        <v>313</v>
      </c>
      <c r="S38" s="18" t="s">
        <v>314</v>
      </c>
      <c r="T38" s="18" t="s">
        <v>313</v>
      </c>
      <c r="U38" s="19">
        <v>3</v>
      </c>
    </row>
  </sheetData>
  <autoFilter ref="A3:U38" xr:uid="{0FA6E859-DE9E-4756-9FFC-59F73ABE6555}">
    <filterColumn colId="0" showButton="0"/>
  </autoFilter>
  <mergeCells count="4">
    <mergeCell ref="A1:U1"/>
    <mergeCell ref="A2:B3"/>
    <mergeCell ref="J2:K2"/>
    <mergeCell ref="A38:B38"/>
  </mergeCells>
  <conditionalFormatting sqref="F2:F3">
    <cfRule type="containsText" dxfId="24" priority="1" operator="containsText" text="เกินดุล">
      <formula>NOT(ISERROR(SEARCH("เกินดุล",F2)))</formula>
    </cfRule>
    <cfRule type="containsText" dxfId="23" priority="2" operator="containsText" text="สมดุล">
      <formula>NOT(ISERROR(SEARCH("สมดุล",F2)))</formula>
    </cfRule>
    <cfRule type="containsText" dxfId="22" priority="3" operator="containsText" text="ขาดดุล">
      <formula>NOT(ISERROR(SEARCH("ขาดดุล",F2)))</formula>
    </cfRule>
    <cfRule type="containsText" dxfId="21" priority="4" operator="containsText" text="สมดุล">
      <formula>NOT(ISERROR(SEARCH("สมดุล",F2)))</formula>
    </cfRule>
  </conditionalFormatting>
  <pageMargins left="0.31496062992125984" right="0.11811023622047245" top="0.74803149606299213" bottom="0.74803149606299213" header="0.31496062992125984" footer="0.31496062992125984"/>
  <pageSetup paperSize="9" scale="48" orientation="landscape" r:id="rId1"/>
  <headerFooter>
    <oddFooter>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22B6-C130-4890-89A7-8865FEFAFE82}">
  <sheetPr>
    <tabColor rgb="FF00B050"/>
  </sheetPr>
  <dimension ref="A1:I129"/>
  <sheetViews>
    <sheetView tabSelected="1" showWhiteSpace="0" zoomScale="60" zoomScaleNormal="60" zoomScaleSheetLayoutView="40" zoomScalePageLayoutView="80" workbookViewId="0">
      <selection activeCell="D8" sqref="D8"/>
    </sheetView>
  </sheetViews>
  <sheetFormatPr defaultColWidth="9.09765625" defaultRowHeight="24.6"/>
  <cols>
    <col min="1" max="1" width="63.69921875" style="276" customWidth="1"/>
    <col min="2" max="2" width="17.5" style="326" bestFit="1" customWidth="1"/>
    <col min="3" max="3" width="16.69921875" style="291" bestFit="1" customWidth="1"/>
    <col min="4" max="4" width="17.5" style="291" bestFit="1" customWidth="1"/>
    <col min="5" max="5" width="18.19921875" style="326" bestFit="1" customWidth="1"/>
    <col min="6" max="6" width="17.5" style="291" bestFit="1" customWidth="1"/>
    <col min="7" max="7" width="18.19921875" style="291" bestFit="1" customWidth="1"/>
    <col min="8" max="8" width="16.69921875" style="291" bestFit="1" customWidth="1"/>
    <col min="9" max="9" width="17.8984375" style="348" bestFit="1" customWidth="1"/>
    <col min="10" max="15" width="12.69921875" style="276" customWidth="1"/>
    <col min="16" max="16384" width="9.09765625" style="276"/>
  </cols>
  <sheetData>
    <row r="1" spans="1:9">
      <c r="A1" s="377" t="s">
        <v>395</v>
      </c>
      <c r="B1" s="377"/>
      <c r="C1" s="377"/>
      <c r="D1" s="377"/>
      <c r="E1" s="377"/>
      <c r="F1" s="377"/>
      <c r="G1" s="377"/>
      <c r="H1" s="377"/>
      <c r="I1" s="377"/>
    </row>
    <row r="2" spans="1:9" s="277" customFormat="1">
      <c r="A2" s="375" t="s">
        <v>94</v>
      </c>
      <c r="B2" s="378" t="s">
        <v>0</v>
      </c>
      <c r="C2" s="378" t="s">
        <v>1</v>
      </c>
      <c r="D2" s="378" t="s">
        <v>2</v>
      </c>
      <c r="E2" s="378" t="s">
        <v>3</v>
      </c>
      <c r="F2" s="378" t="s">
        <v>4</v>
      </c>
      <c r="G2" s="378" t="s">
        <v>5</v>
      </c>
      <c r="H2" s="378" t="s">
        <v>6</v>
      </c>
      <c r="I2" s="375" t="s">
        <v>333</v>
      </c>
    </row>
    <row r="3" spans="1:9" s="278" customFormat="1">
      <c r="A3" s="376"/>
      <c r="B3" s="379"/>
      <c r="C3" s="379"/>
      <c r="D3" s="379"/>
      <c r="E3" s="379"/>
      <c r="F3" s="379"/>
      <c r="G3" s="379"/>
      <c r="H3" s="379"/>
      <c r="I3" s="376"/>
    </row>
    <row r="4" spans="1:9" s="282" customFormat="1">
      <c r="A4" s="279" t="s">
        <v>442</v>
      </c>
      <c r="B4" s="280"/>
      <c r="C4" s="280"/>
      <c r="D4" s="280"/>
      <c r="E4" s="280"/>
      <c r="F4" s="280"/>
      <c r="G4" s="280"/>
      <c r="H4" s="280"/>
      <c r="I4" s="281"/>
    </row>
    <row r="5" spans="1:9">
      <c r="A5" s="283" t="s">
        <v>180</v>
      </c>
      <c r="B5" s="284"/>
      <c r="C5" s="285"/>
      <c r="D5" s="285"/>
      <c r="E5" s="286"/>
      <c r="F5" s="285"/>
      <c r="G5" s="285"/>
      <c r="H5" s="285"/>
      <c r="I5" s="283"/>
    </row>
    <row r="6" spans="1:9" s="290" customFormat="1">
      <c r="A6" s="287" t="s">
        <v>181</v>
      </c>
      <c r="B6" s="288">
        <f>SUM('1.ครบ7แผน ราย รพ'!B9:M9)</f>
        <v>1189959389.4599998</v>
      </c>
      <c r="C6" s="289">
        <f>SUM('1.ครบ7แผน ราย รพ'!N9:U9)</f>
        <v>1010098351.0700001</v>
      </c>
      <c r="D6" s="289">
        <f>SUM('1.ครบ7แผน ราย รพ'!V9:AI9)</f>
        <v>1457604634.8099999</v>
      </c>
      <c r="E6" s="288">
        <f>SUM('1.ครบ7แผน ราย รพ'!AJ9:BA9)</f>
        <v>3147387710.8499994</v>
      </c>
      <c r="F6" s="289">
        <f>SUM('1.ครบ7แผน ราย รพ'!BB9:BJ9)</f>
        <v>1290806289.6499996</v>
      </c>
      <c r="G6" s="289">
        <f>SUM('1.ครบ7แผน ราย รพ'!BK9:BP9)</f>
        <v>979229720.27999997</v>
      </c>
      <c r="H6" s="289">
        <f>SUM('1.ครบ7แผน ราย รพ'!BQ9:CK9)</f>
        <v>4012589368.0800009</v>
      </c>
      <c r="I6" s="287">
        <f t="shared" ref="I6:I32" si="0">SUM(B6:H6)</f>
        <v>13087675464.200001</v>
      </c>
    </row>
    <row r="7" spans="1:9" s="291" customFormat="1">
      <c r="A7" s="287" t="s">
        <v>182</v>
      </c>
      <c r="B7" s="288">
        <f>SUM('1.ครบ7แผน ราย รพ'!B10:M10)</f>
        <v>4531815</v>
      </c>
      <c r="C7" s="289">
        <f>SUM('1.ครบ7แผน ราย รพ'!N10:U10)</f>
        <v>2018771.3599999999</v>
      </c>
      <c r="D7" s="289">
        <f>SUM('1.ครบ7แผน ราย รพ'!V10:AI10)</f>
        <v>8190800</v>
      </c>
      <c r="E7" s="288">
        <f>SUM('1.ครบ7แผน ราย รพ'!AJ10:BA10)</f>
        <v>7091110</v>
      </c>
      <c r="F7" s="289">
        <f>SUM('1.ครบ7แผน ราย รพ'!BB10:BJ10)</f>
        <v>1903400</v>
      </c>
      <c r="G7" s="289">
        <f>SUM('1.ครบ7แผน ราย รพ'!BK10:BP10)</f>
        <v>2184800</v>
      </c>
      <c r="H7" s="289">
        <f>SUM('1.ครบ7แผน ราย รพ'!BQ10:CK10)</f>
        <v>7540428</v>
      </c>
      <c r="I7" s="287">
        <f t="shared" si="0"/>
        <v>33461124.359999999</v>
      </c>
    </row>
    <row r="8" spans="1:9" s="291" customFormat="1">
      <c r="A8" s="287" t="s">
        <v>183</v>
      </c>
      <c r="B8" s="288">
        <f>SUM('1.ครบ7แผน ราย รพ'!B11:M11)</f>
        <v>3217845.4699999997</v>
      </c>
      <c r="C8" s="289">
        <f>SUM('1.ครบ7แผน ราย รพ'!N11:U11)</f>
        <v>2564993.42</v>
      </c>
      <c r="D8" s="289">
        <f>SUM('1.ครบ7แผน ราย รพ'!V11:AI11)</f>
        <v>7039911.4399999995</v>
      </c>
      <c r="E8" s="288">
        <f>SUM('1.ครบ7แผน ราย รพ'!AJ11:BA11)</f>
        <v>15237112.470000001</v>
      </c>
      <c r="F8" s="289">
        <f>SUM('1.ครบ7แผน ราย รพ'!BB11:BJ11)</f>
        <v>18317884</v>
      </c>
      <c r="G8" s="289">
        <f>SUM('1.ครบ7แผน ราย รพ'!BK11:BP11)</f>
        <v>1377600</v>
      </c>
      <c r="H8" s="289">
        <f>SUM('1.ครบ7แผน ราย รพ'!BQ11:CK11)</f>
        <v>26325757.890000001</v>
      </c>
      <c r="I8" s="287">
        <f t="shared" si="0"/>
        <v>74081104.689999998</v>
      </c>
    </row>
    <row r="9" spans="1:9" s="291" customFormat="1">
      <c r="A9" s="287" t="s">
        <v>184</v>
      </c>
      <c r="B9" s="288">
        <f>SUM('1.ครบ7แผน ราย รพ'!B12:M12)</f>
        <v>53522397.880000003</v>
      </c>
      <c r="C9" s="289">
        <f>SUM('1.ครบ7แผน ราย รพ'!N12:U12)</f>
        <v>42916399.18999999</v>
      </c>
      <c r="D9" s="289">
        <f>SUM('1.ครบ7แผน ราย รพ'!V12:AI12)</f>
        <v>64711822.900000006</v>
      </c>
      <c r="E9" s="288">
        <f>SUM('1.ครบ7แผน ราย รพ'!AJ12:BA12)</f>
        <v>188330796.15999997</v>
      </c>
      <c r="F9" s="289">
        <f>SUM('1.ครบ7แผน ราย รพ'!BB12:BJ12)</f>
        <v>68389052.230000004</v>
      </c>
      <c r="G9" s="289">
        <f>SUM('1.ครบ7แผน ราย รพ'!BK12:BP12)</f>
        <v>33517314.140000001</v>
      </c>
      <c r="H9" s="289">
        <f>SUM('1.ครบ7แผน ราย รพ'!BQ12:CK12)</f>
        <v>187582333.64999998</v>
      </c>
      <c r="I9" s="287">
        <f t="shared" si="0"/>
        <v>638970116.14999998</v>
      </c>
    </row>
    <row r="10" spans="1:9" s="291" customFormat="1">
      <c r="A10" s="287" t="s">
        <v>185</v>
      </c>
      <c r="B10" s="288">
        <f>SUM('1.ครบ7แผน ราย รพ'!B13:M13)</f>
        <v>351309747.74999994</v>
      </c>
      <c r="C10" s="289">
        <f>SUM('1.ครบ7แผน ราย รพ'!N13:U13)</f>
        <v>196848510.88</v>
      </c>
      <c r="D10" s="289">
        <f>SUM('1.ครบ7แผน ราย รพ'!V13:AI13)</f>
        <v>350213841.44</v>
      </c>
      <c r="E10" s="288">
        <f>SUM('1.ครบ7แผน ราย รพ'!AJ13:BA13)</f>
        <v>1071585791.0000002</v>
      </c>
      <c r="F10" s="289">
        <f>SUM('1.ครบ7แผน ราย รพ'!BB13:BJ13)</f>
        <v>453851225.36999995</v>
      </c>
      <c r="G10" s="289">
        <f>SUM('1.ครบ7แผน ราย รพ'!BK13:BP13)</f>
        <v>174786728.25999999</v>
      </c>
      <c r="H10" s="289">
        <f>SUM('1.ครบ7แผน ราย รพ'!BQ13:CK13)</f>
        <v>1263639439.1800003</v>
      </c>
      <c r="I10" s="287">
        <f t="shared" si="0"/>
        <v>3862235283.8800001</v>
      </c>
    </row>
    <row r="11" spans="1:9" s="291" customFormat="1">
      <c r="A11" s="287" t="s">
        <v>186</v>
      </c>
      <c r="B11" s="288">
        <f>SUM('1.ครบ7แผน ราย รพ'!B14:M14)</f>
        <v>55887812.640000001</v>
      </c>
      <c r="C11" s="289">
        <f>SUM('1.ครบ7แผน ราย รพ'!N14:U14)</f>
        <v>35877992.670000009</v>
      </c>
      <c r="D11" s="289">
        <f>SUM('1.ครบ7แผน ราย รพ'!V14:AI14)</f>
        <v>118136454.31999999</v>
      </c>
      <c r="E11" s="288">
        <f>SUM('1.ครบ7แผน ราย รพ'!AJ14:BA14)</f>
        <v>335064611.91999996</v>
      </c>
      <c r="F11" s="289">
        <f>SUM('1.ครบ7แผน ราย รพ'!BB14:BJ14)</f>
        <v>120906025.97</v>
      </c>
      <c r="G11" s="289">
        <f>SUM('1.ครบ7แผน ราย รพ'!BK14:BP14)</f>
        <v>50262041.640000001</v>
      </c>
      <c r="H11" s="289">
        <f>SUM('1.ครบ7แผน ราย รพ'!BQ14:CK14)</f>
        <v>323407021.38999993</v>
      </c>
      <c r="I11" s="287">
        <f t="shared" si="0"/>
        <v>1039541960.55</v>
      </c>
    </row>
    <row r="12" spans="1:9" s="291" customFormat="1">
      <c r="A12" s="287" t="s">
        <v>187</v>
      </c>
      <c r="B12" s="288">
        <f>SUM('1.ครบ7แผน ราย รพ'!B15:M15)</f>
        <v>2746145.0300000003</v>
      </c>
      <c r="C12" s="289">
        <f>SUM('1.ครบ7แผน ราย รพ'!N15:U15)</f>
        <v>706567.38</v>
      </c>
      <c r="D12" s="289">
        <f>SUM('1.ครบ7แผน ราย รพ'!V15:AI15)</f>
        <v>2888466</v>
      </c>
      <c r="E12" s="288">
        <f>SUM('1.ครบ7แผน ราย รพ'!AJ15:BA15)</f>
        <v>1020574.63</v>
      </c>
      <c r="F12" s="289">
        <f>SUM('1.ครบ7แผน ราย รพ'!BB15:BJ15)</f>
        <v>901216.45</v>
      </c>
      <c r="G12" s="289">
        <f>SUM('1.ครบ7แผน ราย รพ'!BK15:BP15)</f>
        <v>462492</v>
      </c>
      <c r="H12" s="289">
        <f>SUM('1.ครบ7แผน ราย รพ'!BQ15:CK15)</f>
        <v>2313279.9</v>
      </c>
      <c r="I12" s="287">
        <f t="shared" si="0"/>
        <v>11038741.390000001</v>
      </c>
    </row>
    <row r="13" spans="1:9" s="291" customFormat="1">
      <c r="A13" s="287" t="s">
        <v>188</v>
      </c>
      <c r="B13" s="288">
        <f>SUM('1.ครบ7แผน ราย รพ'!B16:M16)</f>
        <v>212829578.97999999</v>
      </c>
      <c r="C13" s="289">
        <f>SUM('1.ครบ7แผน ราย รพ'!N16:U16)</f>
        <v>99210770.079999998</v>
      </c>
      <c r="D13" s="289">
        <f>SUM('1.ครบ7แผน ราย รพ'!V16:AI16)</f>
        <v>247388616.97999999</v>
      </c>
      <c r="E13" s="288">
        <f>SUM('1.ครบ7แผน ราย รพ'!AJ16:BA16)</f>
        <v>475037859.62</v>
      </c>
      <c r="F13" s="289">
        <f>SUM('1.ครบ7แผน ราย รพ'!BB16:BJ16)</f>
        <v>345020792.03000003</v>
      </c>
      <c r="G13" s="289">
        <f>SUM('1.ครบ7แผน ราย รพ'!BK16:BP16)</f>
        <v>104092016.14999999</v>
      </c>
      <c r="H13" s="289">
        <f>SUM('1.ครบ7แผน ราย รพ'!BQ16:CK16)</f>
        <v>751980831.17000008</v>
      </c>
      <c r="I13" s="287">
        <f t="shared" si="0"/>
        <v>2235560465.0100002</v>
      </c>
    </row>
    <row r="14" spans="1:9" s="291" customFormat="1">
      <c r="A14" s="287" t="s">
        <v>189</v>
      </c>
      <c r="B14" s="288">
        <f>SUM('1.ครบ7แผน ราย รพ'!B17:M17)</f>
        <v>849329639.13999987</v>
      </c>
      <c r="C14" s="289">
        <f>SUM('1.ครบ7แผน ราย รพ'!N17:U17)</f>
        <v>458673932.16000003</v>
      </c>
      <c r="D14" s="289">
        <f>SUM('1.ครบ7แผน ราย รพ'!V17:AI17)</f>
        <v>933503167.16999996</v>
      </c>
      <c r="E14" s="288">
        <f>SUM('1.ครบ7แผน ราย รพ'!AJ17:BA17)</f>
        <v>1583666975.78</v>
      </c>
      <c r="F14" s="289">
        <f>SUM('1.ครบ7แผน ราย รพ'!BB17:BJ17)</f>
        <v>776121565.87</v>
      </c>
      <c r="G14" s="289">
        <f>SUM('1.ครบ7แผน ราย รพ'!BK17:BP17)</f>
        <v>521460333.39999998</v>
      </c>
      <c r="H14" s="289">
        <f>SUM('1.ครบ7แผน ราย รพ'!BQ17:CK17)</f>
        <v>2059254244.9499996</v>
      </c>
      <c r="I14" s="287">
        <f t="shared" si="0"/>
        <v>7182009858.4699993</v>
      </c>
    </row>
    <row r="15" spans="1:9" s="291" customFormat="1">
      <c r="A15" s="287" t="s">
        <v>190</v>
      </c>
      <c r="B15" s="288">
        <f>SUM('1.ครบ7แผน ราย รพ'!B18:M18)</f>
        <v>215825976.96000001</v>
      </c>
      <c r="C15" s="289">
        <f>SUM('1.ครบ7แผน ราย รพ'!N18:U18)</f>
        <v>119367871.98000002</v>
      </c>
      <c r="D15" s="289">
        <f>SUM('1.ครบ7แผน ราย รพ'!V18:AI18)</f>
        <v>321732418.62</v>
      </c>
      <c r="E15" s="288">
        <f>SUM('1.ครบ7แผน ราย รพ'!AJ18:BA18)</f>
        <v>482479921.48000002</v>
      </c>
      <c r="F15" s="289">
        <f>SUM('1.ครบ7แผน ราย รพ'!BB18:BJ18)</f>
        <v>421620098.83999991</v>
      </c>
      <c r="G15" s="289">
        <f>SUM('1.ครบ7แผน ราย รพ'!BK18:BP18)</f>
        <v>144219302.68000001</v>
      </c>
      <c r="H15" s="289">
        <f>SUM('1.ครบ7แผน ราย รพ'!BQ18:CK18)</f>
        <v>536762116.86000007</v>
      </c>
      <c r="I15" s="287">
        <f t="shared" si="0"/>
        <v>2242007707.4200001</v>
      </c>
    </row>
    <row r="16" spans="1:9" s="290" customFormat="1">
      <c r="A16" s="287" t="s">
        <v>191</v>
      </c>
      <c r="B16" s="288">
        <f>SUM('1.ครบ7แผน ราย รพ'!B19:M19)</f>
        <v>560030000</v>
      </c>
      <c r="C16" s="289">
        <f>SUM('1.ครบ7แผน ราย รพ'!N19:U19)</f>
        <v>0</v>
      </c>
      <c r="D16" s="289">
        <f>SUM('1.ครบ7แผน ราย รพ'!V19:AI19)</f>
        <v>0</v>
      </c>
      <c r="E16" s="288">
        <f>SUM('1.ครบ7แผน ราย รพ'!AJ19:BA19)</f>
        <v>3445750.75</v>
      </c>
      <c r="F16" s="289">
        <f>SUM('1.ครบ7แผน ราย รพ'!BB19:BJ19)</f>
        <v>0</v>
      </c>
      <c r="G16" s="289">
        <f>SUM('1.ครบ7แผน ราย รพ'!BK19:BP19)</f>
        <v>641000000</v>
      </c>
      <c r="H16" s="289">
        <f>SUM('1.ครบ7แผน ราย รพ'!BQ19:CK19)</f>
        <v>6000000</v>
      </c>
      <c r="I16" s="287">
        <f t="shared" si="0"/>
        <v>1210475750.75</v>
      </c>
    </row>
    <row r="17" spans="1:9" s="291" customFormat="1">
      <c r="A17" s="287" t="s">
        <v>192</v>
      </c>
      <c r="B17" s="288">
        <f>SUM('1.ครบ7แผน ราย รพ'!B20:M20)</f>
        <v>49888101.060000002</v>
      </c>
      <c r="C17" s="289">
        <f>SUM('1.ครบ7แผน ราย รพ'!N20:U20)</f>
        <v>215003633.41999999</v>
      </c>
      <c r="D17" s="289">
        <f>SUM('1.ครบ7แผน ราย รพ'!V20:AI20)</f>
        <v>74174732.710000008</v>
      </c>
      <c r="E17" s="288">
        <f>SUM('1.ครบ7แผน ราย รพ'!AJ20:BA20)</f>
        <v>408872489.23000002</v>
      </c>
      <c r="F17" s="289">
        <f>SUM('1.ครบ7แผน ราย รพ'!BB20:BJ20)</f>
        <v>297973456.06</v>
      </c>
      <c r="G17" s="289">
        <f>SUM('1.ครบ7แผน ราย รพ'!BK20:BP20)</f>
        <v>67372860.079999998</v>
      </c>
      <c r="H17" s="289">
        <f>SUM('1.ครบ7แผน ราย รพ'!BQ20:CK20)</f>
        <v>420516886.89000005</v>
      </c>
      <c r="I17" s="287">
        <f t="shared" si="0"/>
        <v>1533802159.45</v>
      </c>
    </row>
    <row r="18" spans="1:9" s="296" customFormat="1">
      <c r="A18" s="292" t="s">
        <v>193</v>
      </c>
      <c r="B18" s="293">
        <f>SUM('1.ครบ7แผน ราย รพ'!B21:M21)</f>
        <v>3549078449.3700004</v>
      </c>
      <c r="C18" s="294">
        <f>SUM('1.ครบ7แผน ราย รพ'!N21:U21)</f>
        <v>2183287793.6100001</v>
      </c>
      <c r="D18" s="294">
        <f>SUM('1.ครบ7แผน ราย รพ'!V21:AI21)</f>
        <v>3585584866.3899994</v>
      </c>
      <c r="E18" s="293">
        <f>SUM('1.ครบ7แผน ราย รพ'!AJ21:BA21)</f>
        <v>7719220703.8900003</v>
      </c>
      <c r="F18" s="294">
        <f>SUM('1.ครบ7แผน ราย รพ'!BB21:BJ21)</f>
        <v>3795811006.4700003</v>
      </c>
      <c r="G18" s="294">
        <f>SUM('1.ครบ7แผน ราย รพ'!BK21:BP21)</f>
        <v>2719965208.6300001</v>
      </c>
      <c r="H18" s="294">
        <f>SUM('1.ครบ7แผน ราย รพ'!BQ21:CK21)</f>
        <v>9597911707.9599991</v>
      </c>
      <c r="I18" s="295">
        <f t="shared" si="0"/>
        <v>33150859736.32</v>
      </c>
    </row>
    <row r="19" spans="1:9" s="290" customFormat="1">
      <c r="A19" s="287" t="s">
        <v>194</v>
      </c>
      <c r="B19" s="288">
        <f>SUM('1.ครบ7แผน ราย รพ'!B22:M22)</f>
        <v>338782690.72000003</v>
      </c>
      <c r="C19" s="289">
        <f>SUM('1.ครบ7แผน ราย รพ'!N22:U22)</f>
        <v>203180780.18000001</v>
      </c>
      <c r="D19" s="289">
        <f>SUM('1.ครบ7แผน ราย รพ'!V22:AI22)</f>
        <v>361724066.12</v>
      </c>
      <c r="E19" s="288">
        <f>SUM('1.ครบ7แผน ราย รพ'!AJ22:BA22)</f>
        <v>1100856413.4700003</v>
      </c>
      <c r="F19" s="289">
        <f>SUM('1.ครบ7แผน ราย รพ'!BB22:BJ22)</f>
        <v>504445714.36000001</v>
      </c>
      <c r="G19" s="289">
        <f>SUM('1.ครบ7แผน ราย รพ'!BK22:BP22)</f>
        <v>234142525.39000002</v>
      </c>
      <c r="H19" s="289">
        <f>SUM('1.ครบ7แผน ราย รพ'!BQ22:CK22)</f>
        <v>1535366735.5799999</v>
      </c>
      <c r="I19" s="287">
        <f t="shared" si="0"/>
        <v>4278498925.8200002</v>
      </c>
    </row>
    <row r="20" spans="1:9" s="291" customFormat="1">
      <c r="A20" s="287" t="s">
        <v>195</v>
      </c>
      <c r="B20" s="288">
        <f>SUM('1.ครบ7แผน ราย รพ'!B23:M23)</f>
        <v>169928916.93000004</v>
      </c>
      <c r="C20" s="289">
        <f>SUM('1.ครบ7แผน ราย รพ'!N23:U23)</f>
        <v>124045716.48999999</v>
      </c>
      <c r="D20" s="289">
        <f>SUM('1.ครบ7แผน ราย รพ'!V23:AI23)</f>
        <v>225406584.13999999</v>
      </c>
      <c r="E20" s="288">
        <f>SUM('1.ครบ7แผน ราย รพ'!AJ23:BA23)</f>
        <v>611000307.86000013</v>
      </c>
      <c r="F20" s="289">
        <f>SUM('1.ครบ7แผน ราย รพ'!BB23:BJ23)</f>
        <v>276892012.36000001</v>
      </c>
      <c r="G20" s="289">
        <f>SUM('1.ครบ7แผน ราย รพ'!BK23:BP23)</f>
        <v>133157756.67999999</v>
      </c>
      <c r="H20" s="289">
        <f>SUM('1.ครบ7แผน ราย รพ'!BQ23:CK23)</f>
        <v>814388045.90999973</v>
      </c>
      <c r="I20" s="287">
        <f t="shared" si="0"/>
        <v>2354819340.3699999</v>
      </c>
    </row>
    <row r="21" spans="1:9" s="291" customFormat="1">
      <c r="A21" s="287" t="s">
        <v>196</v>
      </c>
      <c r="B21" s="288">
        <f>SUM('1.ครบ7แผน ราย รพ'!B24:M24)</f>
        <v>11843046.250000002</v>
      </c>
      <c r="C21" s="289">
        <f>SUM('1.ครบ7แผน ราย รพ'!N24:U24)</f>
        <v>6500029.8399999999</v>
      </c>
      <c r="D21" s="289">
        <f>SUM('1.ครบ7แผน ราย รพ'!V24:AI24)</f>
        <v>7872866</v>
      </c>
      <c r="E21" s="288">
        <f>SUM('1.ครบ7แผน ราย รพ'!AJ24:BA24)</f>
        <v>13422461.049999999</v>
      </c>
      <c r="F21" s="289">
        <f>SUM('1.ครบ7แผน ราย รพ'!BB24:BJ24)</f>
        <v>7027363.3300000001</v>
      </c>
      <c r="G21" s="289">
        <f>SUM('1.ครบ7แผน ราย รพ'!BK24:BP24)</f>
        <v>5172702.88</v>
      </c>
      <c r="H21" s="289">
        <f>SUM('1.ครบ7แผน ราย รพ'!BQ24:CK24)</f>
        <v>17431860.32</v>
      </c>
      <c r="I21" s="287">
        <f t="shared" si="0"/>
        <v>69270329.670000002</v>
      </c>
    </row>
    <row r="22" spans="1:9" s="291" customFormat="1">
      <c r="A22" s="287" t="s">
        <v>197</v>
      </c>
      <c r="B22" s="288">
        <f>SUM('1.ครบ7แผน ราย รพ'!B25:M25)</f>
        <v>99052182.450000003</v>
      </c>
      <c r="C22" s="289">
        <f>SUM('1.ครบ7แผน ราย รพ'!N25:U25)</f>
        <v>46840480.069999993</v>
      </c>
      <c r="D22" s="289">
        <f>SUM('1.ครบ7แผน ราย รพ'!V25:AI25)</f>
        <v>83318780.129999995</v>
      </c>
      <c r="E22" s="288">
        <f>SUM('1.ครบ7แผน ราย รพ'!AJ25:BA25)</f>
        <v>140894284.08999997</v>
      </c>
      <c r="F22" s="289">
        <f>SUM('1.ครบ7แผน ราย รพ'!BB25:BJ25)</f>
        <v>58338848.899999999</v>
      </c>
      <c r="G22" s="289">
        <f>SUM('1.ครบ7แผน ราย รพ'!BK25:BP25)</f>
        <v>47985853</v>
      </c>
      <c r="H22" s="289">
        <f>SUM('1.ครบ7แผน ราย รพ'!BQ25:CK25)</f>
        <v>154177362.85999998</v>
      </c>
      <c r="I22" s="287">
        <f t="shared" si="0"/>
        <v>630607791.49999988</v>
      </c>
    </row>
    <row r="23" spans="1:9" s="291" customFormat="1">
      <c r="A23" s="287" t="s">
        <v>198</v>
      </c>
      <c r="B23" s="288">
        <f>SUM('1.ครบ7แผน ราย รพ'!B26:M26)</f>
        <v>855698468.83999991</v>
      </c>
      <c r="C23" s="289">
        <f>SUM('1.ครบ7แผน ราย รพ'!N26:U26)</f>
        <v>462483232.92000002</v>
      </c>
      <c r="D23" s="289">
        <f>SUM('1.ครบ7แผน ราย รพ'!V26:AI26)</f>
        <v>931101210.25</v>
      </c>
      <c r="E23" s="288">
        <f>SUM('1.ครบ7แผน ราย รพ'!AJ26:BA26)</f>
        <v>1587558432.95</v>
      </c>
      <c r="F23" s="289">
        <f>SUM('1.ครบ7แผน ราย รพ'!BB26:BJ26)</f>
        <v>776437003.92999995</v>
      </c>
      <c r="G23" s="289">
        <f>SUM('1.ครบ7แผน ราย รพ'!BK26:BP26)</f>
        <v>521460333.57999998</v>
      </c>
      <c r="H23" s="289">
        <f>SUM('1.ครบ7แผน ราย รพ'!BQ26:CK26)</f>
        <v>2059147513.6599996</v>
      </c>
      <c r="I23" s="287">
        <f t="shared" si="0"/>
        <v>7193886196.1300001</v>
      </c>
    </row>
    <row r="24" spans="1:9" s="291" customFormat="1">
      <c r="A24" s="287" t="s">
        <v>199</v>
      </c>
      <c r="B24" s="288">
        <f>SUM('1.ครบ7แผน ราย รพ'!B27:M27)</f>
        <v>258942445.16</v>
      </c>
      <c r="C24" s="289">
        <f>SUM('1.ครบ7แผน ราย รพ'!N27:U27)</f>
        <v>189934223.72999999</v>
      </c>
      <c r="D24" s="289">
        <f>SUM('1.ครบ7แผน ราย รพ'!V27:AI27)</f>
        <v>279403720.61000001</v>
      </c>
      <c r="E24" s="288">
        <f>SUM('1.ครบ7แผน ราย รพ'!AJ27:BA27)</f>
        <v>594161696.8900001</v>
      </c>
      <c r="F24" s="289">
        <f>SUM('1.ครบ7แผน ราย รพ'!BB27:BJ27)</f>
        <v>294091438.68000001</v>
      </c>
      <c r="G24" s="289">
        <f>SUM('1.ครบ7แผน ราย รพ'!BK27:BP27)</f>
        <v>156948005.81999999</v>
      </c>
      <c r="H24" s="289">
        <f>SUM('1.ครบ7แผน ราย รพ'!BQ27:CK27)</f>
        <v>703832654.84000003</v>
      </c>
      <c r="I24" s="287">
        <f t="shared" si="0"/>
        <v>2477314185.73</v>
      </c>
    </row>
    <row r="25" spans="1:9" s="291" customFormat="1">
      <c r="A25" s="287" t="s">
        <v>200</v>
      </c>
      <c r="B25" s="288">
        <f>SUM('1.ครบ7แผน ราย รพ'!B28:M28)</f>
        <v>454910393.73000002</v>
      </c>
      <c r="C25" s="289">
        <f>SUM('1.ครบ7แผน ราย รพ'!N28:U28)</f>
        <v>327037731.00999999</v>
      </c>
      <c r="D25" s="289">
        <f>SUM('1.ครบ7แผน ราย รพ'!V28:AI28)</f>
        <v>543049405.6500001</v>
      </c>
      <c r="E25" s="288">
        <f>SUM('1.ครบ7แผน ราย รพ'!AJ28:BA28)</f>
        <v>985749583.19999981</v>
      </c>
      <c r="F25" s="289">
        <f>SUM('1.ครบ7แผน ราย รพ'!BB28:BJ28)</f>
        <v>549031513.91999996</v>
      </c>
      <c r="G25" s="289">
        <f>SUM('1.ครบ7แผน ราย รพ'!BK28:BP28)</f>
        <v>312808172.40999997</v>
      </c>
      <c r="H25" s="289">
        <f>SUM('1.ครบ7แผน ราย รพ'!BQ28:CK28)</f>
        <v>1390702925.8299999</v>
      </c>
      <c r="I25" s="287">
        <f t="shared" si="0"/>
        <v>4563289725.75</v>
      </c>
    </row>
    <row r="26" spans="1:9" s="291" customFormat="1">
      <c r="A26" s="287" t="s">
        <v>201</v>
      </c>
      <c r="B26" s="288">
        <f>SUM('1.ครบ7แผน ราย รพ'!B29:M29)</f>
        <v>56749484.449999996</v>
      </c>
      <c r="C26" s="289">
        <f>SUM('1.ครบ7แผน ราย รพ'!N29:U29)</f>
        <v>34070461.719999999</v>
      </c>
      <c r="D26" s="289">
        <f>SUM('1.ครบ7แผน ราย รพ'!V29:AI29)</f>
        <v>64679556.009999998</v>
      </c>
      <c r="E26" s="288">
        <f>SUM('1.ครบ7แผน ราย รพ'!AJ29:BA29)</f>
        <v>122395120.25999999</v>
      </c>
      <c r="F26" s="289">
        <f>SUM('1.ครบ7แผน ราย รพ'!BB29:BJ29)</f>
        <v>60053633.499999993</v>
      </c>
      <c r="G26" s="289">
        <f>SUM('1.ครบ7แผน ราย รพ'!BK29:BP29)</f>
        <v>37711920.980000004</v>
      </c>
      <c r="H26" s="289">
        <f>SUM('1.ครบ7แผน ราย รพ'!BQ29:CK29)</f>
        <v>158990641.18999997</v>
      </c>
      <c r="I26" s="287">
        <f t="shared" si="0"/>
        <v>534650818.1099999</v>
      </c>
    </row>
    <row r="27" spans="1:9" s="291" customFormat="1">
      <c r="A27" s="287" t="s">
        <v>202</v>
      </c>
      <c r="B27" s="288">
        <f>SUM('1.ครบ7แผน ราย รพ'!B30:M30)</f>
        <v>229160563.94999999</v>
      </c>
      <c r="C27" s="289">
        <f>SUM('1.ครบ7แผน ราย รพ'!N30:U30)</f>
        <v>190525855.97</v>
      </c>
      <c r="D27" s="289">
        <f>SUM('1.ครบ7แผน ราย รพ'!V30:AI30)</f>
        <v>307218742.65999997</v>
      </c>
      <c r="E27" s="288">
        <f>SUM('1.ครบ7แผน ราย รพ'!AJ30:BA30)</f>
        <v>761327330.2700001</v>
      </c>
      <c r="F27" s="289">
        <f>SUM('1.ครบ7แผน ราย รพ'!BB30:BJ30)</f>
        <v>273303276.23000002</v>
      </c>
      <c r="G27" s="289">
        <f>SUM('1.ครบ7แผน ราย รพ'!BK30:BP30)</f>
        <v>162768314.47</v>
      </c>
      <c r="H27" s="289">
        <f>SUM('1.ครบ7แผน ราย รพ'!BQ30:CK30)</f>
        <v>765362461.24000001</v>
      </c>
      <c r="I27" s="287">
        <f t="shared" si="0"/>
        <v>2689666544.79</v>
      </c>
    </row>
    <row r="28" spans="1:9" s="291" customFormat="1">
      <c r="A28" s="287" t="s">
        <v>203</v>
      </c>
      <c r="B28" s="288">
        <f>SUM('1.ครบ7แผน ราย รพ'!B31:M31)</f>
        <v>59841587</v>
      </c>
      <c r="C28" s="289">
        <f>SUM('1.ครบ7แผน ราย รพ'!N31:U31)</f>
        <v>37909772.799999997</v>
      </c>
      <c r="D28" s="289">
        <f>SUM('1.ครบ7แผน ราย รพ'!V31:AI31)</f>
        <v>65725287.019999996</v>
      </c>
      <c r="E28" s="288">
        <f>SUM('1.ครบ7แผน ราย รพ'!AJ31:BA31)</f>
        <v>134436769.28999999</v>
      </c>
      <c r="F28" s="289">
        <f>SUM('1.ครบ7แผน ราย รพ'!BB31:BJ31)</f>
        <v>65116386.370000005</v>
      </c>
      <c r="G28" s="289">
        <f>SUM('1.ครบ7แผน ราย รพ'!BK31:BP31)</f>
        <v>41192246.859999999</v>
      </c>
      <c r="H28" s="289">
        <f>SUM('1.ครบ7แผน ราย รพ'!BQ31:CK31)</f>
        <v>160000180.06</v>
      </c>
      <c r="I28" s="287">
        <f t="shared" si="0"/>
        <v>564222229.4000001</v>
      </c>
    </row>
    <row r="29" spans="1:9" s="291" customFormat="1">
      <c r="A29" s="287" t="s">
        <v>204</v>
      </c>
      <c r="B29" s="288">
        <f>SUM('1.ครบ7แผน ราย รพ'!B32:M32)</f>
        <v>90568777.030000001</v>
      </c>
      <c r="C29" s="289">
        <f>SUM('1.ครบ7แผน ราย รพ'!N32:U32)</f>
        <v>53542672.57</v>
      </c>
      <c r="D29" s="289">
        <f>SUM('1.ครบ7แผน ราย รพ'!V32:AI32)</f>
        <v>121754250.89</v>
      </c>
      <c r="E29" s="288">
        <f>SUM('1.ครบ7แผน ราย รพ'!AJ32:BA32)</f>
        <v>202630618.89000002</v>
      </c>
      <c r="F29" s="289">
        <f>SUM('1.ครบ7แผน ราย รพ'!BB32:BJ32)</f>
        <v>74657210.300000012</v>
      </c>
      <c r="G29" s="289">
        <f>SUM('1.ครบ7แผน ราย รพ'!BK32:BP32)</f>
        <v>73804037.170000002</v>
      </c>
      <c r="H29" s="289">
        <f>SUM('1.ครบ7แผน ราย รพ'!BQ32:CK32)</f>
        <v>250519960.96000001</v>
      </c>
      <c r="I29" s="287">
        <f t="shared" si="0"/>
        <v>867477527.81000006</v>
      </c>
    </row>
    <row r="30" spans="1:9" s="291" customFormat="1">
      <c r="A30" s="287" t="s">
        <v>205</v>
      </c>
      <c r="B30" s="288">
        <f>SUM('1.ครบ7แผน ราย รพ'!B33:M33)</f>
        <v>198124532.10999998</v>
      </c>
      <c r="C30" s="289">
        <f>SUM('1.ครบ7แผน ราย รพ'!N33:U33)</f>
        <v>158288697.41</v>
      </c>
      <c r="D30" s="289">
        <f>SUM('1.ครบ7แผน ราย รพ'!V33:AI33)</f>
        <v>282467670.82999998</v>
      </c>
      <c r="E30" s="288">
        <f>SUM('1.ครบ7แผน ราย รพ'!AJ33:BA33)</f>
        <v>490980387.84000003</v>
      </c>
      <c r="F30" s="289">
        <f>SUM('1.ครบ7แผน ราย รพ'!BB33:BJ33)</f>
        <v>324744032.88999999</v>
      </c>
      <c r="G30" s="289">
        <f>SUM('1.ครบ7แผน ราย รพ'!BK33:BP33)</f>
        <v>123111122.86000001</v>
      </c>
      <c r="H30" s="289">
        <f>SUM('1.ครบ7แผน ราย รพ'!BQ33:CK33)</f>
        <v>595493673.46000004</v>
      </c>
      <c r="I30" s="287">
        <f t="shared" si="0"/>
        <v>2173210117.4000001</v>
      </c>
    </row>
    <row r="31" spans="1:9" s="291" customFormat="1">
      <c r="A31" s="287" t="s">
        <v>206</v>
      </c>
      <c r="B31" s="288">
        <f>SUM('1.ครบ7แผน ราย รพ'!B34:M34)</f>
        <v>5996726.2199999997</v>
      </c>
      <c r="C31" s="289">
        <f>SUM('1.ครบ7แผน ราย รพ'!N34:U34)</f>
        <v>2929254.32</v>
      </c>
      <c r="D31" s="289">
        <f>SUM('1.ครบ7แผน ราย รพ'!V34:AI34)</f>
        <v>5989367.0700000003</v>
      </c>
      <c r="E31" s="288">
        <f>SUM('1.ครบ7แผน ราย รพ'!AJ34:BA34)</f>
        <v>14023709.150000002</v>
      </c>
      <c r="F31" s="289">
        <f>SUM('1.ครบ7แผน ราย รพ'!BB34:BJ34)</f>
        <v>3885094.4699999997</v>
      </c>
      <c r="G31" s="289">
        <f>SUM('1.ครบ7แผน ราย รพ'!BK34:BP34)</f>
        <v>2622069.04</v>
      </c>
      <c r="H31" s="289">
        <f>SUM('1.ครบ7แผน ราย รพ'!BQ34:CK34)</f>
        <v>12811589.349999998</v>
      </c>
      <c r="I31" s="287">
        <f t="shared" si="0"/>
        <v>48257809.620000005</v>
      </c>
    </row>
    <row r="32" spans="1:9" s="290" customFormat="1">
      <c r="A32" s="287" t="s">
        <v>207</v>
      </c>
      <c r="B32" s="288">
        <f>SUM('1.ครบ7แผน ราย รพ'!B35:M35)</f>
        <v>114561050.83</v>
      </c>
      <c r="C32" s="289">
        <f>SUM('1.ครบ7แผน ราย รพ'!N35:U35)</f>
        <v>102230925.77000001</v>
      </c>
      <c r="D32" s="289">
        <f>SUM('1.ครบ7แผน ราย รพ'!V35:AI35)</f>
        <v>131208161.92</v>
      </c>
      <c r="E32" s="288">
        <f>SUM('1.ครบ7แผน ราย รพ'!AJ35:BA35)</f>
        <v>176598224.26999998</v>
      </c>
      <c r="F32" s="289">
        <f>SUM('1.ครบ7แผน ราย รพ'!BB35:BJ35)</f>
        <v>51333600.939999998</v>
      </c>
      <c r="G32" s="289">
        <f>SUM('1.ครบ7แผน ราย รพ'!BK35:BP35)</f>
        <v>45307254.109999999</v>
      </c>
      <c r="H32" s="289">
        <f>SUM('1.ครบ7แผน ราย รพ'!BQ35:CK35)</f>
        <v>299705116.81999999</v>
      </c>
      <c r="I32" s="287">
        <f t="shared" si="0"/>
        <v>920944334.66000009</v>
      </c>
    </row>
    <row r="33" spans="1:9" s="291" customFormat="1">
      <c r="A33" s="287" t="s">
        <v>208</v>
      </c>
      <c r="B33" s="288">
        <f>SUM('1.ครบ7แผน ราย รพ'!B36:M36)</f>
        <v>555500080.25</v>
      </c>
      <c r="C33" s="289">
        <f>SUM('1.ครบ7แผน ราย รพ'!N36:U36)</f>
        <v>212333.16</v>
      </c>
      <c r="D33" s="289">
        <f>SUM('1.ครบ7แผน ราย รพ'!V36:AI36)</f>
        <v>1700000</v>
      </c>
      <c r="E33" s="288">
        <f>SUM('1.ครบ7แผน ราย รพ'!AJ36:BA36)</f>
        <v>3655059.33</v>
      </c>
      <c r="F33" s="289">
        <f>SUM('1.ครบ7แผน ราย รพ'!BB36:BJ36)</f>
        <v>505000</v>
      </c>
      <c r="G33" s="289">
        <f>SUM('1.ครบ7แผน ราย รพ'!BK36:BP36)</f>
        <v>590000000</v>
      </c>
      <c r="H33" s="289">
        <f>SUM('1.ครบ7แผน ราย รพ'!BQ36:CK36)</f>
        <v>37598726.899999999</v>
      </c>
      <c r="I33" s="287">
        <v>0</v>
      </c>
    </row>
    <row r="34" spans="1:9" s="298" customFormat="1">
      <c r="A34" s="297" t="s">
        <v>209</v>
      </c>
      <c r="B34" s="293">
        <f>SUM('1.ครบ7แผน ราย รพ'!B37:M37)</f>
        <v>3499660945.9200001</v>
      </c>
      <c r="C34" s="294">
        <f>SUM('1.ครบ7แผน ราย รพ'!N37:U37)</f>
        <v>1939732167.9599996</v>
      </c>
      <c r="D34" s="294">
        <f>SUM('1.ครบ7แผน ราย รพ'!V37:AI37)</f>
        <v>3412619669.3000002</v>
      </c>
      <c r="E34" s="293">
        <f>SUM('1.ครบ7แผน ราย รพ'!AJ37:BA37)</f>
        <v>6939690398.8100014</v>
      </c>
      <c r="F34" s="294">
        <f>SUM('1.ครบ7แผน ราย รพ'!BB37:BJ37)</f>
        <v>3319862130.1799994</v>
      </c>
      <c r="G34" s="294">
        <f>SUM('1.ครบ7แผน ราย รพ'!BK37:BP37)</f>
        <v>2488192315.25</v>
      </c>
      <c r="H34" s="294">
        <f>SUM('1.ครบ7แผน ราย รพ'!BQ37:CK37)</f>
        <v>8955529448.9799976</v>
      </c>
      <c r="I34" s="295">
        <f>SUM(B34:H34)</f>
        <v>30555287076.400002</v>
      </c>
    </row>
    <row r="35" spans="1:9" s="299" customFormat="1">
      <c r="E35" s="300"/>
    </row>
    <row r="36" spans="1:9" s="298" customFormat="1">
      <c r="A36" s="301" t="s">
        <v>210</v>
      </c>
      <c r="B36" s="302">
        <f>SUM('1.ครบ7แผน ราย รพ'!B39:M39)</f>
        <v>49417503.449999832</v>
      </c>
      <c r="C36" s="303">
        <f>SUM('1.ครบ7แผน ราย รพ'!N39:U39)</f>
        <v>243555625.65000021</v>
      </c>
      <c r="D36" s="303">
        <f>SUM('1.ครบ7แผน ราย รพ'!V39:AI39)</f>
        <v>172965197.08999985</v>
      </c>
      <c r="E36" s="302">
        <f>SUM('1.ครบ7แผน ราย รพ'!AJ39:BA39)</f>
        <v>779530305.07999885</v>
      </c>
      <c r="F36" s="303">
        <f>SUM('1.ครบ7แผน ราย รพ'!BB39:BJ39)</f>
        <v>475948876.29000002</v>
      </c>
      <c r="G36" s="303">
        <f>SUM('1.ครบ7แผน ราย รพ'!BK39:BP39)</f>
        <v>231772893.38</v>
      </c>
      <c r="H36" s="303">
        <f>SUM('1.ครบ7แผน ราย รพ'!BQ39:CK39)</f>
        <v>642382258.98000073</v>
      </c>
      <c r="I36" s="304">
        <f>SUM(B36:H36)</f>
        <v>2595572659.9199991</v>
      </c>
    </row>
    <row r="37" spans="1:9" s="306" customFormat="1">
      <c r="A37" s="305" t="s">
        <v>265</v>
      </c>
      <c r="B37" s="288">
        <f>SUM('1.ครบ7แผน ราย รพ'!B40:M40)</f>
        <v>193124014.75</v>
      </c>
      <c r="C37" s="289">
        <f>SUM('1.ครบ7แผน ราย รพ'!N40:U40)</f>
        <v>187053022.80000013</v>
      </c>
      <c r="D37" s="289">
        <f>SUM('1.ครบ7แผน ราย รพ'!V40:AI40)</f>
        <v>382958135.20999998</v>
      </c>
      <c r="E37" s="288">
        <f>SUM('1.ครบ7แผน ราย รพ'!AJ40:BA40)</f>
        <v>861847512.26999891</v>
      </c>
      <c r="F37" s="289">
        <f>SUM('1.ครบ7แผน ราย รพ'!BB40:BJ40)</f>
        <v>503224453.11999995</v>
      </c>
      <c r="G37" s="289">
        <f>SUM('1.ครบ7แผน ราย รพ'!BK40:BP40)</f>
        <v>236511156.15999994</v>
      </c>
      <c r="H37" s="289">
        <f>SUM('1.ครบ7แผน ราย รพ'!BQ40:CK40)</f>
        <v>848957772.45000029</v>
      </c>
      <c r="I37" s="287">
        <f>SUM(B37:H37)</f>
        <v>3213676066.7599993</v>
      </c>
    </row>
    <row r="38" spans="1:9" s="306" customFormat="1">
      <c r="A38" s="305" t="s">
        <v>211</v>
      </c>
      <c r="B38" s="307" t="str">
        <f>+'1.ครบ7แผน ราย รพ'!CL127</f>
        <v>เกินดุล</v>
      </c>
      <c r="C38" s="307" t="str">
        <f>+'1.ครบ7แผน ราย รพ'!CM127</f>
        <v>เกินดุล</v>
      </c>
      <c r="D38" s="307" t="str">
        <f>+'1.ครบ7แผน ราย รพ'!CN127</f>
        <v>เกินดุล</v>
      </c>
      <c r="E38" s="307" t="str">
        <f>+'1.ครบ7แผน ราย รพ'!CO127</f>
        <v>เกินดุล</v>
      </c>
      <c r="F38" s="307" t="str">
        <f>+'1.ครบ7แผน ราย รพ'!CP127</f>
        <v>เกินดุล</v>
      </c>
      <c r="G38" s="307" t="str">
        <f>+'1.ครบ7แผน ราย รพ'!CQ127</f>
        <v>เกินดุล</v>
      </c>
      <c r="H38" s="307" t="str">
        <f>+'1.ครบ7แผน ราย รพ'!CR127</f>
        <v>เกินดุล</v>
      </c>
      <c r="I38" s="307" t="str">
        <f>+'1.ครบ7แผน ราย รพ'!CS127</f>
        <v>เกินดุล</v>
      </c>
    </row>
    <row r="39" spans="1:9" s="306" customFormat="1">
      <c r="A39" s="305" t="s">
        <v>266</v>
      </c>
      <c r="B39" s="288">
        <f>SUM('1.ครบ7แผน ราย รพ'!B42:M42)</f>
        <v>38624802.979999997</v>
      </c>
      <c r="C39" s="289">
        <f>SUM('1.ครบ7แผน ราย รพ'!N42:U42)</f>
        <v>37410604.589999996</v>
      </c>
      <c r="D39" s="289">
        <f>SUM('1.ครบ7แผน ราย รพ'!V42:AI42)</f>
        <v>76591627.070000008</v>
      </c>
      <c r="E39" s="288">
        <f>SUM('1.ครบ7แผน ราย รพ'!AJ42:BA42)</f>
        <v>172369502.54000002</v>
      </c>
      <c r="F39" s="289">
        <f>SUM('1.ครบ7แผน ราย รพ'!BB42:BJ42)</f>
        <v>100644890.64</v>
      </c>
      <c r="G39" s="289">
        <f>SUM('1.ครบ7แผน ราย รพ'!BK42:BP42)</f>
        <v>47302231.259999998</v>
      </c>
      <c r="H39" s="289">
        <f>SUM('1.ครบ7แผน ราย รพ'!BQ42:CK42)</f>
        <v>169791554.60000002</v>
      </c>
      <c r="I39" s="287">
        <f>SUM(B39:H39)</f>
        <v>642735213.68000007</v>
      </c>
    </row>
    <row r="40" spans="1:9" s="306" customFormat="1">
      <c r="E40" s="308"/>
    </row>
    <row r="41" spans="1:9" s="310" customFormat="1">
      <c r="A41" s="309" t="s">
        <v>443</v>
      </c>
      <c r="B41" s="288">
        <f>SUM('1.ครบ7แผน ราย รพ'!B44:M44)</f>
        <v>149166015.22999999</v>
      </c>
      <c r="C41" s="289">
        <f>SUM('1.ครบ7แผน ราย รพ'!N44:U44)</f>
        <v>53847382.769999996</v>
      </c>
      <c r="D41" s="289">
        <f>SUM('1.ครบ7แผน ราย รพ'!V44:AI44)</f>
        <v>200967446.68999994</v>
      </c>
      <c r="E41" s="288">
        <f>SUM('1.ครบ7แผน ราย รพ'!AJ44:BA44)</f>
        <v>1099608152.1400003</v>
      </c>
      <c r="F41" s="289">
        <f>SUM('1.ครบ7แผน ราย รพ'!BB44:BJ44)</f>
        <v>512357263.97000009</v>
      </c>
      <c r="G41" s="289">
        <f>SUM('1.ครบ7แผน ราย รพ'!BK44:BP44)</f>
        <v>229470593.12</v>
      </c>
      <c r="H41" s="289">
        <f>SUM('1.ครบ7แผน ราย รพ'!BQ44:CK44)</f>
        <v>1262646629.6799998</v>
      </c>
      <c r="I41" s="287">
        <f>SUM(B41:H41)</f>
        <v>3508063483.6000004</v>
      </c>
    </row>
    <row r="42" spans="1:9" s="310" customFormat="1">
      <c r="A42" s="309" t="s">
        <v>444</v>
      </c>
      <c r="B42" s="288">
        <f>SUM('1.ครบ7แผน ราย รพ'!B45:M45)</f>
        <v>202373512.39000002</v>
      </c>
      <c r="C42" s="289">
        <f>SUM('1.ครบ7แผน ราย รพ'!N45:U45)</f>
        <v>153106836.69999999</v>
      </c>
      <c r="D42" s="289">
        <f>SUM('1.ครบ7แผน ราย รพ'!V45:AI45)</f>
        <v>349800368.13</v>
      </c>
      <c r="E42" s="288">
        <f>SUM('1.ครบ7แผน ราย รพ'!AJ45:BA45)</f>
        <v>611269370.62</v>
      </c>
      <c r="F42" s="289">
        <f>SUM('1.ครบ7แผน ราย รพ'!BB45:BJ45)</f>
        <v>569881839.15999997</v>
      </c>
      <c r="G42" s="289">
        <f>SUM('1.ครบ7แผน ราย รพ'!BK45:BP45)</f>
        <v>219644223.26000002</v>
      </c>
      <c r="H42" s="289">
        <f>SUM('1.ครบ7แผน ราย รพ'!BQ45:CK45)</f>
        <v>1185879067.28</v>
      </c>
      <c r="I42" s="287">
        <f>SUM(B42:H42)</f>
        <v>3291955217.54</v>
      </c>
    </row>
    <row r="43" spans="1:9" s="310" customFormat="1">
      <c r="A43" s="309" t="s">
        <v>445</v>
      </c>
      <c r="B43" s="288">
        <f>SUM('1.ครบ7แผน ราย รพ'!B46:M46)</f>
        <v>556201873.0999999</v>
      </c>
      <c r="C43" s="289">
        <f>SUM('1.ครบ7แผน ราย รพ'!N46:U46)</f>
        <v>348576612.60000002</v>
      </c>
      <c r="D43" s="289">
        <f>SUM('1.ครบ7แผน ราย รพ'!V46:AI46)</f>
        <v>756582459.56000006</v>
      </c>
      <c r="E43" s="288">
        <f>SUM('1.ครบ7แผน ราย รพ'!AJ46:BA46)</f>
        <v>950184382.21999991</v>
      </c>
      <c r="F43" s="289">
        <f>SUM('1.ครบ7แผน ราย รพ'!BB46:BJ46)</f>
        <v>603159134.28000009</v>
      </c>
      <c r="G43" s="289">
        <f>SUM('1.ครบ7แผน ราย รพ'!BK46:BP46)</f>
        <v>353346965.04999995</v>
      </c>
      <c r="H43" s="289">
        <f>SUM('1.ครบ7แผน ราย รพ'!BQ46:CK46)</f>
        <v>1636485577.21</v>
      </c>
      <c r="I43" s="287">
        <f>SUM(B43:H43)</f>
        <v>5204537004.0200005</v>
      </c>
    </row>
    <row r="44" spans="1:9" s="310" customFormat="1">
      <c r="E44" s="311"/>
    </row>
    <row r="45" spans="1:9" s="313" customFormat="1">
      <c r="A45" s="279" t="s">
        <v>267</v>
      </c>
      <c r="B45" s="312"/>
      <c r="C45" s="312"/>
      <c r="D45" s="312"/>
      <c r="E45" s="312"/>
      <c r="F45" s="312"/>
      <c r="G45" s="312"/>
      <c r="H45" s="312"/>
      <c r="I45" s="312"/>
    </row>
    <row r="46" spans="1:9" s="291" customFormat="1">
      <c r="A46" s="287" t="s">
        <v>213</v>
      </c>
      <c r="B46" s="288">
        <f>SUM('1.ครบ7แผน ราย รพ'!B49:M49)</f>
        <v>341805511.67000008</v>
      </c>
      <c r="C46" s="289">
        <f>SUM('1.ครบ7แผน ราย รพ'!N49:U49)</f>
        <v>184122525.17000002</v>
      </c>
      <c r="D46" s="289">
        <f>SUM('1.ครบ7แผน ราย รพ'!V49:AI49)</f>
        <v>363875691</v>
      </c>
      <c r="E46" s="288">
        <f>SUM('1.ครบ7แผน ราย รพ'!AJ49:BA49)</f>
        <v>1005759637.05</v>
      </c>
      <c r="F46" s="289">
        <f>SUM('1.ครบ7แผน ราย รพ'!BB49:BJ49)</f>
        <v>510639760.70999998</v>
      </c>
      <c r="G46" s="289">
        <f>SUM('1.ครบ7แผน ราย รพ'!BK49:BP49)</f>
        <v>233513679.5</v>
      </c>
      <c r="H46" s="289">
        <f>SUM('1.ครบ7แผน ราย รพ'!BQ49:CK49)</f>
        <v>1429517433.4599996</v>
      </c>
      <c r="I46" s="287">
        <f t="shared" ref="I46:I51" si="1">SUM(B46:H46)</f>
        <v>4069234238.5599995</v>
      </c>
    </row>
    <row r="47" spans="1:9" s="291" customFormat="1">
      <c r="A47" s="287" t="s">
        <v>214</v>
      </c>
      <c r="B47" s="288">
        <f>SUM('1.ครบ7แผน ราย รพ'!B50:M50)</f>
        <v>12873287.050000001</v>
      </c>
      <c r="C47" s="289">
        <f>SUM('1.ครบ7แผน ราย รพ'!N50:U50)</f>
        <v>1775320.64</v>
      </c>
      <c r="D47" s="289">
        <f>SUM('1.ครบ7แผน ราย รพ'!V50:AI50)</f>
        <v>6540580</v>
      </c>
      <c r="E47" s="288">
        <f>SUM('1.ครบ7แผน ราย รพ'!AJ50:BA50)</f>
        <v>44138105.530000001</v>
      </c>
      <c r="F47" s="289">
        <f>SUM('1.ครบ7แผน ราย รพ'!BB50:BJ50)</f>
        <v>9316935</v>
      </c>
      <c r="G47" s="289">
        <f>SUM('1.ครบ7แผน ราย รพ'!BK50:BP50)</f>
        <v>2670960</v>
      </c>
      <c r="H47" s="289">
        <f>SUM('1.ครบ7แผน ราย รพ'!BQ50:CK50)</f>
        <v>23410893.030000001</v>
      </c>
      <c r="I47" s="287">
        <f t="shared" si="1"/>
        <v>100726081.25</v>
      </c>
    </row>
    <row r="48" spans="1:9" s="291" customFormat="1">
      <c r="A48" s="287" t="s">
        <v>215</v>
      </c>
      <c r="B48" s="288">
        <f>SUM('1.ครบ7แผน ราย รพ'!B51:M51)</f>
        <v>166288304.55000004</v>
      </c>
      <c r="C48" s="289">
        <f>SUM('1.ครบ7แผน ราย รพ'!N51:U51)</f>
        <v>136117670.56999999</v>
      </c>
      <c r="D48" s="289">
        <f>SUM('1.ครบ7แผน ราย รพ'!V51:AI51)</f>
        <v>229235074.77000001</v>
      </c>
      <c r="E48" s="288">
        <f>SUM('1.ครบ7แผน ราย รพ'!AJ51:BA51)</f>
        <v>507806107.80000001</v>
      </c>
      <c r="F48" s="289">
        <f>SUM('1.ครบ7แผน ราย รพ'!BB51:BJ51)</f>
        <v>272943221.88</v>
      </c>
      <c r="G48" s="289">
        <f>SUM('1.ครบ7แผน ราย รพ'!BK51:BP51)</f>
        <v>133305795</v>
      </c>
      <c r="H48" s="289">
        <f>SUM('1.ครบ7แผน ราย รพ'!BQ51:CK51)</f>
        <v>820679290.11000001</v>
      </c>
      <c r="I48" s="287">
        <f t="shared" si="1"/>
        <v>2266375464.6800003</v>
      </c>
    </row>
    <row r="49" spans="1:9" s="291" customFormat="1">
      <c r="A49" s="287" t="s">
        <v>216</v>
      </c>
      <c r="B49" s="288">
        <f>SUM('1.ครบ7แผน ราย รพ'!B52:M52)</f>
        <v>99479944.670000002</v>
      </c>
      <c r="C49" s="289">
        <f>SUM('1.ครบ7แผน ราย รพ'!N52:U52)</f>
        <v>51187935.799999997</v>
      </c>
      <c r="D49" s="289">
        <f>SUM('1.ครบ7แผน ราย รพ'!V52:AI52)</f>
        <v>87040069</v>
      </c>
      <c r="E49" s="288">
        <f>SUM('1.ครบ7แผน ราย รพ'!AJ52:BA52)</f>
        <v>157069610.92000002</v>
      </c>
      <c r="F49" s="289">
        <f>SUM('1.ครบ7แผน ราย รพ'!BB52:BJ52)</f>
        <v>58604249.5</v>
      </c>
      <c r="G49" s="289">
        <f>SUM('1.ครบ7แผน ราย รพ'!BK52:BP52)</f>
        <v>47679877.5</v>
      </c>
      <c r="H49" s="289">
        <f>SUM('1.ครบ7แผน ราย รพ'!BQ52:CK52)</f>
        <v>172854514.23999998</v>
      </c>
      <c r="I49" s="287">
        <f t="shared" si="1"/>
        <v>673916201.63</v>
      </c>
    </row>
    <row r="50" spans="1:9" s="291" customFormat="1">
      <c r="A50" s="287" t="s">
        <v>217</v>
      </c>
      <c r="B50" s="288">
        <f>SUM('1.ครบ7แผน ราย รพ'!B53:M53)</f>
        <v>1001</v>
      </c>
      <c r="C50" s="289">
        <f>SUM('1.ครบ7แผน ราย รพ'!N53:U53)</f>
        <v>0</v>
      </c>
      <c r="D50" s="289">
        <f>SUM('1.ครบ7แผน ราย รพ'!V53:AI53)</f>
        <v>17003</v>
      </c>
      <c r="E50" s="288">
        <f>SUM('1.ครบ7แผน ราย รพ'!AJ53:BA53)</f>
        <v>8500</v>
      </c>
      <c r="F50" s="289">
        <f>SUM('1.ครบ7แผน ราย รพ'!BB53:BJ53)</f>
        <v>4</v>
      </c>
      <c r="G50" s="289">
        <f>SUM('1.ครบ7แผน ราย รพ'!BK53:BP53)</f>
        <v>0</v>
      </c>
      <c r="H50" s="289">
        <f>SUM('1.ครบ7แผน ราย รพ'!BQ53:CK53)</f>
        <v>23400</v>
      </c>
      <c r="I50" s="287">
        <f t="shared" si="1"/>
        <v>49908</v>
      </c>
    </row>
    <row r="51" spans="1:9" s="291" customFormat="1">
      <c r="A51" s="287" t="s">
        <v>218</v>
      </c>
      <c r="B51" s="288">
        <f>SUM('1.ครบ7แผน ราย รพ'!B54:M54)</f>
        <v>13452309.09</v>
      </c>
      <c r="C51" s="289">
        <f>SUM('1.ครบ7แผน ราย รพ'!N54:U54)</f>
        <v>7242309.5</v>
      </c>
      <c r="D51" s="289">
        <f>SUM('1.ครบ7แผน ราย รพ'!V54:AI54)</f>
        <v>10229467.800000001</v>
      </c>
      <c r="E51" s="288">
        <f>SUM('1.ครบ7แผน ราย รพ'!AJ54:BA54)</f>
        <v>15171255.16</v>
      </c>
      <c r="F51" s="289">
        <f>SUM('1.ครบ7แผน ราย รพ'!BB54:BJ54)</f>
        <v>7614770.25</v>
      </c>
      <c r="G51" s="289">
        <f>SUM('1.ครบ7แผน ราย รพ'!BK54:BP54)</f>
        <v>5488211.0600000005</v>
      </c>
      <c r="H51" s="289">
        <f>SUM('1.ครบ7แผน ราย รพ'!BQ54:CK54)</f>
        <v>20182474.91</v>
      </c>
      <c r="I51" s="287">
        <f t="shared" si="1"/>
        <v>79380797.769999996</v>
      </c>
    </row>
    <row r="52" spans="1:9" s="316" customFormat="1">
      <c r="A52" s="314" t="s">
        <v>275</v>
      </c>
      <c r="B52" s="302">
        <f>SUM('1.ครบ7แผน ราย รพ'!B55:M55)</f>
        <v>633900358.03000009</v>
      </c>
      <c r="C52" s="303">
        <f>SUM('1.ครบ7แผน ราย รพ'!N55:U55)</f>
        <v>380445761.67999995</v>
      </c>
      <c r="D52" s="303">
        <f>SUM('1.ครบ7แผน ราย รพ'!V55:AI55)</f>
        <v>696937885.56999993</v>
      </c>
      <c r="E52" s="302">
        <f>SUM('1.ครบ7แผน ราย รพ'!AJ55:BA55)</f>
        <v>1729953216.46</v>
      </c>
      <c r="F52" s="303">
        <f>SUM('1.ครบ7แผน ราย รพ'!BB55:BJ55)</f>
        <v>859118941.34000003</v>
      </c>
      <c r="G52" s="303">
        <f>SUM('1.ครบ7แผน ราย รพ'!BK55:BP55)</f>
        <v>422658523.06</v>
      </c>
      <c r="H52" s="303">
        <f>SUM('1.ครบ7แผน ราย รพ'!BQ55:CK55)</f>
        <v>2466668005.7499995</v>
      </c>
      <c r="I52" s="315">
        <f>SUM(I46:I51)</f>
        <v>7189682691.8900003</v>
      </c>
    </row>
    <row r="53" spans="1:9" s="316" customFormat="1">
      <c r="E53" s="317"/>
    </row>
    <row r="54" spans="1:9" s="316" customFormat="1">
      <c r="A54" s="318" t="s">
        <v>268</v>
      </c>
      <c r="B54" s="319"/>
      <c r="C54" s="319"/>
      <c r="D54" s="319"/>
      <c r="E54" s="320"/>
      <c r="F54" s="319"/>
      <c r="G54" s="319"/>
      <c r="H54" s="319"/>
      <c r="I54" s="319"/>
    </row>
    <row r="55" spans="1:9" s="291" customFormat="1">
      <c r="A55" s="287" t="s">
        <v>219</v>
      </c>
      <c r="B55" s="288">
        <f>SUM('1.ครบ7แผน ราย รพ'!B58:M58)</f>
        <v>9855203.0500000007</v>
      </c>
      <c r="C55" s="289">
        <f>SUM('1.ครบ7แผน ราย รพ'!N58:U58)</f>
        <v>5250376.18</v>
      </c>
      <c r="D55" s="289">
        <f>SUM('1.ครบ7แผน ราย รพ'!V58:AI58)</f>
        <v>15421304.84</v>
      </c>
      <c r="E55" s="288">
        <f>SUM('1.ครบ7แผน ราย รพ'!AJ58:BA58)</f>
        <v>28603685.169999998</v>
      </c>
      <c r="F55" s="289">
        <f>SUM('1.ครบ7แผน ราย รพ'!BB58:BJ58)</f>
        <v>9683226</v>
      </c>
      <c r="G55" s="289">
        <f>SUM('1.ครบ7แผน ราย รพ'!BK58:BP58)</f>
        <v>10869119.07</v>
      </c>
      <c r="H55" s="289">
        <f>SUM('1.ครบ7แผน ราย รพ'!BQ58:CK58)</f>
        <v>29222623.819999997</v>
      </c>
      <c r="I55" s="287">
        <f t="shared" ref="I55:I66" si="2">SUM(B55:H55)</f>
        <v>108905538.13</v>
      </c>
    </row>
    <row r="56" spans="1:9" s="291" customFormat="1">
      <c r="A56" s="287" t="s">
        <v>220</v>
      </c>
      <c r="B56" s="288">
        <f>SUM('1.ครบ7แผน ราย รพ'!B59:M59)</f>
        <v>420831</v>
      </c>
      <c r="C56" s="289">
        <f>SUM('1.ครบ7แผน ราย รพ'!N59:U59)</f>
        <v>411560.36</v>
      </c>
      <c r="D56" s="289">
        <f>SUM('1.ครบ7แผน ราย รพ'!V59:AI59)</f>
        <v>1709545</v>
      </c>
      <c r="E56" s="288">
        <f>SUM('1.ครบ7แผน ราย รพ'!AJ59:BA59)</f>
        <v>1850577.5</v>
      </c>
      <c r="F56" s="289">
        <f>SUM('1.ครบ7แผน ราย รพ'!BB59:BJ59)</f>
        <v>400902</v>
      </c>
      <c r="G56" s="289">
        <f>SUM('1.ครบ7แผน ราย รพ'!BK59:BP59)</f>
        <v>163750</v>
      </c>
      <c r="H56" s="289">
        <f>SUM('1.ครบ7แผน ราย รพ'!BQ59:CK59)</f>
        <v>1546566</v>
      </c>
      <c r="I56" s="287">
        <f t="shared" si="2"/>
        <v>6503731.8599999994</v>
      </c>
    </row>
    <row r="57" spans="1:9" s="291" customFormat="1">
      <c r="A57" s="287" t="s">
        <v>221</v>
      </c>
      <c r="B57" s="288">
        <f>SUM('1.ครบ7แผน ราย รพ'!B60:M60)</f>
        <v>15195946.950000001</v>
      </c>
      <c r="C57" s="289">
        <f>SUM('1.ครบ7แผน ราย รพ'!N60:U60)</f>
        <v>8934636.3300000001</v>
      </c>
      <c r="D57" s="289">
        <f>SUM('1.ครบ7แผน ราย รพ'!V60:AI60)</f>
        <v>21016553</v>
      </c>
      <c r="E57" s="288">
        <f>SUM('1.ครบ7แผน ราย รพ'!AJ60:BA60)</f>
        <v>29716026.500000004</v>
      </c>
      <c r="F57" s="289">
        <f>SUM('1.ครบ7แผน ราย รพ'!BB60:BJ60)</f>
        <v>9252168.0399999991</v>
      </c>
      <c r="G57" s="289">
        <f>SUM('1.ครบ7แผน ราย รพ'!BK60:BP60)</f>
        <v>6947103.7599999998</v>
      </c>
      <c r="H57" s="289">
        <f>SUM('1.ครบ7แผน ราย รพ'!BQ60:CK60)</f>
        <v>29166534.690000005</v>
      </c>
      <c r="I57" s="287">
        <f t="shared" si="2"/>
        <v>120228969.27000001</v>
      </c>
    </row>
    <row r="58" spans="1:9" s="291" customFormat="1">
      <c r="A58" s="287" t="s">
        <v>222</v>
      </c>
      <c r="B58" s="288">
        <f>SUM('1.ครบ7แผน ราย รพ'!B61:M61)</f>
        <v>3013261</v>
      </c>
      <c r="C58" s="289">
        <f>SUM('1.ครบ7แผน ราย รพ'!N61:U61)</f>
        <v>2567620</v>
      </c>
      <c r="D58" s="289">
        <f>SUM('1.ครบ7แผน ราย รพ'!V61:AI61)</f>
        <v>6201087</v>
      </c>
      <c r="E58" s="288">
        <f>SUM('1.ครบ7แผน ราย รพ'!AJ61:BA61)</f>
        <v>8822784.6799999997</v>
      </c>
      <c r="F58" s="289">
        <f>SUM('1.ครบ7แผน ราย รพ'!BB61:BJ61)</f>
        <v>3518475</v>
      </c>
      <c r="G58" s="289">
        <f>SUM('1.ครบ7แผน ราย รพ'!BK61:BP61)</f>
        <v>2180997.5</v>
      </c>
      <c r="H58" s="289">
        <f>SUM('1.ครบ7แผน ราย รพ'!BQ61:CK61)</f>
        <v>7245772.8799999999</v>
      </c>
      <c r="I58" s="287">
        <f t="shared" si="2"/>
        <v>33549998.059999999</v>
      </c>
    </row>
    <row r="59" spans="1:9" s="291" customFormat="1">
      <c r="A59" s="287" t="s">
        <v>223</v>
      </c>
      <c r="B59" s="288">
        <f>SUM('1.ครบ7แผน ราย รพ'!B62:M62)</f>
        <v>227317</v>
      </c>
      <c r="C59" s="289">
        <f>SUM('1.ครบ7แผน ราย รพ'!N62:U62)</f>
        <v>178240.12</v>
      </c>
      <c r="D59" s="289">
        <f>SUM('1.ครบ7แผน ราย รพ'!V62:AI62)</f>
        <v>160073</v>
      </c>
      <c r="E59" s="288">
        <f>SUM('1.ครบ7แผน ราย รพ'!AJ62:BA62)</f>
        <v>1162669.2</v>
      </c>
      <c r="F59" s="289">
        <f>SUM('1.ครบ7แผน ราย รพ'!BB62:BJ62)</f>
        <v>329801</v>
      </c>
      <c r="G59" s="289">
        <f>SUM('1.ครบ7แผน ราย รพ'!BK62:BP62)</f>
        <v>213000</v>
      </c>
      <c r="H59" s="289">
        <f>SUM('1.ครบ7แผน ราย รพ'!BQ62:CK62)</f>
        <v>1565506</v>
      </c>
      <c r="I59" s="287">
        <f t="shared" si="2"/>
        <v>3836606.32</v>
      </c>
    </row>
    <row r="60" spans="1:9" s="291" customFormat="1">
      <c r="A60" s="287" t="s">
        <v>224</v>
      </c>
      <c r="B60" s="288">
        <f>SUM('1.ครบ7แผน ราย รพ'!B63:M63)</f>
        <v>5475098</v>
      </c>
      <c r="C60" s="289">
        <f>SUM('1.ครบ7แผน ราย รพ'!N63:U63)</f>
        <v>2876259</v>
      </c>
      <c r="D60" s="289">
        <f>SUM('1.ครบ7แผน ราย รพ'!V63:AI63)</f>
        <v>8625055</v>
      </c>
      <c r="E60" s="288">
        <f>SUM('1.ครบ7แผน ราย รพ'!AJ63:BA63)</f>
        <v>13802862</v>
      </c>
      <c r="F60" s="289">
        <f>SUM('1.ครบ7แผน ราย รพ'!BB63:BJ63)</f>
        <v>2845870</v>
      </c>
      <c r="G60" s="289">
        <f>SUM('1.ครบ7แผน ราย รพ'!BK63:BP63)</f>
        <v>4119065</v>
      </c>
      <c r="H60" s="289">
        <f>SUM('1.ครบ7แผน ราย รพ'!BQ63:CK63)</f>
        <v>9744071</v>
      </c>
      <c r="I60" s="287">
        <f t="shared" si="2"/>
        <v>47488280</v>
      </c>
    </row>
    <row r="61" spans="1:9" s="291" customFormat="1">
      <c r="A61" s="287" t="s">
        <v>225</v>
      </c>
      <c r="B61" s="288">
        <f>SUM('1.ครบ7แผน ราย รพ'!B64:M64)</f>
        <v>15688902.890000001</v>
      </c>
      <c r="C61" s="289">
        <f>SUM('1.ครบ7แผน ราย รพ'!N64:U64)</f>
        <v>11350477.01</v>
      </c>
      <c r="D61" s="289">
        <f>SUM('1.ครบ7แผน ราย รพ'!V64:AI64)</f>
        <v>26717257</v>
      </c>
      <c r="E61" s="288">
        <f>SUM('1.ครบ7แผน ราย รพ'!AJ64:BA64)</f>
        <v>34510058.420000002</v>
      </c>
      <c r="F61" s="289">
        <f>SUM('1.ครบ7แผน ราย รพ'!BB64:BJ64)</f>
        <v>16014403</v>
      </c>
      <c r="G61" s="289">
        <f>SUM('1.ครบ7แผน ราย รพ'!BK64:BP64)</f>
        <v>15104801.17</v>
      </c>
      <c r="H61" s="289">
        <f>SUM('1.ครบ7แผน ราย รพ'!BQ64:CK64)</f>
        <v>59961552.619999997</v>
      </c>
      <c r="I61" s="287">
        <f t="shared" si="2"/>
        <v>179347452.10999998</v>
      </c>
    </row>
    <row r="62" spans="1:9" s="291" customFormat="1">
      <c r="A62" s="287" t="s">
        <v>226</v>
      </c>
      <c r="B62" s="288">
        <f>SUM('1.ครบ7แผน ราย รพ'!B65:M65)</f>
        <v>28087559.360000003</v>
      </c>
      <c r="C62" s="289">
        <f>SUM('1.ครบ7แผน ราย รพ'!N65:U65)</f>
        <v>14836393.399999999</v>
      </c>
      <c r="D62" s="289">
        <f>SUM('1.ครบ7แผน ราย รพ'!V65:AI65)</f>
        <v>33688250</v>
      </c>
      <c r="E62" s="288">
        <f>SUM('1.ครบ7แผน ราย รพ'!AJ65:BA65)</f>
        <v>47967577.540000007</v>
      </c>
      <c r="F62" s="289">
        <f>SUM('1.ครบ7แผน ราย รพ'!BB65:BJ65)</f>
        <v>20906430.449999999</v>
      </c>
      <c r="G62" s="289">
        <f>SUM('1.ครบ7แผน ราย รพ'!BK65:BP65)</f>
        <v>15978422.550000001</v>
      </c>
      <c r="H62" s="289">
        <f>SUM('1.ครบ7แผน ราย รพ'!BQ65:CK65)</f>
        <v>78743266.470000014</v>
      </c>
      <c r="I62" s="287">
        <f t="shared" si="2"/>
        <v>240207899.77000004</v>
      </c>
    </row>
    <row r="63" spans="1:9" s="291" customFormat="1">
      <c r="A63" s="287" t="s">
        <v>227</v>
      </c>
      <c r="B63" s="288">
        <f>SUM('1.ครบ7แผน ราย รพ'!B66:M66)</f>
        <v>4451166</v>
      </c>
      <c r="C63" s="289">
        <f>SUM('1.ครบ7แผน ราย รพ'!N66:U66)</f>
        <v>2979063</v>
      </c>
      <c r="D63" s="289">
        <f>SUM('1.ครบ7แผน ราย รพ'!V66:AI66)</f>
        <v>6459801</v>
      </c>
      <c r="E63" s="288">
        <f>SUM('1.ครบ7แผน ราย รพ'!AJ66:BA66)</f>
        <v>15898268.5</v>
      </c>
      <c r="F63" s="289">
        <f>SUM('1.ครบ7แผน ราย รพ'!BB66:BJ66)</f>
        <v>4196050</v>
      </c>
      <c r="G63" s="289">
        <f>SUM('1.ครบ7แผน ราย รพ'!BK66:BP66)</f>
        <v>7835000</v>
      </c>
      <c r="H63" s="289">
        <f>SUM('1.ครบ7แผน ราย รพ'!BQ66:CK66)</f>
        <v>12514384.48</v>
      </c>
      <c r="I63" s="287">
        <f t="shared" si="2"/>
        <v>54333732.980000004</v>
      </c>
    </row>
    <row r="64" spans="1:9" s="291" customFormat="1">
      <c r="A64" s="287" t="s">
        <v>228</v>
      </c>
      <c r="B64" s="288">
        <f>SUM('1.ครบ7แผน ราย รพ'!B67:M67)</f>
        <v>2554908.7999999998</v>
      </c>
      <c r="C64" s="289">
        <f>SUM('1.ครบ7แผน ราย รพ'!N67:U67)</f>
        <v>2283161.12</v>
      </c>
      <c r="D64" s="289">
        <f>SUM('1.ครบ7แผน ราย รพ'!V67:AI67)</f>
        <v>6569823</v>
      </c>
      <c r="E64" s="288">
        <f>SUM('1.ครบ7แผน ราย รพ'!AJ67:BA67)</f>
        <v>13912244.43</v>
      </c>
      <c r="F64" s="289">
        <f>SUM('1.ครบ7แผน ราย รพ'!BB67:BJ67)</f>
        <v>2747171</v>
      </c>
      <c r="G64" s="289">
        <f>SUM('1.ครบ7แผน ราย รพ'!BK67:BP67)</f>
        <v>2071894</v>
      </c>
      <c r="H64" s="289">
        <f>SUM('1.ครบ7แผน ราย รพ'!BQ67:CK67)</f>
        <v>9892379.8100000005</v>
      </c>
      <c r="I64" s="287">
        <f t="shared" si="2"/>
        <v>40031582.160000004</v>
      </c>
    </row>
    <row r="65" spans="1:9" s="291" customFormat="1">
      <c r="A65" s="287" t="s">
        <v>229</v>
      </c>
      <c r="B65" s="288">
        <f>SUM('1.ครบ7แผน ราย รพ'!B68:M68)</f>
        <v>3419131.5</v>
      </c>
      <c r="C65" s="289">
        <f>SUM('1.ครบ7แผน ราย รพ'!N68:U68)</f>
        <v>302403.02</v>
      </c>
      <c r="D65" s="289">
        <f>SUM('1.ครบ7แผน ราย รพ'!V68:AI68)</f>
        <v>1431800</v>
      </c>
      <c r="E65" s="288">
        <f>SUM('1.ครบ7แผน ราย รพ'!AJ68:BA68)</f>
        <v>3082121.5</v>
      </c>
      <c r="F65" s="289">
        <f>SUM('1.ครบ7แผน ราย รพ'!BB68:BJ68)</f>
        <v>1563761</v>
      </c>
      <c r="G65" s="289">
        <f>SUM('1.ครบ7แผน ราย รพ'!BK68:BP68)</f>
        <v>679296</v>
      </c>
      <c r="H65" s="289">
        <f>SUM('1.ครบ7แผน ราย รพ'!BQ68:CK68)</f>
        <v>6121060.4299999997</v>
      </c>
      <c r="I65" s="287">
        <f t="shared" si="2"/>
        <v>16599573.449999999</v>
      </c>
    </row>
    <row r="66" spans="1:9" s="291" customFormat="1">
      <c r="A66" s="287" t="s">
        <v>230</v>
      </c>
      <c r="B66" s="288">
        <f>SUM('1.ครบ7แผน ราย รพ'!B69:M69)</f>
        <v>6194328</v>
      </c>
      <c r="C66" s="289">
        <f>SUM('1.ครบ7แผน ราย รพ'!N69:U69)</f>
        <v>3148069.21</v>
      </c>
      <c r="D66" s="289">
        <f>SUM('1.ครบ7แผน ราย รพ'!V69:AI69)</f>
        <v>8116201</v>
      </c>
      <c r="E66" s="288">
        <f>SUM('1.ครบ7แผน ราย รพ'!AJ69:BA69)</f>
        <v>13566259</v>
      </c>
      <c r="F66" s="289">
        <f>SUM('1.ครบ7แผน ราย รพ'!BB69:BJ69)</f>
        <v>5874337</v>
      </c>
      <c r="G66" s="289">
        <f>SUM('1.ครบ7แผน ราย รพ'!BK69:BP69)</f>
        <v>4981681</v>
      </c>
      <c r="H66" s="289">
        <f>SUM('1.ครบ7แผน ราย รพ'!BQ69:CK69)</f>
        <v>15741224.459999999</v>
      </c>
      <c r="I66" s="287">
        <f t="shared" si="2"/>
        <v>57622099.670000002</v>
      </c>
    </row>
    <row r="67" spans="1:9" s="316" customFormat="1">
      <c r="A67" s="314" t="s">
        <v>275</v>
      </c>
      <c r="B67" s="302">
        <f>SUM('1.ครบ7แผน ราย รพ'!B70:M70)</f>
        <v>94583653.549999997</v>
      </c>
      <c r="C67" s="303">
        <f>SUM('1.ครบ7แผน ราย รพ'!N70:U70)</f>
        <v>55118258.75</v>
      </c>
      <c r="D67" s="303">
        <f>SUM('1.ครบ7แผน ราย รพ'!V70:AI70)</f>
        <v>136116749.84</v>
      </c>
      <c r="E67" s="302">
        <f>SUM('1.ครบ7แผน ราย รพ'!AJ70:BA70)</f>
        <v>212895134.44</v>
      </c>
      <c r="F67" s="303">
        <f>SUM('1.ครบ7แผน ราย รพ'!BB70:BJ70)</f>
        <v>77332594.49000001</v>
      </c>
      <c r="G67" s="303">
        <f>SUM('1.ครบ7แผน ราย รพ'!BK70:BP70)</f>
        <v>71144130.049999997</v>
      </c>
      <c r="H67" s="303">
        <f>SUM('1.ครบ7แผน ราย รพ'!BQ70:CK70)</f>
        <v>257194792.55999997</v>
      </c>
      <c r="I67" s="315">
        <f>SUM(I55:I66)</f>
        <v>908655463.77999997</v>
      </c>
    </row>
    <row r="68" spans="1:9" s="316" customFormat="1">
      <c r="E68" s="317"/>
    </row>
    <row r="69" spans="1:9" s="316" customFormat="1">
      <c r="A69" s="321" t="s">
        <v>271</v>
      </c>
      <c r="B69" s="319"/>
      <c r="C69" s="319"/>
      <c r="D69" s="319"/>
      <c r="E69" s="320"/>
      <c r="F69" s="319"/>
      <c r="G69" s="319"/>
      <c r="H69" s="319"/>
      <c r="I69" s="319"/>
    </row>
    <row r="70" spans="1:9" s="316" customFormat="1">
      <c r="A70" s="322" t="s">
        <v>269</v>
      </c>
      <c r="B70" s="323"/>
      <c r="C70" s="323"/>
      <c r="D70" s="323"/>
      <c r="E70" s="324"/>
      <c r="F70" s="323"/>
      <c r="G70" s="323"/>
      <c r="H70" s="323"/>
      <c r="I70" s="323"/>
    </row>
    <row r="71" spans="1:9" s="291" customFormat="1">
      <c r="A71" s="304" t="s">
        <v>379</v>
      </c>
      <c r="B71" s="302">
        <f>SUM('1.ครบ7แผน ราย รพ'!B74:M74)</f>
        <v>3596862819.5900006</v>
      </c>
      <c r="C71" s="303">
        <f>SUM('1.ครบ7แผน ราย รพ'!N74:U74)</f>
        <v>975553171.99999976</v>
      </c>
      <c r="D71" s="303">
        <f>SUM('1.ครบ7แผน ราย รพ'!V74:AI74)</f>
        <v>1667123215.4200001</v>
      </c>
      <c r="E71" s="302">
        <f>SUM('1.ครบ7แผน ราย รพ'!AJ74:BA74)</f>
        <v>3184622743.0999999</v>
      </c>
      <c r="F71" s="303">
        <f>SUM('1.ครบ7แผน ราย รพ'!BB74:BJ74)</f>
        <v>1712341148.04</v>
      </c>
      <c r="G71" s="303">
        <f>SUM('1.ครบ7แผน ราย รพ'!BK74:BP74)</f>
        <v>705527380.52999997</v>
      </c>
      <c r="H71" s="303">
        <f>SUM('1.ครบ7แผน ราย รพ'!BQ74:CK74)</f>
        <v>5442277349.4599981</v>
      </c>
      <c r="I71" s="303">
        <f t="shared" ref="I71" si="3">SUM(I72:I86)</f>
        <v>17284307828.139999</v>
      </c>
    </row>
    <row r="72" spans="1:9" s="291" customFormat="1">
      <c r="A72" s="287" t="s">
        <v>231</v>
      </c>
      <c r="B72" s="288">
        <f>SUM('1.ครบ7แผน ราย รพ'!B75:M75)</f>
        <v>354374517.88999999</v>
      </c>
      <c r="C72" s="289">
        <f>SUM('1.ครบ7แผน ราย รพ'!N75:U75)</f>
        <v>182617109.56</v>
      </c>
      <c r="D72" s="289">
        <f>SUM('1.ครบ7แผน ราย รพ'!V75:AI75)</f>
        <v>329489000</v>
      </c>
      <c r="E72" s="288">
        <f>SUM('1.ครบ7แผน ราย รพ'!AJ75:BA75)</f>
        <v>987401573.53999996</v>
      </c>
      <c r="F72" s="289">
        <f>SUM('1.ครบ7แผน ราย รพ'!BB75:BJ75)</f>
        <v>543696343.1500001</v>
      </c>
      <c r="G72" s="289">
        <f>SUM('1.ครบ7แผน ราย รพ'!BK75:BP75)</f>
        <v>221909021.27000001</v>
      </c>
      <c r="H72" s="289">
        <f>SUM('1.ครบ7แผน ราย รพ'!BQ75:CK75)</f>
        <v>1504421762.4299996</v>
      </c>
      <c r="I72" s="287">
        <f t="shared" ref="I72:I86" si="4">SUM(B72:H72)</f>
        <v>4123909327.8400002</v>
      </c>
    </row>
    <row r="73" spans="1:9" s="291" customFormat="1">
      <c r="A73" s="287" t="s">
        <v>232</v>
      </c>
      <c r="B73" s="288">
        <f>SUM('1.ครบ7แผน ราย รพ'!B76:M76)</f>
        <v>11830024.4</v>
      </c>
      <c r="C73" s="289">
        <f>SUM('1.ครบ7แผน ราย รพ'!N76:U76)</f>
        <v>1667913.6300000001</v>
      </c>
      <c r="D73" s="289">
        <f>SUM('1.ครบ7แผน ราย รพ'!V76:AI76)</f>
        <v>4789000</v>
      </c>
      <c r="E73" s="288">
        <f>SUM('1.ครบ7แผน ราย รพ'!AJ76:BA76)</f>
        <v>37986794.730000004</v>
      </c>
      <c r="F73" s="289">
        <f>SUM('1.ครบ7แผน ราย รพ'!BB76:BJ76)</f>
        <v>14234987.949999999</v>
      </c>
      <c r="G73" s="289">
        <f>SUM('1.ครบ7แผน ราย รพ'!BK76:BP76)</f>
        <v>2524400</v>
      </c>
      <c r="H73" s="289">
        <f>SUM('1.ครบ7แผน ราย รพ'!BQ76:CK76)</f>
        <v>23662285.659999996</v>
      </c>
      <c r="I73" s="287">
        <f t="shared" si="4"/>
        <v>96695406.370000005</v>
      </c>
    </row>
    <row r="74" spans="1:9" s="291" customFormat="1">
      <c r="A74" s="287" t="s">
        <v>233</v>
      </c>
      <c r="B74" s="288">
        <f>SUM('1.ครบ7แผน ราย รพ'!B77:M77)</f>
        <v>173197457.30000001</v>
      </c>
      <c r="C74" s="289">
        <f>SUM('1.ครบ7แผน ราย รพ'!N77:U77)</f>
        <v>109699554.38</v>
      </c>
      <c r="D74" s="289">
        <f>SUM('1.ครบ7แผน ราย รพ'!V77:AI77)</f>
        <v>248139000</v>
      </c>
      <c r="E74" s="288">
        <f>SUM('1.ครบ7แผน ราย รพ'!AJ77:BA77)</f>
        <v>517771019.30999994</v>
      </c>
      <c r="F74" s="289">
        <f>SUM('1.ครบ7แผน ราย รพ'!BB77:BJ77)</f>
        <v>281836510.28000003</v>
      </c>
      <c r="G74" s="289">
        <f>SUM('1.ครบ7แผน ราย รพ'!BK77:BP77)</f>
        <v>116074567.51000001</v>
      </c>
      <c r="H74" s="289">
        <f>SUM('1.ครบ7แผน ราย รพ'!BQ77:CK77)</f>
        <v>935280979.79000008</v>
      </c>
      <c r="I74" s="287">
        <f t="shared" si="4"/>
        <v>2381999088.5700002</v>
      </c>
    </row>
    <row r="75" spans="1:9" s="291" customFormat="1">
      <c r="A75" s="287" t="s">
        <v>234</v>
      </c>
      <c r="B75" s="288">
        <f>SUM('1.ครบ7แผน ราย รพ'!B78:M78)</f>
        <v>105670897.53999999</v>
      </c>
      <c r="C75" s="289">
        <f>SUM('1.ครบ7แผน ราย รพ'!N78:U78)</f>
        <v>48638733.780000001</v>
      </c>
      <c r="D75" s="289">
        <f>SUM('1.ครบ7แผน ราย รพ'!V78:AI78)</f>
        <v>87200000</v>
      </c>
      <c r="E75" s="288">
        <f>SUM('1.ครบ7แผน ราย รพ'!AJ78:BA78)</f>
        <v>147148797.74000001</v>
      </c>
      <c r="F75" s="289">
        <f>SUM('1.ครบ7แผน ราย รพ'!BB78:BJ78)</f>
        <v>65203470.409999996</v>
      </c>
      <c r="G75" s="289">
        <f>SUM('1.ครบ7แผน ราย รพ'!BK78:BP78)</f>
        <v>43277454.379999995</v>
      </c>
      <c r="H75" s="289">
        <f>SUM('1.ครบ7แผน ราย รพ'!BQ78:CK78)</f>
        <v>167322830.22</v>
      </c>
      <c r="I75" s="287">
        <f t="shared" si="4"/>
        <v>664462184.07000005</v>
      </c>
    </row>
    <row r="76" spans="1:9" s="290" customFormat="1">
      <c r="A76" s="287" t="s">
        <v>235</v>
      </c>
      <c r="B76" s="288">
        <f>SUM('1.ครบ7แผน ราย รพ'!B79:M79)</f>
        <v>5001</v>
      </c>
      <c r="C76" s="289">
        <f>SUM('1.ครบ7แผน ราย รพ'!N79:U79)</f>
        <v>5400</v>
      </c>
      <c r="D76" s="289">
        <f>SUM('1.ครบ7แผน ราย รพ'!V79:AI79)</f>
        <v>5</v>
      </c>
      <c r="E76" s="288">
        <f>SUM('1.ครบ7แผน ราย รพ'!AJ79:BA79)</f>
        <v>41350</v>
      </c>
      <c r="F76" s="289">
        <f>SUM('1.ครบ7แผน ราย รพ'!BB79:BJ79)</f>
        <v>4</v>
      </c>
      <c r="G76" s="289">
        <f>SUM('1.ครบ7แผน ราย รพ'!BK79:BP79)</f>
        <v>1</v>
      </c>
      <c r="H76" s="289">
        <f>SUM('1.ครบ7แผน ราย รพ'!BQ79:CK79)</f>
        <v>47979</v>
      </c>
      <c r="I76" s="287">
        <f t="shared" si="4"/>
        <v>99740</v>
      </c>
    </row>
    <row r="77" spans="1:9" s="291" customFormat="1">
      <c r="A77" s="287" t="s">
        <v>236</v>
      </c>
      <c r="B77" s="288">
        <f>SUM('1.ครบ7แผน ราย รพ'!B80:M80)</f>
        <v>13753863.98</v>
      </c>
      <c r="C77" s="289">
        <f>SUM('1.ครบ7แผน ราย รพ'!N80:U80)</f>
        <v>7105181.3300000001</v>
      </c>
      <c r="D77" s="289">
        <f>SUM('1.ครบ7แผน ราย รพ'!V80:AI80)</f>
        <v>9805000</v>
      </c>
      <c r="E77" s="288">
        <f>SUM('1.ครบ7แผน ราย รพ'!AJ80:BA80)</f>
        <v>14963872.549999999</v>
      </c>
      <c r="F77" s="289">
        <f>SUM('1.ครบ7แผน ราย รพ'!BB80:BJ80)</f>
        <v>8784856.6799999997</v>
      </c>
      <c r="G77" s="289">
        <f>SUM('1.ครบ7แผน ราย รพ'!BK80:BP80)</f>
        <v>5782092.1600000001</v>
      </c>
      <c r="H77" s="289">
        <f>SUM('1.ครบ7แผน ราย รพ'!BQ80:CK80)</f>
        <v>19523264.990000002</v>
      </c>
      <c r="I77" s="287">
        <f t="shared" si="4"/>
        <v>79718131.689999998</v>
      </c>
    </row>
    <row r="78" spans="1:9" s="291" customFormat="1">
      <c r="A78" s="287" t="s">
        <v>237</v>
      </c>
      <c r="B78" s="288">
        <f>SUM('1.ครบ7แผน ราย รพ'!B81:M81)</f>
        <v>19941160.43</v>
      </c>
      <c r="C78" s="289">
        <f>SUM('1.ครบ7แผน ราย รพ'!N81:U81)</f>
        <v>22083270.640000001</v>
      </c>
      <c r="D78" s="289">
        <f>SUM('1.ครบ7แผน ราย รพ'!V81:AI81)</f>
        <v>18913770.25</v>
      </c>
      <c r="E78" s="288">
        <f>SUM('1.ครบ7แผน ราย รพ'!AJ81:BA81)</f>
        <v>100696364.59</v>
      </c>
      <c r="F78" s="289">
        <f>SUM('1.ครบ7แผน ราย รพ'!BB81:BJ81)</f>
        <v>2470001</v>
      </c>
      <c r="G78" s="289">
        <f>SUM('1.ครบ7แผน ราย รพ'!BK81:BP81)</f>
        <v>5054421.2300000004</v>
      </c>
      <c r="H78" s="289">
        <f>SUM('1.ครบ7แผน ราย รพ'!BQ81:CK81)</f>
        <v>38221822.660000004</v>
      </c>
      <c r="I78" s="287">
        <f t="shared" si="4"/>
        <v>207380810.79999998</v>
      </c>
    </row>
    <row r="79" spans="1:9" s="291" customFormat="1">
      <c r="A79" s="287" t="s">
        <v>238</v>
      </c>
      <c r="B79" s="288">
        <f>SUM('1.ครบ7แผน ราย รพ'!B82:M82)</f>
        <v>175633349</v>
      </c>
      <c r="C79" s="289">
        <f>SUM('1.ครบ7แผน ราย รพ'!N82:U82)</f>
        <v>93639904</v>
      </c>
      <c r="D79" s="289">
        <f>SUM('1.ครบ7แผน ราย รพ'!V82:AI82)</f>
        <v>175441893.91000003</v>
      </c>
      <c r="E79" s="288">
        <f>SUM('1.ครบ7แผน ราย รพ'!AJ82:BA82)</f>
        <v>114583046.41</v>
      </c>
      <c r="F79" s="289">
        <f>SUM('1.ครบ7แผน ราย รพ'!BB82:BJ82)</f>
        <v>103094438.83</v>
      </c>
      <c r="G79" s="289">
        <f>SUM('1.ครบ7แผน ราย รพ'!BK82:BP82)</f>
        <v>4319610</v>
      </c>
      <c r="H79" s="289">
        <f>SUM('1.ครบ7แผน ราย รพ'!BQ82:CK82)</f>
        <v>583261390.78000009</v>
      </c>
      <c r="I79" s="287">
        <f t="shared" si="4"/>
        <v>1249973632.9300003</v>
      </c>
    </row>
    <row r="80" spans="1:9" s="291" customFormat="1">
      <c r="A80" s="287" t="s">
        <v>239</v>
      </c>
      <c r="B80" s="288">
        <f>SUM('1.ครบ7แผน ราย รพ'!B83:M83)</f>
        <v>2495013526.48</v>
      </c>
      <c r="C80" s="289">
        <f>SUM('1.ครบ7แผน ราย รพ'!N83:U83)</f>
        <v>166706363.84</v>
      </c>
      <c r="D80" s="289">
        <f>SUM('1.ครบ7แผน ราย รพ'!V83:AI83)</f>
        <v>314858365</v>
      </c>
      <c r="E80" s="288">
        <f>SUM('1.ครบ7แผน ราย รพ'!AJ83:BA83)</f>
        <v>220967360.14000002</v>
      </c>
      <c r="F80" s="289">
        <f>SUM('1.ครบ7แผน ราย รพ'!BB83:BJ83)</f>
        <v>211705805</v>
      </c>
      <c r="G80" s="289">
        <f>SUM('1.ครบ7แผน ราย รพ'!BK83:BP83)</f>
        <v>119638663.06</v>
      </c>
      <c r="H80" s="289">
        <f>SUM('1.ครบ7แผน ราย รพ'!BQ83:CK83)</f>
        <v>1103362915.3199999</v>
      </c>
      <c r="I80" s="287">
        <f t="shared" si="4"/>
        <v>4632252998.8400002</v>
      </c>
    </row>
    <row r="81" spans="1:9" s="291" customFormat="1">
      <c r="A81" s="287" t="s">
        <v>240</v>
      </c>
      <c r="B81" s="288">
        <f>SUM('1.ครบ7แผน ราย รพ'!B84:M84)</f>
        <v>17915900.84</v>
      </c>
      <c r="C81" s="289">
        <f>SUM('1.ครบ7แผน ราย รพ'!N84:U84)</f>
        <v>7280310.5999999996</v>
      </c>
      <c r="D81" s="289">
        <f>SUM('1.ครบ7แผน ราย รพ'!V84:AI84)</f>
        <v>2731862</v>
      </c>
      <c r="E81" s="288">
        <f>SUM('1.ครบ7แผน ราย รพ'!AJ84:BA84)</f>
        <v>7111482</v>
      </c>
      <c r="F81" s="289">
        <f>SUM('1.ครบ7แผน ราย รพ'!BB84:BJ84)</f>
        <v>14113363.85</v>
      </c>
      <c r="G81" s="289">
        <f>SUM('1.ครบ7แผน ราย รพ'!BK84:BP84)</f>
        <v>1</v>
      </c>
      <c r="H81" s="289">
        <f>SUM('1.ครบ7แผน ราย รพ'!BQ84:CK84)</f>
        <v>47367081.450000003</v>
      </c>
      <c r="I81" s="287">
        <f t="shared" si="4"/>
        <v>96520001.74000001</v>
      </c>
    </row>
    <row r="82" spans="1:9" s="291" customFormat="1">
      <c r="A82" s="287" t="s">
        <v>241</v>
      </c>
      <c r="B82" s="288">
        <f>SUM('1.ครบ7แผน ราย รพ'!B85:M85)</f>
        <v>1</v>
      </c>
      <c r="C82" s="289">
        <f>SUM('1.ครบ7แผน ราย รพ'!N85:U85)</f>
        <v>68400</v>
      </c>
      <c r="D82" s="289">
        <f>SUM('1.ครบ7แผน ราย รพ'!V85:AI85)</f>
        <v>5</v>
      </c>
      <c r="E82" s="288">
        <f>SUM('1.ครบ7แผน ราย รพ'!AJ85:BA85)</f>
        <v>1953632</v>
      </c>
      <c r="F82" s="289">
        <f>SUM('1.ครบ7แผน ราย รพ'!BB85:BJ85)</f>
        <v>2115705.7799999998</v>
      </c>
      <c r="G82" s="289">
        <f>SUM('1.ครบ7แผน ราย รพ'!BK85:BP85)</f>
        <v>1</v>
      </c>
      <c r="H82" s="325">
        <f>SUM('1.ครบ7แผน ราย รพ'!BQ85:CK85)</f>
        <v>0</v>
      </c>
      <c r="I82" s="287">
        <f t="shared" si="4"/>
        <v>4137744.78</v>
      </c>
    </row>
    <row r="83" spans="1:9" s="291" customFormat="1">
      <c r="A83" s="287" t="s">
        <v>242</v>
      </c>
      <c r="B83" s="288">
        <f>SUM('1.ครบ7แผน ราย รพ'!B86:M86)</f>
        <v>47716278.700000003</v>
      </c>
      <c r="C83" s="289">
        <f>SUM('1.ครบ7แผน ราย รพ'!N86:U86)</f>
        <v>19951132.160000004</v>
      </c>
      <c r="D83" s="289">
        <f>SUM('1.ครบ7แผน ราย รพ'!V86:AI86)</f>
        <v>39116500</v>
      </c>
      <c r="E83" s="288">
        <f>SUM('1.ครบ7แผน ราย รพ'!AJ86:BA86)</f>
        <v>116080566.93000001</v>
      </c>
      <c r="F83" s="289">
        <f>SUM('1.ครบ7แผน ราย รพ'!BB86:BJ86)</f>
        <v>26334403.16</v>
      </c>
      <c r="G83" s="289">
        <f>SUM('1.ครบ7แผน ราย รพ'!BK86:BP86)</f>
        <v>19920050.879999995</v>
      </c>
      <c r="H83" s="289">
        <f>SUM('1.ครบ7แผน ราย รพ'!BQ86:CK86)</f>
        <v>157038407.06999996</v>
      </c>
      <c r="I83" s="287">
        <f t="shared" si="4"/>
        <v>426157338.89999998</v>
      </c>
    </row>
    <row r="84" spans="1:9" s="291" customFormat="1">
      <c r="A84" s="287" t="s">
        <v>243</v>
      </c>
      <c r="B84" s="288">
        <f>SUM('1.ครบ7แผน ราย รพ'!B87:M87)</f>
        <v>37041530.030000001</v>
      </c>
      <c r="C84" s="289">
        <f>SUM('1.ครบ7แผน ราย รพ'!N87:U87)</f>
        <v>238438507.42999998</v>
      </c>
      <c r="D84" s="289">
        <f>SUM('1.ครบ7แผน ราย รพ'!V87:AI87)</f>
        <v>96918494.260000005</v>
      </c>
      <c r="E84" s="288">
        <f>SUM('1.ครบ7แผน ราย รพ'!AJ87:BA87)</f>
        <v>274900432.02999997</v>
      </c>
      <c r="F84" s="289">
        <f>SUM('1.ครบ7แผน ราย รพ'!BB87:BJ87)</f>
        <v>343628489.55000001</v>
      </c>
      <c r="G84" s="289">
        <f>SUM('1.ครบ7แผน ราย รพ'!BK87:BP87)</f>
        <v>54367619.039999999</v>
      </c>
      <c r="H84" s="289">
        <f>SUM('1.ครบ7แผน ราย รพ'!BQ87:CK87)</f>
        <v>215150071.21000001</v>
      </c>
      <c r="I84" s="287">
        <f t="shared" si="4"/>
        <v>1260445143.55</v>
      </c>
    </row>
    <row r="85" spans="1:9" s="291" customFormat="1">
      <c r="A85" s="287" t="s">
        <v>244</v>
      </c>
      <c r="B85" s="288">
        <f>SUM('1.ครบ7แผน ราย รพ'!B88:M88)</f>
        <v>93306104.760000005</v>
      </c>
      <c r="C85" s="289">
        <f>SUM('1.ครบ7แผน ราย รพ'!N88:U88)</f>
        <v>54343676.879999995</v>
      </c>
      <c r="D85" s="289">
        <f>SUM('1.ครบ7แผน ราย รพ'!V88:AI88)</f>
        <v>135598000</v>
      </c>
      <c r="E85" s="288">
        <f>SUM('1.ครบ7แผน ราย รพ'!AJ88:BA88)</f>
        <v>179220873.34</v>
      </c>
      <c r="F85" s="289">
        <f>SUM('1.ครบ7แผน ราย รพ'!BB88:BJ88)</f>
        <v>75821018</v>
      </c>
      <c r="G85" s="289">
        <f>SUM('1.ครบ7แผน ราย รพ'!BK88:BP88)</f>
        <v>63619959.979999997</v>
      </c>
      <c r="H85" s="289">
        <f>SUM('1.ครบ7แผน ราย รพ'!BQ88:CK88)</f>
        <v>263591644.99000001</v>
      </c>
      <c r="I85" s="287">
        <f t="shared" si="4"/>
        <v>865501277.95000005</v>
      </c>
    </row>
    <row r="86" spans="1:9" s="291" customFormat="1">
      <c r="A86" s="287" t="s">
        <v>245</v>
      </c>
      <c r="B86" s="288">
        <f>SUM('1.ครบ7แผน ราย รพ'!B89:M89)</f>
        <v>51463206.240000002</v>
      </c>
      <c r="C86" s="289">
        <f>SUM('1.ครบ7แผน ราย รพ'!N89:U89)</f>
        <v>23307713.770000003</v>
      </c>
      <c r="D86" s="289">
        <f>SUM('1.ครบ7แผน ราย รพ'!V89:AI89)</f>
        <v>204122320</v>
      </c>
      <c r="E86" s="288">
        <f>SUM('1.ครบ7แผน ราย รพ'!AJ89:BA89)</f>
        <v>463795577.78999996</v>
      </c>
      <c r="F86" s="289">
        <f>SUM('1.ครบ7แผน ราย รพ'!BB89:BJ89)</f>
        <v>19301750.399999999</v>
      </c>
      <c r="G86" s="289">
        <f>SUM('1.ครบ7แผน ราย รพ'!BK89:BP89)</f>
        <v>49039518.019999996</v>
      </c>
      <c r="H86" s="289">
        <f>SUM('1.ครบ7แผน ราย รพ'!BQ89:CK89)</f>
        <v>384024913.89000005</v>
      </c>
      <c r="I86" s="287">
        <f t="shared" si="4"/>
        <v>1195055000.1099999</v>
      </c>
    </row>
    <row r="87" spans="1:9" s="291" customFormat="1">
      <c r="E87" s="326"/>
    </row>
    <row r="88" spans="1:9" s="291" customFormat="1">
      <c r="A88" s="327" t="s">
        <v>272</v>
      </c>
      <c r="B88" s="328"/>
      <c r="C88" s="328"/>
      <c r="D88" s="328"/>
      <c r="E88" s="312"/>
      <c r="F88" s="328"/>
      <c r="G88" s="328"/>
      <c r="H88" s="328"/>
      <c r="I88" s="328"/>
    </row>
    <row r="89" spans="1:9" s="291" customFormat="1">
      <c r="A89" s="329" t="s">
        <v>270</v>
      </c>
      <c r="B89" s="287"/>
      <c r="C89" s="287"/>
      <c r="D89" s="287"/>
      <c r="E89" s="330"/>
      <c r="F89" s="287"/>
      <c r="G89" s="287"/>
      <c r="H89" s="287"/>
      <c r="I89" s="287"/>
    </row>
    <row r="90" spans="1:9" s="291" customFormat="1">
      <c r="A90" s="304" t="s">
        <v>380</v>
      </c>
      <c r="B90" s="302">
        <f>SUM('1.ครบ7แผน ราย รพ'!B93:M93)</f>
        <v>1691575605.8499999</v>
      </c>
      <c r="C90" s="303">
        <f>SUM('1.ครบ7แผน ราย รพ'!N93:U93)</f>
        <v>1086454762.3600001</v>
      </c>
      <c r="D90" s="303">
        <f>SUM('1.ครบ7แผน ราย รพ'!V93:AI93)</f>
        <v>1984194152.04</v>
      </c>
      <c r="E90" s="302">
        <f>SUM('1.ครบ7แผน ราย รพ'!AJ93:BA93)</f>
        <v>4658968997.0699997</v>
      </c>
      <c r="F90" s="303">
        <f>SUM('1.ครบ7แผน ราย รพ'!BB93:BJ93)</f>
        <v>2005462692.1699998</v>
      </c>
      <c r="G90" s="303">
        <f>SUM('1.ครบ7แผน ราย รพ'!BK93:BP93)</f>
        <v>1162282684.03</v>
      </c>
      <c r="H90" s="303">
        <f>SUM('1.ครบ7แผน ราย รพ'!BQ93:CK93)</f>
        <v>6093418391.5200024</v>
      </c>
      <c r="I90" s="302">
        <f t="shared" ref="I90" si="5">SUM(I91:I97)</f>
        <v>18682357285.039997</v>
      </c>
    </row>
    <row r="91" spans="1:9" s="291" customFormat="1">
      <c r="A91" s="287" t="s">
        <v>246</v>
      </c>
      <c r="B91" s="288">
        <f>SUM('1.ครบ7แผน ราย รพ'!B94:M94)</f>
        <v>1071549330.1899999</v>
      </c>
      <c r="C91" s="289">
        <f>SUM('1.ครบ7แผน ราย รพ'!N94:U94)</f>
        <v>738623187.30000007</v>
      </c>
      <c r="D91" s="289">
        <f>SUM('1.ครบ7แผน ราย รพ'!V94:AI94)</f>
        <v>1224732271.5799999</v>
      </c>
      <c r="E91" s="288">
        <f>SUM('1.ครบ7แผน ราย รพ'!AJ94:BA94)</f>
        <v>2840750124.3799996</v>
      </c>
      <c r="F91" s="289">
        <f>SUM('1.ครบ7แผน ราย รพ'!BB94:BJ94)</f>
        <v>1049711463.8299999</v>
      </c>
      <c r="G91" s="289">
        <f>SUM('1.ครบ7แผน ราย รพ'!BK94:BP94)</f>
        <v>845852698.55999994</v>
      </c>
      <c r="H91" s="289">
        <f>SUM('1.ครบ7แผน ราย รพ'!BQ94:CK94)</f>
        <v>3928925022.7799997</v>
      </c>
      <c r="I91" s="287">
        <f t="shared" ref="I91:I97" si="6">SUM(B91:H91)</f>
        <v>11700144098.619999</v>
      </c>
    </row>
    <row r="92" spans="1:9" s="291" customFormat="1">
      <c r="A92" s="287" t="s">
        <v>247</v>
      </c>
      <c r="B92" s="288">
        <f>SUM('1.ครบ7แผน ราย รพ'!B95:M95)</f>
        <v>2949524.3999999994</v>
      </c>
      <c r="C92" s="289">
        <f>SUM('1.ครบ7แผน ราย รพ'!N95:U95)</f>
        <v>2326458.54</v>
      </c>
      <c r="D92" s="289">
        <f>SUM('1.ครบ7แผน ราย รพ'!V95:AI95)</f>
        <v>5059331</v>
      </c>
      <c r="E92" s="288">
        <f>SUM('1.ครบ7แผน ราย รพ'!AJ95:BA95)</f>
        <v>16916634.350000001</v>
      </c>
      <c r="F92" s="289">
        <f>SUM('1.ครบ7แผน ราย รพ'!BB95:BJ95)</f>
        <v>18117166.300000001</v>
      </c>
      <c r="G92" s="289">
        <f>SUM('1.ครบ7แผน ราย รพ'!BK95:BP95)</f>
        <v>1670203.2999999998</v>
      </c>
      <c r="H92" s="289">
        <f>SUM('1.ครบ7แผน ราย รพ'!BQ95:CK95)</f>
        <v>28785078.849999998</v>
      </c>
      <c r="I92" s="287">
        <f t="shared" si="6"/>
        <v>75824396.739999995</v>
      </c>
    </row>
    <row r="93" spans="1:9" s="291" customFormat="1">
      <c r="A93" s="287" t="s">
        <v>248</v>
      </c>
      <c r="B93" s="288">
        <f>SUM('1.ครบ7แผน ราย รพ'!B96:M96)</f>
        <v>53967585.899999999</v>
      </c>
      <c r="C93" s="289">
        <f>SUM('1.ครบ7แผน ราย รพ'!N96:U96)</f>
        <v>40356280.389999993</v>
      </c>
      <c r="D93" s="289">
        <f>SUM('1.ครบ7แผน ราย รพ'!V96:AI96)</f>
        <v>55899244.939999998</v>
      </c>
      <c r="E93" s="288">
        <f>SUM('1.ครบ7แผน ราย รพ'!AJ96:BA96)</f>
        <v>174557696.06000003</v>
      </c>
      <c r="F93" s="289">
        <f>SUM('1.ครบ7แผน ราย รพ'!BB96:BJ96)</f>
        <v>66535703.57</v>
      </c>
      <c r="G93" s="289">
        <f>SUM('1.ครบ7แผน ราย รพ'!BK96:BP96)</f>
        <v>35569690.530000001</v>
      </c>
      <c r="H93" s="289">
        <f>SUM('1.ครบ7แผน ราย รพ'!BQ96:CK96)</f>
        <v>205198715.15999997</v>
      </c>
      <c r="I93" s="287">
        <f t="shared" si="6"/>
        <v>632084916.54999995</v>
      </c>
    </row>
    <row r="94" spans="1:9" s="291" customFormat="1">
      <c r="A94" s="287" t="s">
        <v>249</v>
      </c>
      <c r="B94" s="288">
        <f>SUM('1.ครบ7แผน ราย รพ'!B97:M97)</f>
        <v>347311890.98999995</v>
      </c>
      <c r="C94" s="289">
        <f>SUM('1.ครบ7แผน ราย รพ'!N97:U97)</f>
        <v>188989803.47999999</v>
      </c>
      <c r="D94" s="289">
        <f>SUM('1.ครบ7แผน ราย รพ'!V97:AI97)</f>
        <v>333905935.81999999</v>
      </c>
      <c r="E94" s="288">
        <f>SUM('1.ครบ7แผน ราย รพ'!AJ97:BA97)</f>
        <v>1009490867.49</v>
      </c>
      <c r="F94" s="289">
        <f>SUM('1.ครบ7แผน ราย รพ'!BB97:BJ97)</f>
        <v>448874345.67000002</v>
      </c>
      <c r="G94" s="289">
        <f>SUM('1.ครบ7แผน ราย รพ'!BK97:BP97)</f>
        <v>170161109.53999999</v>
      </c>
      <c r="H94" s="289">
        <f>SUM('1.ครบ7แผน ราย รพ'!BQ97:CK97)</f>
        <v>1094686008.99</v>
      </c>
      <c r="I94" s="287">
        <f t="shared" si="6"/>
        <v>3593419961.9799995</v>
      </c>
    </row>
    <row r="95" spans="1:9" s="291" customFormat="1">
      <c r="A95" s="287" t="s">
        <v>250</v>
      </c>
      <c r="B95" s="288">
        <f>SUM('1.ครบ7แผน ราย รพ'!B98:M98)</f>
        <v>56198295.880000003</v>
      </c>
      <c r="C95" s="289">
        <f>SUM('1.ครบ7แผน ราย รพ'!N98:U98)</f>
        <v>28008109.850000005</v>
      </c>
      <c r="D95" s="289">
        <f>SUM('1.ครบ7แผน ราย รพ'!V98:AI98)</f>
        <v>124058289.26000001</v>
      </c>
      <c r="E95" s="288">
        <f>SUM('1.ครบ7แผน ราย รพ'!AJ98:BA98)</f>
        <v>252389112.44</v>
      </c>
      <c r="F95" s="289">
        <f>SUM('1.ครบ7แผน ราย รพ'!BB98:BJ98)</f>
        <v>107129935.10000001</v>
      </c>
      <c r="G95" s="289">
        <f>SUM('1.ครบ7แผน ราย รพ'!BK98:BP98)</f>
        <v>36361145.25</v>
      </c>
      <c r="H95" s="289">
        <f>SUM('1.ครบ7แผน ราย รพ'!BQ98:CK98)</f>
        <v>305786184.76999986</v>
      </c>
      <c r="I95" s="287">
        <f t="shared" si="6"/>
        <v>909931072.54999983</v>
      </c>
    </row>
    <row r="96" spans="1:9" s="290" customFormat="1">
      <c r="A96" s="287" t="s">
        <v>251</v>
      </c>
      <c r="B96" s="288">
        <f>SUM('1.ครบ7แผน ราย รพ'!B99:M99)</f>
        <v>2512716.46</v>
      </c>
      <c r="C96" s="289">
        <f>SUM('1.ครบ7แผน ราย รพ'!N99:U99)</f>
        <v>910751.24</v>
      </c>
      <c r="D96" s="289">
        <f>SUM('1.ครบ7แผน ราย รพ'!V99:AI99)</f>
        <v>2799618.32</v>
      </c>
      <c r="E96" s="288">
        <f>SUM('1.ครบ7แผน ราย รพ'!AJ99:BA99)</f>
        <v>1014087.03</v>
      </c>
      <c r="F96" s="289">
        <f>SUM('1.ครบ7แผน ราย รพ'!BB99:BJ99)</f>
        <v>1115628.1499999999</v>
      </c>
      <c r="G96" s="289">
        <f>SUM('1.ครบ7แผน ราย รพ'!BK99:BP99)</f>
        <v>569025.38</v>
      </c>
      <c r="H96" s="289">
        <f>SUM('1.ครบ7แผน ราย รพ'!BQ99:CK99)</f>
        <v>2325531.42</v>
      </c>
      <c r="I96" s="287">
        <f t="shared" si="6"/>
        <v>11247358</v>
      </c>
    </row>
    <row r="97" spans="1:9" s="291" customFormat="1">
      <c r="A97" s="331" t="s">
        <v>252</v>
      </c>
      <c r="B97" s="288">
        <f>SUM('1.ครบ7แผน ราย รพ'!B100:M100)</f>
        <v>157086262.02999997</v>
      </c>
      <c r="C97" s="289">
        <f>SUM('1.ครบ7แผน ราย รพ'!N100:U100)</f>
        <v>87240171.560000002</v>
      </c>
      <c r="D97" s="289">
        <f>SUM('1.ครบ7แผน ราย รพ'!V100:AI100)</f>
        <v>237739461.12</v>
      </c>
      <c r="E97" s="288">
        <f>SUM('1.ครบ7แผน ราย รพ'!AJ100:BA100)</f>
        <v>363850475.31999999</v>
      </c>
      <c r="F97" s="289">
        <f>SUM('1.ครบ7แผน ราย รพ'!BB100:BJ100)</f>
        <v>313978449.55000001</v>
      </c>
      <c r="G97" s="289">
        <f>SUM('1.ครบ7แผน ราย รพ'!BK100:BP100)</f>
        <v>72098811.469999999</v>
      </c>
      <c r="H97" s="289">
        <f>SUM('1.ครบ7แผน ราย รพ'!BQ100:CK100)</f>
        <v>527711849.54999995</v>
      </c>
      <c r="I97" s="287">
        <f t="shared" si="6"/>
        <v>1759705480.5999999</v>
      </c>
    </row>
    <row r="98" spans="1:9" s="291" customFormat="1">
      <c r="E98" s="326"/>
    </row>
    <row r="99" spans="1:9" s="291" customFormat="1">
      <c r="A99" s="332" t="s">
        <v>273</v>
      </c>
      <c r="B99" s="333"/>
      <c r="C99" s="333"/>
      <c r="D99" s="333"/>
      <c r="E99" s="334"/>
      <c r="F99" s="333"/>
      <c r="G99" s="333"/>
      <c r="H99" s="333"/>
      <c r="I99" s="333"/>
    </row>
    <row r="100" spans="1:9" s="290" customFormat="1">
      <c r="A100" s="335" t="s">
        <v>381</v>
      </c>
      <c r="B100" s="288">
        <f>SUM('1.ครบ7แผน ราย รพ'!B103:M103)</f>
        <v>2954505.65</v>
      </c>
      <c r="C100" s="289">
        <f>SUM('1.ครบ7แผน ราย รพ'!N103:U103)</f>
        <v>21065792.759999998</v>
      </c>
      <c r="D100" s="289">
        <f>SUM('1.ครบ7แผน ราย รพ'!V103:AI103)</f>
        <v>41327397.789999999</v>
      </c>
      <c r="E100" s="288">
        <f>SUM('1.ครบ7แผน ราย รพ'!AJ103:BA103)</f>
        <v>196395501.72000003</v>
      </c>
      <c r="F100" s="289">
        <f>SUM('1.ครบ7แผน ราย รพ'!BB103:BJ103)</f>
        <v>96003541.679999992</v>
      </c>
      <c r="G100" s="289">
        <f>SUM('1.ครบ7แผน ราย รพ'!BK103:BP103)</f>
        <v>39116118.689999998</v>
      </c>
      <c r="H100" s="289">
        <f>SUM('1.ครบ7แผน ราย รพ'!BQ103:CK103)</f>
        <v>98276066.430000007</v>
      </c>
      <c r="I100" s="287">
        <f>SUM(B100:H100)</f>
        <v>495138924.72000003</v>
      </c>
    </row>
    <row r="101" spans="1:9" s="291" customFormat="1">
      <c r="A101" s="336" t="s">
        <v>382</v>
      </c>
      <c r="B101" s="288">
        <f>SUM('1.ครบ7แผน ราย รพ'!B104:M104)</f>
        <v>44286002.710000001</v>
      </c>
      <c r="C101" s="289">
        <f>SUM('1.ครบ7แผน ราย รพ'!N104:U104)</f>
        <v>31415936.41</v>
      </c>
      <c r="D101" s="289">
        <f>SUM('1.ครบ7แผน ราย รพ'!V104:AI104)</f>
        <v>57247547.859999999</v>
      </c>
      <c r="E101" s="288">
        <f>SUM('1.ครบ7แผน ราย รพ'!AJ104:BA104)</f>
        <v>98568700.479999989</v>
      </c>
      <c r="F101" s="289">
        <f>SUM('1.ครบ7แผน ราย รพ'!BB104:BJ104)</f>
        <v>50134946.690000005</v>
      </c>
      <c r="G101" s="289">
        <f>SUM('1.ครบ7แผน ราย รพ'!BK104:BP104)</f>
        <v>24812959.41</v>
      </c>
      <c r="H101" s="289">
        <f>SUM('1.ครบ7แผน ราย รพ'!BQ104:CK104)</f>
        <v>117054307.56</v>
      </c>
      <c r="I101" s="287">
        <f>SUM(B101:H101)</f>
        <v>423520401.12</v>
      </c>
    </row>
    <row r="102" spans="1:9" s="291" customFormat="1">
      <c r="A102" s="336" t="s">
        <v>383</v>
      </c>
      <c r="B102" s="288">
        <f>SUM('1.ครบ7แผน ราย รพ'!B105:M105)</f>
        <v>87999874.519999996</v>
      </c>
      <c r="C102" s="289">
        <f>SUM('1.ครบ7แผน ราย รพ'!N105:U105)</f>
        <v>206440829.5</v>
      </c>
      <c r="D102" s="289">
        <f>SUM('1.ครบ7แผน ราย รพ'!V105:AI105)</f>
        <v>11100000</v>
      </c>
      <c r="E102" s="288">
        <f>SUM('1.ครบ7แผน ราย รพ'!AJ105:BA105)</f>
        <v>330567800</v>
      </c>
      <c r="F102" s="289">
        <f>SUM('1.ครบ7แผน ราย รพ'!BB105:BJ105)</f>
        <v>223455661</v>
      </c>
      <c r="G102" s="289">
        <f>SUM('1.ครบ7แผน ราย รพ'!BK105:BP105)</f>
        <v>37267600</v>
      </c>
      <c r="H102" s="289">
        <f>SUM('1.ครบ7แผน ราย รพ'!BQ105:CK105)</f>
        <v>92158690</v>
      </c>
      <c r="I102" s="287">
        <f>SUM(B102:H102)</f>
        <v>988990455.01999998</v>
      </c>
    </row>
    <row r="103" spans="1:9" s="291" customFormat="1">
      <c r="A103" s="336" t="s">
        <v>336</v>
      </c>
      <c r="B103" s="288">
        <f>SUM('1.ครบ7แผน ราย รพ'!B106:M106)</f>
        <v>2092325.95</v>
      </c>
      <c r="C103" s="289">
        <f>SUM('1.ครบ7แผน ราย รพ'!N106:U106)</f>
        <v>13286207.5</v>
      </c>
      <c r="D103" s="289">
        <f>SUM('1.ครบ7แผน ราย รพ'!V106:AI106)</f>
        <v>10064480</v>
      </c>
      <c r="E103" s="288">
        <f>SUM('1.ครบ7แผน ราย รพ'!AJ106:BA106)</f>
        <v>15347000</v>
      </c>
      <c r="F103" s="289">
        <f>SUM('1.ครบ7แผน ราย รพ'!BB106:BJ106)</f>
        <v>24845801</v>
      </c>
      <c r="G103" s="289">
        <f>SUM('1.ครบ7แผน ราย รพ'!BK106:BP106)</f>
        <v>1500000</v>
      </c>
      <c r="H103" s="289">
        <f>SUM('1.ครบ7แผน ราย รพ'!BQ106:CK106)</f>
        <v>11899900</v>
      </c>
      <c r="I103" s="287">
        <f>SUM(B103:H103)</f>
        <v>79035714.450000003</v>
      </c>
    </row>
    <row r="104" spans="1:9" s="291" customFormat="1">
      <c r="A104" s="336" t="s">
        <v>301</v>
      </c>
      <c r="B104" s="288">
        <f>SUM('1.ครบ7แผน ราย รพ'!B107:M107)</f>
        <v>1670001</v>
      </c>
      <c r="C104" s="289">
        <f>SUM('1.ครบ7แผน ราย รพ'!N107:U107)</f>
        <v>0</v>
      </c>
      <c r="D104" s="289">
        <f>SUM('1.ครบ7แผน ราย รพ'!V107:AI107)</f>
        <v>0</v>
      </c>
      <c r="E104" s="288">
        <f>SUM('1.ครบ7แผน ราย รพ'!AJ107:BA107)</f>
        <v>0</v>
      </c>
      <c r="F104" s="289">
        <f>SUM('1.ครบ7แผน ราย รพ'!BB107:BJ107)</f>
        <v>3</v>
      </c>
      <c r="G104" s="289">
        <f>SUM('1.ครบ7แผน ราย รพ'!BK107:BP107)</f>
        <v>0</v>
      </c>
      <c r="H104" s="289">
        <f>SUM('1.ครบ7แผน ราย รพ'!BQ107:CK107)</f>
        <v>0</v>
      </c>
      <c r="I104" s="287">
        <f>SUM(B104:H104)</f>
        <v>1670004</v>
      </c>
    </row>
    <row r="105" spans="1:9" s="291" customFormat="1">
      <c r="A105" s="314" t="s">
        <v>275</v>
      </c>
      <c r="B105" s="302">
        <f>SUM('1.ครบ7แผน ราย รพ'!B108:M108)</f>
        <v>139002709.82999998</v>
      </c>
      <c r="C105" s="303">
        <f>SUM('1.ครบ7แผน ราย รพ'!N108:U108)</f>
        <v>272208766.17000002</v>
      </c>
      <c r="D105" s="303">
        <f>SUM('1.ครบ7แผน ราย รพ'!V108:AI108)</f>
        <v>119739425.65000001</v>
      </c>
      <c r="E105" s="302">
        <f>SUM('1.ครบ7แผน ราย รพ'!AJ108:BA108)</f>
        <v>640879002.19999981</v>
      </c>
      <c r="F105" s="303">
        <f>SUM('1.ครบ7แผน ราย รพ'!BB108:BJ108)</f>
        <v>394439953.37000006</v>
      </c>
      <c r="G105" s="303">
        <f>SUM('1.ครบ7แผน ราย รพ'!BK108:BP108)</f>
        <v>102696678.09999999</v>
      </c>
      <c r="H105" s="303">
        <f>SUM('1.ครบ7แผน ราย รพ'!BQ108:CK108)</f>
        <v>319388963.99000013</v>
      </c>
      <c r="I105" s="302">
        <f>SUM(I100:I104)</f>
        <v>1988355499.3100002</v>
      </c>
    </row>
    <row r="106" spans="1:9" s="291" customFormat="1">
      <c r="E106" s="326"/>
    </row>
    <row r="107" spans="1:9" s="291" customFormat="1">
      <c r="A107" s="332" t="s">
        <v>274</v>
      </c>
      <c r="B107" s="333"/>
      <c r="C107" s="333"/>
      <c r="D107" s="333"/>
      <c r="E107" s="334"/>
      <c r="F107" s="333"/>
      <c r="G107" s="333"/>
      <c r="H107" s="333"/>
      <c r="I107" s="333"/>
    </row>
    <row r="108" spans="1:9" s="291" customFormat="1">
      <c r="A108" s="337" t="s">
        <v>253</v>
      </c>
      <c r="B108" s="288">
        <f>SUM('1.ครบ7แผน ราย รพ'!B111:M111)</f>
        <v>47457000</v>
      </c>
      <c r="C108" s="289">
        <f>SUM('1.ครบ7แผน ราย รพ'!N111:U111)</f>
        <v>20461200</v>
      </c>
      <c r="D108" s="289">
        <f>SUM('1.ครบ7แผน ราย รพ'!V111:AI111)</f>
        <v>59510381.880000003</v>
      </c>
      <c r="E108" s="288">
        <f>SUM('1.ครบ7แผน ราย รพ'!AJ111:BA111)</f>
        <v>94550291</v>
      </c>
      <c r="F108" s="289">
        <f>SUM('1.ครบ7แผน ราย รพ'!BB111:BJ111)</f>
        <v>26497996</v>
      </c>
      <c r="G108" s="289">
        <f>SUM('1.ครบ7แผน ราย รพ'!BK111:BP111)</f>
        <v>0</v>
      </c>
      <c r="H108" s="289">
        <f>SUM('1.ครบ7แผน ราย รพ'!BQ111:CK111)</f>
        <v>94004819.890000001</v>
      </c>
      <c r="I108" s="287">
        <f t="shared" ref="I108:I117" si="7">SUM(B108:H108)</f>
        <v>342481688.76999998</v>
      </c>
    </row>
    <row r="109" spans="1:9" s="291" customFormat="1">
      <c r="A109" s="337" t="s">
        <v>254</v>
      </c>
      <c r="B109" s="288">
        <f>SUM('1.ครบ7แผน ราย รพ'!B112:M112)</f>
        <v>16442691.4</v>
      </c>
      <c r="C109" s="289">
        <f>SUM('1.ครบ7แผน ราย รพ'!N112:U112)</f>
        <v>37210868.030000001</v>
      </c>
      <c r="D109" s="289">
        <f>SUM('1.ครบ7แผน ราย รพ'!V112:AI112)</f>
        <v>19913331.109999999</v>
      </c>
      <c r="E109" s="288">
        <f>SUM('1.ครบ7แผน ราย รพ'!AJ112:BA112)</f>
        <v>10475528.82</v>
      </c>
      <c r="F109" s="289">
        <f>SUM('1.ครบ7แผน ราย รพ'!BB112:BJ112)</f>
        <v>19744079.75</v>
      </c>
      <c r="G109" s="289">
        <f>SUM('1.ครบ7แผน ราย รพ'!BK112:BP112)</f>
        <v>36594.800000000003</v>
      </c>
      <c r="H109" s="289">
        <f>SUM('1.ครบ7แผน ราย รพ'!BQ112:CK112)</f>
        <v>83316896.420000002</v>
      </c>
      <c r="I109" s="287">
        <f t="shared" si="7"/>
        <v>187139990.32999998</v>
      </c>
    </row>
    <row r="110" spans="1:9" s="291" customFormat="1">
      <c r="A110" s="337" t="s">
        <v>255</v>
      </c>
      <c r="B110" s="288">
        <f>SUM('1.ครบ7แผน ราย รพ'!B113:M113)</f>
        <v>20731902.650000002</v>
      </c>
      <c r="C110" s="289">
        <f>SUM('1.ครบ7แผน ราย รพ'!N113:U113)</f>
        <v>14166543.130000001</v>
      </c>
      <c r="D110" s="289">
        <f>SUM('1.ครบ7แผน ราย รพ'!V113:AI113)</f>
        <v>22180915.780000001</v>
      </c>
      <c r="E110" s="288">
        <f>SUM('1.ครบ7แผน ราย รพ'!AJ113:BA113)</f>
        <v>36189743.230000004</v>
      </c>
      <c r="F110" s="289">
        <f>SUM('1.ครบ7แผน ราย รพ'!BB113:BJ113)</f>
        <v>16253297.899999999</v>
      </c>
      <c r="G110" s="289">
        <f>SUM('1.ครบ7แผน ราย รพ'!BK113:BP113)</f>
        <v>16546211.850000001</v>
      </c>
      <c r="H110" s="289">
        <f>SUM('1.ครบ7แผน ราย รพ'!BQ113:CK113)</f>
        <v>59921200.219999999</v>
      </c>
      <c r="I110" s="287">
        <f t="shared" si="7"/>
        <v>185989814.75999999</v>
      </c>
    </row>
    <row r="111" spans="1:9" s="291" customFormat="1">
      <c r="A111" s="337" t="s">
        <v>256</v>
      </c>
      <c r="B111" s="288">
        <f>SUM('1.ครบ7แผน ราย รพ'!B114:M114)</f>
        <v>619686</v>
      </c>
      <c r="C111" s="289">
        <f>SUM('1.ครบ7แผน ราย รพ'!N114:U114)</f>
        <v>120985</v>
      </c>
      <c r="D111" s="289">
        <f>SUM('1.ครบ7แผน ราย รพ'!V114:AI114)</f>
        <v>628261.14</v>
      </c>
      <c r="E111" s="288">
        <f>SUM('1.ครบ7แผน ราย รพ'!AJ114:BA114)</f>
        <v>946937.54</v>
      </c>
      <c r="F111" s="289">
        <f>SUM('1.ครบ7แผน ราย รพ'!BB114:BJ114)</f>
        <v>769236.05</v>
      </c>
      <c r="G111" s="289">
        <f>SUM('1.ครบ7แผน ราย รพ'!BK114:BP114)</f>
        <v>385334.74</v>
      </c>
      <c r="H111" s="289">
        <f>SUM('1.ครบ7แผน ราย รพ'!BQ114:CK114)</f>
        <v>913413</v>
      </c>
      <c r="I111" s="287">
        <f t="shared" si="7"/>
        <v>4383853.4700000007</v>
      </c>
    </row>
    <row r="112" spans="1:9" s="291" customFormat="1">
      <c r="A112" s="337" t="s">
        <v>257</v>
      </c>
      <c r="B112" s="288">
        <f>SUM('1.ครบ7แผน ราย รพ'!B115:M115)</f>
        <v>9388357.7599999998</v>
      </c>
      <c r="C112" s="289">
        <f>SUM('1.ครบ7แผน ราย รพ'!N115:U115)</f>
        <v>2912477.42</v>
      </c>
      <c r="D112" s="289">
        <f>SUM('1.ครบ7แผน ราย รพ'!V115:AI115)</f>
        <v>6731185.3400000008</v>
      </c>
      <c r="E112" s="288">
        <f>SUM('1.ครบ7แผน ราย รพ'!AJ115:BA115)</f>
        <v>7656329.3900000025</v>
      </c>
      <c r="F112" s="289">
        <f>SUM('1.ครบ7แผน ราย รพ'!BB115:BJ115)</f>
        <v>3406750.42</v>
      </c>
      <c r="G112" s="289">
        <f>SUM('1.ครบ7แผน ราย รพ'!BK115:BP115)</f>
        <v>3848237.3400000003</v>
      </c>
      <c r="H112" s="289">
        <f>SUM('1.ครบ7แผน ราย รพ'!BQ115:CK115)</f>
        <v>14762447.359999999</v>
      </c>
      <c r="I112" s="287">
        <f t="shared" si="7"/>
        <v>48705785.030000009</v>
      </c>
    </row>
    <row r="113" spans="1:9" s="291" customFormat="1">
      <c r="A113" s="337" t="s">
        <v>258</v>
      </c>
      <c r="B113" s="288">
        <f>SUM('1.ครบ7แผน ราย รพ'!B116:M116)</f>
        <v>1846999.51</v>
      </c>
      <c r="C113" s="289">
        <f>SUM('1.ครบ7แผน ราย รพ'!N116:U116)</f>
        <v>616211.05000000005</v>
      </c>
      <c r="D113" s="289">
        <f>SUM('1.ครบ7แผน ราย รพ'!V116:AI116)</f>
        <v>783444.39999999991</v>
      </c>
      <c r="E113" s="288">
        <f>SUM('1.ครบ7แผน ราย รพ'!AJ116:BA116)</f>
        <v>2827402.7899999996</v>
      </c>
      <c r="F113" s="289">
        <f>SUM('1.ครบ7แผน ราย รพ'!BB116:BJ116)</f>
        <v>2938839.44</v>
      </c>
      <c r="G113" s="289">
        <f>SUM('1.ครบ7แผน ราย รพ'!BK116:BP116)</f>
        <v>1606397.9000000001</v>
      </c>
      <c r="H113" s="289">
        <f>SUM('1.ครบ7แผน ราย รพ'!BQ116:CK116)</f>
        <v>2954121.25</v>
      </c>
      <c r="I113" s="287">
        <f t="shared" si="7"/>
        <v>13573416.34</v>
      </c>
    </row>
    <row r="114" spans="1:9" s="291" customFormat="1">
      <c r="A114" s="337" t="s">
        <v>259</v>
      </c>
      <c r="B114" s="288">
        <f>SUM('1.ครบ7แผน ราย รพ'!B117:M117)</f>
        <v>1</v>
      </c>
      <c r="C114" s="289">
        <f>SUM('1.ครบ7แผน ราย รพ'!N117:U117)</f>
        <v>0</v>
      </c>
      <c r="D114" s="289">
        <f>SUM('1.ครบ7แผน ราย รพ'!V117:AI117)</f>
        <v>3</v>
      </c>
      <c r="E114" s="288">
        <f>SUM('1.ครบ7แผน ราย รพ'!AJ117:BA117)</f>
        <v>0</v>
      </c>
      <c r="F114" s="289">
        <f>SUM('1.ครบ7แผน ราย รพ'!BB117:BJ117)</f>
        <v>4</v>
      </c>
      <c r="G114" s="289">
        <f>SUM('1.ครบ7แผน ราย รพ'!BK117:BP117)</f>
        <v>0</v>
      </c>
      <c r="H114" s="289">
        <f>SUM('1.ครบ7แผน ราย รพ'!BQ117:CK117)</f>
        <v>90000</v>
      </c>
      <c r="I114" s="287">
        <f t="shared" si="7"/>
        <v>90008</v>
      </c>
    </row>
    <row r="115" spans="1:9" s="291" customFormat="1">
      <c r="A115" s="337" t="s">
        <v>260</v>
      </c>
      <c r="B115" s="288">
        <f>SUM('1.ครบ7แผน ราย รพ'!B118:M118)</f>
        <v>1203136.6300000001</v>
      </c>
      <c r="C115" s="289">
        <f>SUM('1.ครบ7แผน ราย รพ'!N118:U118)</f>
        <v>290968.3</v>
      </c>
      <c r="D115" s="289">
        <f>SUM('1.ครบ7แผน ราย รพ'!V118:AI118)</f>
        <v>552790.50000000012</v>
      </c>
      <c r="E115" s="288">
        <f>SUM('1.ครบ7แผน ราย รพ'!AJ118:BA118)</f>
        <v>1588073.2499999998</v>
      </c>
      <c r="F115" s="289">
        <f>SUM('1.ครบ7แผน ราย รพ'!BB118:BJ118)</f>
        <v>268743.8</v>
      </c>
      <c r="G115" s="289">
        <f>SUM('1.ครบ7แผน ราย รพ'!BK118:BP118)</f>
        <v>104406.5</v>
      </c>
      <c r="H115" s="289">
        <f>SUM('1.ครบ7แผน ราย รพ'!BQ118:CK118)</f>
        <v>2635265.5700000003</v>
      </c>
      <c r="I115" s="287">
        <f t="shared" si="7"/>
        <v>6643384.5499999998</v>
      </c>
    </row>
    <row r="116" spans="1:9" s="291" customFormat="1">
      <c r="A116" s="337" t="s">
        <v>229</v>
      </c>
      <c r="B116" s="288">
        <f>SUM('1.ครบ7แผน ราย รพ'!B119:M119)</f>
        <v>568611</v>
      </c>
      <c r="C116" s="289">
        <f>SUM('1.ครบ7แผน ราย รพ'!N119:U119)</f>
        <v>231840.69999999998</v>
      </c>
      <c r="D116" s="289">
        <f>SUM('1.ครบ7แผน ราย รพ'!V119:AI119)</f>
        <v>753155</v>
      </c>
      <c r="E116" s="288">
        <f>SUM('1.ครบ7แผน ราย รพ'!AJ119:BA119)</f>
        <v>1170154.77</v>
      </c>
      <c r="F116" s="289">
        <f>SUM('1.ครบ7แผน ราย รพ'!BB119:BJ119)</f>
        <v>418357.55</v>
      </c>
      <c r="G116" s="289">
        <f>SUM('1.ครบ7แผน ราย รพ'!BK119:BP119)</f>
        <v>156409</v>
      </c>
      <c r="H116" s="289">
        <f>SUM('1.ครบ7แผน ราย รพ'!BQ119:CK119)</f>
        <v>2003181.38</v>
      </c>
      <c r="I116" s="287">
        <f t="shared" si="7"/>
        <v>5301709.3999999994</v>
      </c>
    </row>
    <row r="117" spans="1:9" s="291" customFormat="1">
      <c r="A117" s="337" t="s">
        <v>261</v>
      </c>
      <c r="B117" s="288">
        <f>SUM('1.ครบ7แผน ราย รพ'!B120:M120)</f>
        <v>9536824.5800000001</v>
      </c>
      <c r="C117" s="289">
        <f>SUM('1.ครบ7แผน ราย รพ'!N120:U120)</f>
        <v>5364167.4000000004</v>
      </c>
      <c r="D117" s="289">
        <f>SUM('1.ครบ7แผน ราย รพ'!V120:AI120)</f>
        <v>8150274.9900000002</v>
      </c>
      <c r="E117" s="288">
        <f>SUM('1.ครบ7แผน ราย รพ'!AJ120:BA120)</f>
        <v>18275760.539999999</v>
      </c>
      <c r="F117" s="289">
        <f>SUM('1.ครบ7แผน ราย รพ'!BB120:BJ120)</f>
        <v>7233813.8100000005</v>
      </c>
      <c r="G117" s="289">
        <f>SUM('1.ครบ7แผน ราย รพ'!BK120:BP120)</f>
        <v>0</v>
      </c>
      <c r="H117" s="289">
        <f>SUM('1.ครบ7แผน ราย รพ'!BQ120:CK120)</f>
        <v>23479730.029999997</v>
      </c>
      <c r="I117" s="287">
        <f t="shared" si="7"/>
        <v>72040571.349999994</v>
      </c>
    </row>
    <row r="118" spans="1:9" s="291" customFormat="1">
      <c r="A118" s="314" t="s">
        <v>275</v>
      </c>
      <c r="B118" s="302">
        <f>SUM('1.ครบ7แผน ราย รพ'!B121:M121)</f>
        <v>107795210.53</v>
      </c>
      <c r="C118" s="303">
        <f>SUM('1.ครบ7แผน ราย รพ'!N121:U121)</f>
        <v>81375261.030000001</v>
      </c>
      <c r="D118" s="303">
        <f>SUM('1.ครบ7แผน ราย รพ'!V121:AI121)</f>
        <v>119203743.14</v>
      </c>
      <c r="E118" s="302">
        <f>SUM('1.ครบ7แผน ราย รพ'!AJ121:BA121)</f>
        <v>173680221.32999998</v>
      </c>
      <c r="F118" s="303">
        <f>SUM('1.ครบ7แผน ราย รพ'!BB121:BJ121)</f>
        <v>77531118.719999999</v>
      </c>
      <c r="G118" s="303">
        <f>SUM('1.ครบ7แผน ราย รพ'!BK121:BP121)</f>
        <v>22683592.129999999</v>
      </c>
      <c r="H118" s="303">
        <f>SUM('1.ครบ7แผน ราย รพ'!BQ121:CK121)</f>
        <v>284081075.12</v>
      </c>
      <c r="I118" s="338">
        <f>SUM(I108:I117)</f>
        <v>866350221.99999988</v>
      </c>
    </row>
    <row r="119" spans="1:9" s="291" customFormat="1">
      <c r="A119" s="339"/>
      <c r="B119" s="340"/>
      <c r="C119" s="341"/>
      <c r="D119" s="341"/>
      <c r="E119" s="340"/>
      <c r="F119" s="341"/>
      <c r="G119" s="341"/>
      <c r="H119" s="341"/>
      <c r="I119" s="342"/>
    </row>
    <row r="120" spans="1:9" s="291" customFormat="1">
      <c r="A120" s="339"/>
      <c r="B120" s="340"/>
      <c r="C120" s="341"/>
      <c r="D120" s="341"/>
      <c r="E120" s="340"/>
      <c r="F120" s="341"/>
      <c r="G120" s="341"/>
      <c r="H120" s="341"/>
      <c r="I120" s="342"/>
    </row>
    <row r="121" spans="1:9" s="291" customFormat="1">
      <c r="A121" s="339"/>
      <c r="B121" s="340"/>
      <c r="C121" s="341"/>
      <c r="D121" s="341"/>
      <c r="E121" s="340"/>
      <c r="F121" s="341"/>
      <c r="G121" s="341"/>
      <c r="H121" s="341"/>
      <c r="I121" s="342"/>
    </row>
    <row r="122" spans="1:9" s="291" customFormat="1">
      <c r="A122" s="339"/>
      <c r="B122" s="340"/>
      <c r="C122" s="341"/>
      <c r="D122" s="341"/>
      <c r="E122" s="340"/>
      <c r="G122" s="341"/>
      <c r="H122" s="341"/>
      <c r="I122" s="342"/>
    </row>
    <row r="123" spans="1:9" s="291" customFormat="1">
      <c r="A123" s="339"/>
      <c r="B123" s="340"/>
      <c r="C123" s="341"/>
      <c r="D123" s="341"/>
      <c r="E123" s="371" t="s">
        <v>441</v>
      </c>
      <c r="F123" s="371"/>
      <c r="G123" s="371"/>
      <c r="H123" s="371"/>
      <c r="I123" s="342"/>
    </row>
    <row r="124" spans="1:9" s="347" customFormat="1">
      <c r="A124" s="343"/>
      <c r="B124" s="344"/>
      <c r="C124" s="345"/>
      <c r="D124" s="345"/>
      <c r="E124" s="372" t="s">
        <v>440</v>
      </c>
      <c r="F124" s="372"/>
      <c r="G124" s="372"/>
      <c r="H124" s="372"/>
      <c r="I124" s="346"/>
    </row>
    <row r="125" spans="1:9" s="347" customFormat="1">
      <c r="A125" s="343"/>
      <c r="B125" s="344"/>
      <c r="C125" s="345"/>
      <c r="D125" s="345"/>
      <c r="E125" s="373" t="s">
        <v>779</v>
      </c>
      <c r="F125" s="373"/>
      <c r="G125" s="373"/>
      <c r="H125" s="373"/>
      <c r="I125" s="346"/>
    </row>
    <row r="126" spans="1:9" s="347" customFormat="1">
      <c r="A126" s="343"/>
      <c r="B126" s="344"/>
      <c r="C126" s="345"/>
      <c r="D126" s="345"/>
      <c r="E126" s="373" t="s">
        <v>780</v>
      </c>
      <c r="F126" s="373"/>
      <c r="G126" s="373"/>
      <c r="H126" s="373"/>
      <c r="I126" s="346"/>
    </row>
    <row r="127" spans="1:9">
      <c r="E127" s="374"/>
      <c r="F127" s="374"/>
      <c r="G127" s="374"/>
      <c r="H127" s="374"/>
    </row>
    <row r="128" spans="1:9">
      <c r="F128" s="349"/>
      <c r="G128" s="349"/>
      <c r="H128" s="349"/>
    </row>
    <row r="129" spans="5:9">
      <c r="E129" s="350"/>
      <c r="F129" s="350"/>
      <c r="G129" s="350"/>
      <c r="H129" s="350"/>
      <c r="I129" s="350"/>
    </row>
  </sheetData>
  <mergeCells count="15">
    <mergeCell ref="A2:A3"/>
    <mergeCell ref="A1:I1"/>
    <mergeCell ref="I2:I3"/>
    <mergeCell ref="B2:B3"/>
    <mergeCell ref="C2:C3"/>
    <mergeCell ref="D2:D3"/>
    <mergeCell ref="E2:E3"/>
    <mergeCell ref="F2:F3"/>
    <mergeCell ref="G2:G3"/>
    <mergeCell ref="H2:H3"/>
    <mergeCell ref="E123:H123"/>
    <mergeCell ref="E124:H124"/>
    <mergeCell ref="E125:H125"/>
    <mergeCell ref="E126:H126"/>
    <mergeCell ref="E127:H127"/>
  </mergeCells>
  <phoneticPr fontId="5" type="noConversion"/>
  <pageMargins left="0.7" right="0.7" top="0.75" bottom="0.75" header="0.3" footer="0.3"/>
  <pageSetup paperSize="9" scale="60" orientation="landscape" r:id="rId1"/>
  <headerFooter>
    <oddHeader>&amp;R&amp;"TH Sarabun New,ธรรมดา"&amp;18เอกสารแนบ 2</oddHeader>
    <oddFooter>หน้าที่ &amp;P จาก &amp;N</oddFooter>
  </headerFooter>
  <ignoredErrors>
    <ignoredError sqref="B6:E6 B7:B17 C7:E34 B20:B34 F6:H34 B108:H118 B101:H104 B90:H97 B71:H86 B55:H67 B36:H37 B46:H52 B41:H43 B100:H100 C105:H105 B39:H3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D83F-ED7F-4256-93A2-75EA229696A4}">
  <sheetPr>
    <tabColor rgb="FF00B050"/>
  </sheetPr>
  <dimension ref="A1:L43"/>
  <sheetViews>
    <sheetView zoomScale="30" zoomScaleNormal="30" zoomScaleSheetLayoutView="40" workbookViewId="0">
      <pane xSplit="1" ySplit="5" topLeftCell="B6" activePane="bottomRight" state="frozen"/>
      <selection activeCell="M98" sqref="M98"/>
      <selection pane="topRight" activeCell="M98" sqref="M98"/>
      <selection pane="bottomLeft" activeCell="M98" sqref="M98"/>
      <selection pane="bottomRight" activeCell="D28" sqref="D28"/>
    </sheetView>
  </sheetViews>
  <sheetFormatPr defaultColWidth="9.09765625" defaultRowHeight="33" customHeight="1"/>
  <cols>
    <col min="1" max="1" width="173.09765625" style="182" bestFit="1" customWidth="1"/>
    <col min="2" max="3" width="31.09765625" style="191" bestFit="1" customWidth="1"/>
    <col min="4" max="4" width="27.796875" style="182" bestFit="1" customWidth="1"/>
    <col min="5" max="5" width="29.09765625" style="191" bestFit="1" customWidth="1"/>
    <col min="6" max="6" width="33.09765625" style="191" bestFit="1" customWidth="1"/>
    <col min="7" max="7" width="41.09765625" style="191" bestFit="1" customWidth="1"/>
    <col min="8" max="8" width="31.796875" style="191" bestFit="1" customWidth="1"/>
    <col min="9" max="9" width="29.3984375" style="191" bestFit="1" customWidth="1"/>
    <col min="10" max="10" width="32.796875" style="191" bestFit="1" customWidth="1"/>
    <col min="11" max="11" width="29.09765625" style="191" bestFit="1" customWidth="1"/>
    <col min="12" max="12" width="30.09765625" style="191" bestFit="1" customWidth="1"/>
    <col min="13" max="18" width="12.69921875" style="182" customWidth="1"/>
    <col min="19" max="16384" width="9.09765625" style="182"/>
  </cols>
  <sheetData>
    <row r="1" spans="1:12" ht="33" hidden="1" customHeight="1">
      <c r="A1" s="226" t="s">
        <v>94</v>
      </c>
      <c r="B1" s="183">
        <v>1</v>
      </c>
      <c r="C1" s="183">
        <v>2</v>
      </c>
      <c r="D1" s="183">
        <v>3</v>
      </c>
      <c r="E1" s="184">
        <v>4</v>
      </c>
      <c r="F1" s="184">
        <v>5</v>
      </c>
      <c r="G1" s="184">
        <v>6</v>
      </c>
      <c r="H1" s="183">
        <v>7</v>
      </c>
      <c r="I1" s="183">
        <v>8</v>
      </c>
      <c r="J1" s="183">
        <v>9</v>
      </c>
      <c r="K1" s="183">
        <v>10</v>
      </c>
      <c r="L1" s="184">
        <v>11</v>
      </c>
    </row>
    <row r="2" spans="1:12" ht="67.8">
      <c r="A2" s="380" t="s">
        <v>770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</row>
    <row r="3" spans="1:12" s="187" customFormat="1" ht="33" customHeight="1">
      <c r="A3" s="382" t="s">
        <v>94</v>
      </c>
      <c r="B3" s="185" t="s">
        <v>1</v>
      </c>
      <c r="C3" s="185" t="s">
        <v>1</v>
      </c>
      <c r="D3" s="185" t="s">
        <v>1</v>
      </c>
      <c r="E3" s="186" t="s">
        <v>3</v>
      </c>
      <c r="F3" s="186" t="s">
        <v>3</v>
      </c>
      <c r="G3" s="186" t="s">
        <v>3</v>
      </c>
      <c r="H3" s="185" t="s">
        <v>4</v>
      </c>
      <c r="I3" s="185" t="s">
        <v>4</v>
      </c>
      <c r="J3" s="185" t="s">
        <v>4</v>
      </c>
      <c r="K3" s="185" t="s">
        <v>4</v>
      </c>
      <c r="L3" s="186" t="s">
        <v>5</v>
      </c>
    </row>
    <row r="4" spans="1:12" s="188" customFormat="1" ht="33" customHeight="1">
      <c r="A4" s="382"/>
      <c r="B4" s="185" t="s">
        <v>24</v>
      </c>
      <c r="C4" s="185" t="s">
        <v>25</v>
      </c>
      <c r="D4" s="185" t="s">
        <v>26</v>
      </c>
      <c r="E4" s="186" t="s">
        <v>42</v>
      </c>
      <c r="F4" s="186" t="s">
        <v>57</v>
      </c>
      <c r="G4" s="186" t="s">
        <v>58</v>
      </c>
      <c r="H4" s="185" t="s">
        <v>59</v>
      </c>
      <c r="I4" s="185" t="s">
        <v>60</v>
      </c>
      <c r="J4" s="185" t="s">
        <v>61</v>
      </c>
      <c r="K4" s="185" t="s">
        <v>64</v>
      </c>
      <c r="L4" s="186" t="s">
        <v>70</v>
      </c>
    </row>
    <row r="5" spans="1:12" s="188" customFormat="1" ht="33" customHeight="1">
      <c r="A5" s="383"/>
      <c r="B5" s="185" t="s">
        <v>112</v>
      </c>
      <c r="C5" s="185" t="s">
        <v>113</v>
      </c>
      <c r="D5" s="185" t="s">
        <v>114</v>
      </c>
      <c r="E5" s="186" t="s">
        <v>130</v>
      </c>
      <c r="F5" s="186" t="s">
        <v>447</v>
      </c>
      <c r="G5" s="186" t="s">
        <v>448</v>
      </c>
      <c r="H5" s="185" t="s">
        <v>145</v>
      </c>
      <c r="I5" s="185" t="s">
        <v>146</v>
      </c>
      <c r="J5" s="185" t="s">
        <v>147</v>
      </c>
      <c r="K5" s="185" t="s">
        <v>150</v>
      </c>
      <c r="L5" s="186" t="s">
        <v>157</v>
      </c>
    </row>
    <row r="6" spans="1:12" s="191" customFormat="1" ht="33" customHeight="1">
      <c r="A6" s="189" t="s">
        <v>446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</row>
    <row r="7" spans="1:12" s="158" customFormat="1" ht="33" customHeight="1">
      <c r="A7" s="156" t="s">
        <v>381</v>
      </c>
      <c r="B7" s="157">
        <v>5691882.7599999998</v>
      </c>
      <c r="C7" s="157">
        <v>593230</v>
      </c>
      <c r="D7" s="157">
        <v>514600</v>
      </c>
      <c r="E7" s="157">
        <v>8904103.7599999998</v>
      </c>
      <c r="F7" s="157">
        <v>41230101</v>
      </c>
      <c r="G7" s="157">
        <v>7000000</v>
      </c>
      <c r="H7" s="157">
        <v>46791300</v>
      </c>
      <c r="I7" s="157">
        <v>13546514.15</v>
      </c>
      <c r="J7" s="157">
        <v>408100</v>
      </c>
      <c r="K7" s="157">
        <v>5443679.1699999999</v>
      </c>
      <c r="L7" s="157">
        <v>11916118.689999999</v>
      </c>
    </row>
    <row r="8" spans="1:12" s="161" customFormat="1" ht="33" customHeight="1">
      <c r="A8" s="159" t="s">
        <v>336</v>
      </c>
      <c r="B8" s="160">
        <v>2974627.5</v>
      </c>
      <c r="C8" s="160">
        <v>2180980</v>
      </c>
      <c r="D8" s="160">
        <v>250000</v>
      </c>
      <c r="E8" s="160">
        <v>6500000</v>
      </c>
      <c r="F8" s="160">
        <v>0</v>
      </c>
      <c r="G8" s="160">
        <v>285000</v>
      </c>
      <c r="H8" s="160">
        <v>15000000</v>
      </c>
      <c r="I8" s="160">
        <v>5500000</v>
      </c>
      <c r="J8" s="160">
        <v>94500</v>
      </c>
      <c r="K8" s="160">
        <v>0</v>
      </c>
      <c r="L8" s="160">
        <v>0</v>
      </c>
    </row>
    <row r="9" spans="1:12" s="191" customFormat="1" ht="33" customHeight="1">
      <c r="A9" s="177" t="s">
        <v>275</v>
      </c>
      <c r="B9" s="178">
        <f t="shared" ref="B9:L9" si="0">SUM(B7:B8)</f>
        <v>8666510.2599999998</v>
      </c>
      <c r="C9" s="178">
        <f t="shared" si="0"/>
        <v>2774210</v>
      </c>
      <c r="D9" s="178">
        <f t="shared" si="0"/>
        <v>764600</v>
      </c>
      <c r="E9" s="178">
        <f t="shared" si="0"/>
        <v>15404103.76</v>
      </c>
      <c r="F9" s="178">
        <f t="shared" si="0"/>
        <v>41230101</v>
      </c>
      <c r="G9" s="178">
        <f t="shared" si="0"/>
        <v>7285000</v>
      </c>
      <c r="H9" s="178">
        <f t="shared" si="0"/>
        <v>61791300</v>
      </c>
      <c r="I9" s="178">
        <f t="shared" si="0"/>
        <v>19046514.149999999</v>
      </c>
      <c r="J9" s="178">
        <f t="shared" si="0"/>
        <v>502600</v>
      </c>
      <c r="K9" s="178">
        <f t="shared" si="0"/>
        <v>5443679.1699999999</v>
      </c>
      <c r="L9" s="178">
        <f t="shared" si="0"/>
        <v>11916118.689999999</v>
      </c>
    </row>
    <row r="10" spans="1:12" ht="33" customHeight="1">
      <c r="A10" s="192" t="s">
        <v>288</v>
      </c>
      <c r="B10" s="193">
        <v>158784741.63</v>
      </c>
      <c r="C10" s="193">
        <v>124213995.25000003</v>
      </c>
      <c r="D10" s="193">
        <v>69592235</v>
      </c>
      <c r="E10" s="193">
        <v>150995012.02999997</v>
      </c>
      <c r="F10" s="193">
        <v>765906975.58000004</v>
      </c>
      <c r="G10" s="193">
        <v>112135102.72999999</v>
      </c>
      <c r="H10" s="193">
        <v>1686100000</v>
      </c>
      <c r="I10" s="193">
        <v>346280000</v>
      </c>
      <c r="J10" s="193">
        <v>98027437.409999996</v>
      </c>
      <c r="K10" s="193">
        <v>93063110.379999995</v>
      </c>
      <c r="L10" s="193">
        <v>248459282.65000001</v>
      </c>
    </row>
    <row r="11" spans="1:12" ht="33" customHeight="1">
      <c r="A11" s="192" t="s">
        <v>289</v>
      </c>
      <c r="B11" s="193">
        <v>123208095.04000001</v>
      </c>
      <c r="C11" s="193">
        <v>117217317.39000002</v>
      </c>
      <c r="D11" s="193">
        <v>67064430</v>
      </c>
      <c r="E11" s="193">
        <v>146292662.96000001</v>
      </c>
      <c r="F11" s="193">
        <v>740786372.94000006</v>
      </c>
      <c r="G11" s="193">
        <v>103859877.8</v>
      </c>
      <c r="H11" s="193">
        <v>1427000000</v>
      </c>
      <c r="I11" s="193">
        <v>308971098.81999999</v>
      </c>
      <c r="J11" s="193">
        <v>97993362.930000007</v>
      </c>
      <c r="K11" s="193">
        <v>80687093.379999995</v>
      </c>
      <c r="L11" s="193">
        <v>227403578.92000002</v>
      </c>
    </row>
    <row r="12" spans="1:12" ht="33" customHeight="1">
      <c r="A12" s="192" t="s">
        <v>290</v>
      </c>
      <c r="B12" s="194">
        <f>+B10-B11</f>
        <v>35576646.589999989</v>
      </c>
      <c r="C12" s="194">
        <f t="shared" ref="C12:L12" si="1">+C10-C11</f>
        <v>6996677.8600000143</v>
      </c>
      <c r="D12" s="194">
        <f t="shared" si="1"/>
        <v>2527805</v>
      </c>
      <c r="E12" s="194">
        <f t="shared" si="1"/>
        <v>4702349.069999963</v>
      </c>
      <c r="F12" s="194">
        <f t="shared" si="1"/>
        <v>25120602.639999986</v>
      </c>
      <c r="G12" s="194">
        <f t="shared" si="1"/>
        <v>8275224.9299999923</v>
      </c>
      <c r="H12" s="194">
        <f t="shared" si="1"/>
        <v>259100000</v>
      </c>
      <c r="I12" s="194">
        <f t="shared" si="1"/>
        <v>37308901.180000007</v>
      </c>
      <c r="J12" s="194">
        <f t="shared" si="1"/>
        <v>34074.479999989271</v>
      </c>
      <c r="K12" s="194">
        <f t="shared" si="1"/>
        <v>12376017</v>
      </c>
      <c r="L12" s="194">
        <f t="shared" si="1"/>
        <v>21055703.729999989</v>
      </c>
    </row>
    <row r="13" spans="1:12" ht="33" customHeight="1">
      <c r="A13" s="192" t="s">
        <v>291</v>
      </c>
      <c r="B13" s="195" t="s">
        <v>310</v>
      </c>
      <c r="C13" s="195" t="s">
        <v>310</v>
      </c>
      <c r="D13" s="195" t="s">
        <v>310</v>
      </c>
      <c r="E13" s="195" t="s">
        <v>310</v>
      </c>
      <c r="F13" s="195" t="s">
        <v>310</v>
      </c>
      <c r="G13" s="195" t="s">
        <v>310</v>
      </c>
      <c r="H13" s="195" t="s">
        <v>310</v>
      </c>
      <c r="I13" s="195" t="s">
        <v>310</v>
      </c>
      <c r="J13" s="195" t="s">
        <v>310</v>
      </c>
      <c r="K13" s="195" t="s">
        <v>310</v>
      </c>
      <c r="L13" s="195" t="s">
        <v>310</v>
      </c>
    </row>
    <row r="14" spans="1:12" ht="33" customHeight="1">
      <c r="A14" s="192" t="s">
        <v>292</v>
      </c>
      <c r="B14" s="194">
        <f>+B12*0.2</f>
        <v>7115329.3179999981</v>
      </c>
      <c r="C14" s="194">
        <f t="shared" ref="C14:L14" si="2">+C12*0.2</f>
        <v>1399335.572000003</v>
      </c>
      <c r="D14" s="194">
        <f t="shared" si="2"/>
        <v>505561</v>
      </c>
      <c r="E14" s="194">
        <f t="shared" si="2"/>
        <v>940469.81399999268</v>
      </c>
      <c r="F14" s="194">
        <f t="shared" si="2"/>
        <v>5024120.5279999971</v>
      </c>
      <c r="G14" s="194">
        <f t="shared" si="2"/>
        <v>1655044.9859999986</v>
      </c>
      <c r="H14" s="194">
        <f t="shared" si="2"/>
        <v>51820000</v>
      </c>
      <c r="I14" s="194">
        <f t="shared" si="2"/>
        <v>7461780.2360000014</v>
      </c>
      <c r="J14" s="194">
        <f t="shared" si="2"/>
        <v>6814.8959999978542</v>
      </c>
      <c r="K14" s="194">
        <f t="shared" si="2"/>
        <v>2475203.4</v>
      </c>
      <c r="L14" s="194">
        <f t="shared" si="2"/>
        <v>4211140.7459999984</v>
      </c>
    </row>
    <row r="15" spans="1:12" ht="33" customHeight="1">
      <c r="A15" s="162" t="s">
        <v>293</v>
      </c>
      <c r="B15" s="163">
        <f>+B7+B8</f>
        <v>8666510.2599999998</v>
      </c>
      <c r="C15" s="163">
        <f t="shared" ref="C15:L15" si="3">+C7+C8</f>
        <v>2774210</v>
      </c>
      <c r="D15" s="163">
        <f t="shared" si="3"/>
        <v>764600</v>
      </c>
      <c r="E15" s="163">
        <f t="shared" si="3"/>
        <v>15404103.76</v>
      </c>
      <c r="F15" s="163">
        <f t="shared" si="3"/>
        <v>41230101</v>
      </c>
      <c r="G15" s="163">
        <f t="shared" si="3"/>
        <v>7285000</v>
      </c>
      <c r="H15" s="163">
        <f t="shared" si="3"/>
        <v>61791300</v>
      </c>
      <c r="I15" s="163">
        <f t="shared" si="3"/>
        <v>19046514.149999999</v>
      </c>
      <c r="J15" s="163">
        <f t="shared" si="3"/>
        <v>502600</v>
      </c>
      <c r="K15" s="163">
        <f t="shared" si="3"/>
        <v>5443679.1699999999</v>
      </c>
      <c r="L15" s="163">
        <f t="shared" si="3"/>
        <v>11916118.689999999</v>
      </c>
    </row>
    <row r="16" spans="1:12" ht="33" customHeight="1">
      <c r="A16" s="192" t="s">
        <v>300</v>
      </c>
      <c r="B16" s="194">
        <f>+B15/B12*100</f>
        <v>24.360110045998585</v>
      </c>
      <c r="C16" s="194">
        <f t="shared" ref="C16:L16" si="4">+C15/C12*100</f>
        <v>39.650389163407823</v>
      </c>
      <c r="D16" s="194">
        <f t="shared" si="4"/>
        <v>30.247586344674531</v>
      </c>
      <c r="E16" s="194">
        <f t="shared" si="4"/>
        <v>327.58316174941308</v>
      </c>
      <c r="F16" s="194">
        <f t="shared" si="4"/>
        <v>164.12863015614352</v>
      </c>
      <c r="G16" s="194">
        <f t="shared" si="4"/>
        <v>88.033860851199933</v>
      </c>
      <c r="H16" s="194">
        <f t="shared" si="4"/>
        <v>23.848436896950982</v>
      </c>
      <c r="I16" s="194">
        <f t="shared" si="4"/>
        <v>51.050857965793341</v>
      </c>
      <c r="J16" s="194">
        <f t="shared" si="4"/>
        <v>1475.0041673421231</v>
      </c>
      <c r="K16" s="194">
        <f t="shared" si="4"/>
        <v>43.985711800492837</v>
      </c>
      <c r="L16" s="194">
        <f t="shared" si="4"/>
        <v>56.593305276337134</v>
      </c>
    </row>
    <row r="17" spans="1:12" ht="33" customHeight="1">
      <c r="A17" s="192" t="s">
        <v>299</v>
      </c>
      <c r="B17" s="194">
        <f>+B14-B15</f>
        <v>-1551180.9420000017</v>
      </c>
      <c r="C17" s="194">
        <f t="shared" ref="C17:L17" si="5">+C14-C15</f>
        <v>-1374874.427999997</v>
      </c>
      <c r="D17" s="194">
        <f t="shared" si="5"/>
        <v>-259039</v>
      </c>
      <c r="E17" s="194">
        <f t="shared" si="5"/>
        <v>-14463633.946000008</v>
      </c>
      <c r="F17" s="194">
        <f t="shared" si="5"/>
        <v>-36205980.472000003</v>
      </c>
      <c r="G17" s="194">
        <f t="shared" si="5"/>
        <v>-5629955.0140000014</v>
      </c>
      <c r="H17" s="194">
        <f t="shared" si="5"/>
        <v>-9971300</v>
      </c>
      <c r="I17" s="194">
        <f t="shared" si="5"/>
        <v>-11584733.913999997</v>
      </c>
      <c r="J17" s="194">
        <f t="shared" si="5"/>
        <v>-495785.10400000215</v>
      </c>
      <c r="K17" s="194">
        <f t="shared" si="5"/>
        <v>-2968475.77</v>
      </c>
      <c r="L17" s="194">
        <f t="shared" si="5"/>
        <v>-7704977.9440000011</v>
      </c>
    </row>
    <row r="18" spans="1:12" ht="33" customHeight="1">
      <c r="A18" s="192" t="s">
        <v>302</v>
      </c>
      <c r="B18" s="196" t="s">
        <v>312</v>
      </c>
      <c r="C18" s="196" t="s">
        <v>312</v>
      </c>
      <c r="D18" s="196" t="s">
        <v>312</v>
      </c>
      <c r="E18" s="196" t="s">
        <v>312</v>
      </c>
      <c r="F18" s="196" t="s">
        <v>312</v>
      </c>
      <c r="G18" s="196" t="s">
        <v>312</v>
      </c>
      <c r="H18" s="196" t="s">
        <v>312</v>
      </c>
      <c r="I18" s="196" t="s">
        <v>312</v>
      </c>
      <c r="J18" s="196" t="s">
        <v>312</v>
      </c>
      <c r="K18" s="196" t="s">
        <v>312</v>
      </c>
      <c r="L18" s="196" t="s">
        <v>312</v>
      </c>
    </row>
    <row r="19" spans="1:12" ht="33" customHeight="1">
      <c r="A19" s="192" t="s">
        <v>388</v>
      </c>
      <c r="B19" s="194">
        <v>13063444.98</v>
      </c>
      <c r="C19" s="194">
        <v>3428084.09</v>
      </c>
      <c r="D19" s="194">
        <v>-6082055.9800000004</v>
      </c>
      <c r="E19" s="194">
        <v>35042167.380000003</v>
      </c>
      <c r="F19" s="194">
        <v>209092271.68000001</v>
      </c>
      <c r="G19" s="194">
        <v>22379442.140000001</v>
      </c>
      <c r="H19" s="194">
        <v>492612757.99000001</v>
      </c>
      <c r="I19" s="194">
        <v>-44777145.280000001</v>
      </c>
      <c r="J19" s="194">
        <v>-6762900.8300000001</v>
      </c>
      <c r="K19" s="194">
        <v>29384127.59</v>
      </c>
      <c r="L19" s="194">
        <v>-14839384.32</v>
      </c>
    </row>
    <row r="20" spans="1:12" ht="33" customHeight="1">
      <c r="A20" s="192" t="s">
        <v>389</v>
      </c>
      <c r="B20" s="194">
        <v>-4301764.43</v>
      </c>
      <c r="C20" s="194">
        <v>-8970438.3000000007</v>
      </c>
      <c r="D20" s="194">
        <v>-10506603.84</v>
      </c>
      <c r="E20" s="194">
        <v>22563389.009999998</v>
      </c>
      <c r="F20" s="194">
        <v>80756790.620000005</v>
      </c>
      <c r="G20" s="194">
        <v>12427055.079999998</v>
      </c>
      <c r="H20" s="194">
        <v>220874955.98000002</v>
      </c>
      <c r="I20" s="194">
        <v>-92532629.689999998</v>
      </c>
      <c r="J20" s="194">
        <v>-19837342.57</v>
      </c>
      <c r="K20" s="194">
        <v>17689150.07</v>
      </c>
      <c r="L20" s="194">
        <v>-52556145.809999995</v>
      </c>
    </row>
    <row r="21" spans="1:12" ht="33" customHeight="1">
      <c r="A21" s="192" t="s">
        <v>386</v>
      </c>
      <c r="B21" s="194">
        <f>+B11/12</f>
        <v>10267341.253333334</v>
      </c>
      <c r="C21" s="194">
        <f t="shared" ref="C21:L21" si="6">+C11/12</f>
        <v>9768109.7825000007</v>
      </c>
      <c r="D21" s="194">
        <f t="shared" si="6"/>
        <v>5588702.5</v>
      </c>
      <c r="E21" s="194">
        <f t="shared" si="6"/>
        <v>12191055.246666668</v>
      </c>
      <c r="F21" s="194">
        <f t="shared" si="6"/>
        <v>61732197.745000005</v>
      </c>
      <c r="G21" s="194">
        <f t="shared" si="6"/>
        <v>8654989.8166666664</v>
      </c>
      <c r="H21" s="194">
        <f t="shared" si="6"/>
        <v>118916666.66666667</v>
      </c>
      <c r="I21" s="194">
        <f t="shared" si="6"/>
        <v>25747591.568333331</v>
      </c>
      <c r="J21" s="194">
        <f t="shared" si="6"/>
        <v>8166113.5775000006</v>
      </c>
      <c r="K21" s="194">
        <f t="shared" si="6"/>
        <v>6723924.4483333332</v>
      </c>
      <c r="L21" s="194">
        <f t="shared" si="6"/>
        <v>18950298.243333336</v>
      </c>
    </row>
    <row r="22" spans="1:12" ht="33" customHeight="1">
      <c r="A22" s="192" t="s">
        <v>303</v>
      </c>
      <c r="B22" s="194">
        <f>+B19/B21</f>
        <v>1.2723298717434661</v>
      </c>
      <c r="C22" s="194">
        <f t="shared" ref="C22:L22" si="7">+C19/C21</f>
        <v>0.35094651537819155</v>
      </c>
      <c r="D22" s="194">
        <f t="shared" si="7"/>
        <v>-1.0882769265316949</v>
      </c>
      <c r="E22" s="194">
        <f t="shared" si="7"/>
        <v>2.8744162560973865</v>
      </c>
      <c r="F22" s="194">
        <f t="shared" si="7"/>
        <v>3.3870861449596683</v>
      </c>
      <c r="G22" s="194">
        <f t="shared" si="7"/>
        <v>2.5857271486217752</v>
      </c>
      <c r="H22" s="194">
        <f t="shared" si="7"/>
        <v>4.1425039214295722</v>
      </c>
      <c r="I22" s="194">
        <f t="shared" si="7"/>
        <v>-1.7390809218471097</v>
      </c>
      <c r="J22" s="194">
        <f t="shared" si="7"/>
        <v>-0.82816639345229581</v>
      </c>
      <c r="K22" s="194">
        <f t="shared" si="7"/>
        <v>4.3700859246393637</v>
      </c>
      <c r="L22" s="194">
        <f t="shared" si="7"/>
        <v>-0.78306864248009689</v>
      </c>
    </row>
    <row r="23" spans="1:12" ht="33" customHeight="1">
      <c r="A23" s="192" t="s">
        <v>298</v>
      </c>
      <c r="B23" s="197">
        <f>+B19+B17</f>
        <v>11512264.037999999</v>
      </c>
      <c r="C23" s="197">
        <f t="shared" ref="C23:L23" si="8">+C19+C17</f>
        <v>2053209.6620000028</v>
      </c>
      <c r="D23" s="197">
        <f t="shared" si="8"/>
        <v>-6341094.9800000004</v>
      </c>
      <c r="E23" s="197">
        <f t="shared" si="8"/>
        <v>20578533.433999993</v>
      </c>
      <c r="F23" s="197">
        <f t="shared" si="8"/>
        <v>172886291.208</v>
      </c>
      <c r="G23" s="197">
        <f t="shared" si="8"/>
        <v>16749487.125999998</v>
      </c>
      <c r="H23" s="197">
        <f t="shared" si="8"/>
        <v>482641457.99000001</v>
      </c>
      <c r="I23" s="197">
        <f t="shared" si="8"/>
        <v>-56361879.193999998</v>
      </c>
      <c r="J23" s="197">
        <f t="shared" si="8"/>
        <v>-7258685.9340000022</v>
      </c>
      <c r="K23" s="197">
        <f t="shared" si="8"/>
        <v>26415651.82</v>
      </c>
      <c r="L23" s="197">
        <f t="shared" si="8"/>
        <v>-22544362.264000002</v>
      </c>
    </row>
    <row r="24" spans="1:12" ht="33" customHeight="1">
      <c r="A24" s="192" t="s">
        <v>297</v>
      </c>
      <c r="B24" s="194">
        <f>+B23/B21</f>
        <v>1.121250745830864</v>
      </c>
      <c r="C24" s="194">
        <f t="shared" ref="C24:L24" si="9">+C23/C21</f>
        <v>0.21019518696221232</v>
      </c>
      <c r="D24" s="194">
        <f t="shared" si="9"/>
        <v>-1.1346273987566882</v>
      </c>
      <c r="E24" s="194">
        <f t="shared" si="9"/>
        <v>1.6880026394455612</v>
      </c>
      <c r="F24" s="194">
        <f t="shared" si="9"/>
        <v>2.8005853917942347</v>
      </c>
      <c r="G24" s="194">
        <f t="shared" si="9"/>
        <v>1.9352405353205604</v>
      </c>
      <c r="H24" s="194">
        <f t="shared" si="9"/>
        <v>4.0586527651576736</v>
      </c>
      <c r="I24" s="194">
        <f t="shared" si="9"/>
        <v>-2.1890155840175294</v>
      </c>
      <c r="J24" s="194">
        <f t="shared" si="9"/>
        <v>-0.88887888529982939</v>
      </c>
      <c r="K24" s="194">
        <f t="shared" si="9"/>
        <v>3.9286062808971147</v>
      </c>
      <c r="L24" s="194">
        <f t="shared" si="9"/>
        <v>-1.1896573855733932</v>
      </c>
    </row>
    <row r="25" spans="1:12" s="200" customFormat="1" ht="33" customHeight="1">
      <c r="A25" s="198" t="s">
        <v>287</v>
      </c>
      <c r="B25" s="199">
        <v>3</v>
      </c>
      <c r="C25" s="199">
        <v>4</v>
      </c>
      <c r="D25" s="199">
        <v>4</v>
      </c>
      <c r="E25" s="199">
        <v>3</v>
      </c>
      <c r="F25" s="199">
        <v>3</v>
      </c>
      <c r="G25" s="199">
        <v>3</v>
      </c>
      <c r="H25" s="199">
        <v>3</v>
      </c>
      <c r="I25" s="199">
        <v>4</v>
      </c>
      <c r="J25" s="199">
        <v>4</v>
      </c>
      <c r="K25" s="199">
        <v>3</v>
      </c>
      <c r="L25" s="199">
        <v>4</v>
      </c>
    </row>
    <row r="26" spans="1:12" s="200" customFormat="1" ht="33" customHeight="1">
      <c r="A26" s="227" t="s">
        <v>465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</row>
    <row r="27" spans="1:12" ht="33" customHeight="1">
      <c r="A27" s="179" t="s">
        <v>464</v>
      </c>
      <c r="B27" s="180">
        <v>20092836.41</v>
      </c>
      <c r="C27" s="180">
        <v>4471541.66</v>
      </c>
      <c r="D27" s="181">
        <v>-7707394.8600000003</v>
      </c>
      <c r="E27" s="180">
        <v>38839594.490000002</v>
      </c>
      <c r="F27" s="180">
        <v>167146097.31999999</v>
      </c>
      <c r="G27" s="180">
        <v>29035424.399999999</v>
      </c>
      <c r="H27" s="180">
        <v>340269308.67000002</v>
      </c>
      <c r="I27" s="180">
        <v>-51133900.119999997</v>
      </c>
      <c r="J27" s="180">
        <v>-12278591.640000001</v>
      </c>
      <c r="K27" s="180">
        <v>22205626.43</v>
      </c>
      <c r="L27" s="180">
        <v>-4170387.64</v>
      </c>
    </row>
    <row r="28" spans="1:12" ht="33" customHeight="1">
      <c r="A28" s="201" t="s">
        <v>454</v>
      </c>
      <c r="B28" s="202">
        <v>3.99</v>
      </c>
      <c r="C28" s="202">
        <v>1.85</v>
      </c>
      <c r="D28" s="203">
        <v>0.84</v>
      </c>
      <c r="E28" s="202">
        <v>5.19</v>
      </c>
      <c r="F28" s="202">
        <v>4.1399999999999997</v>
      </c>
      <c r="G28" s="202">
        <v>4.3</v>
      </c>
      <c r="H28" s="202">
        <v>5.5</v>
      </c>
      <c r="I28" s="202">
        <v>1.1399999999999999</v>
      </c>
      <c r="J28" s="202">
        <v>1.41</v>
      </c>
      <c r="K28" s="202">
        <v>5.52</v>
      </c>
      <c r="L28" s="202">
        <v>1.55</v>
      </c>
    </row>
    <row r="29" spans="1:12" ht="33" customHeight="1">
      <c r="A29" s="201" t="s">
        <v>455</v>
      </c>
      <c r="B29" s="202">
        <v>3.49</v>
      </c>
      <c r="C29" s="202">
        <v>1.69</v>
      </c>
      <c r="D29" s="203">
        <v>0.68</v>
      </c>
      <c r="E29" s="202">
        <v>4.92</v>
      </c>
      <c r="F29" s="202">
        <v>3.78</v>
      </c>
      <c r="G29" s="202">
        <v>4.05</v>
      </c>
      <c r="H29" s="202">
        <v>5.15</v>
      </c>
      <c r="I29" s="202">
        <v>0.93</v>
      </c>
      <c r="J29" s="202">
        <v>1.31</v>
      </c>
      <c r="K29" s="202">
        <v>5.18</v>
      </c>
      <c r="L29" s="202">
        <v>1.43</v>
      </c>
    </row>
    <row r="30" spans="1:12" ht="33" customHeight="1">
      <c r="A30" s="201" t="s">
        <v>456</v>
      </c>
      <c r="B30" s="202">
        <v>2.7</v>
      </c>
      <c r="C30" s="202">
        <v>1.21</v>
      </c>
      <c r="D30" s="203">
        <v>0.34</v>
      </c>
      <c r="E30" s="202">
        <v>4.07</v>
      </c>
      <c r="F30" s="202">
        <v>2.87</v>
      </c>
      <c r="G30" s="202">
        <v>3.25</v>
      </c>
      <c r="H30" s="202">
        <v>3.37</v>
      </c>
      <c r="I30" s="202">
        <v>0.36</v>
      </c>
      <c r="J30" s="202">
        <v>0.49</v>
      </c>
      <c r="K30" s="202">
        <v>3.83</v>
      </c>
      <c r="L30" s="202">
        <v>0.93</v>
      </c>
    </row>
    <row r="31" spans="1:12" ht="33" customHeight="1">
      <c r="A31" s="201" t="s">
        <v>457</v>
      </c>
      <c r="B31" s="202">
        <v>35328450.75</v>
      </c>
      <c r="C31" s="202">
        <v>18458535.109999999</v>
      </c>
      <c r="D31" s="203">
        <v>-1831842.74</v>
      </c>
      <c r="E31" s="202">
        <v>53144575.390000001</v>
      </c>
      <c r="F31" s="202">
        <v>281431840.44</v>
      </c>
      <c r="G31" s="202">
        <v>42589426.409999996</v>
      </c>
      <c r="H31" s="202">
        <v>637683010.73000002</v>
      </c>
      <c r="I31" s="202">
        <v>11174622.220000001</v>
      </c>
      <c r="J31" s="202">
        <v>9572656.5800000001</v>
      </c>
      <c r="K31" s="202">
        <v>37677915.189999998</v>
      </c>
      <c r="L31" s="202">
        <v>31791077.600000001</v>
      </c>
    </row>
    <row r="32" spans="1:12" ht="33" customHeight="1">
      <c r="A32" s="201" t="s">
        <v>458</v>
      </c>
      <c r="B32" s="202">
        <v>11892378.73</v>
      </c>
      <c r="C32" s="202">
        <v>13176156.33</v>
      </c>
      <c r="D32" s="203">
        <v>811987.49</v>
      </c>
      <c r="E32" s="202">
        <v>4409434.0199999996</v>
      </c>
      <c r="F32" s="202">
        <v>43912259.350000001</v>
      </c>
      <c r="G32" s="202">
        <v>9456279.2899999991</v>
      </c>
      <c r="H32" s="202">
        <v>163488076.53999999</v>
      </c>
      <c r="I32" s="202">
        <v>24998454.91</v>
      </c>
      <c r="J32" s="202">
        <v>8410889.5099999998</v>
      </c>
      <c r="K32" s="202">
        <v>12094677.199999999</v>
      </c>
      <c r="L32" s="202">
        <v>23934881.850000001</v>
      </c>
    </row>
    <row r="33" spans="1:12" ht="33" customHeight="1">
      <c r="A33" s="201" t="s">
        <v>459</v>
      </c>
      <c r="B33" s="202">
        <v>8881420.6799999997</v>
      </c>
      <c r="C33" s="202">
        <v>12359418.02</v>
      </c>
      <c r="D33" s="203">
        <v>-799791.22</v>
      </c>
      <c r="E33" s="202">
        <v>5629777.29</v>
      </c>
      <c r="F33" s="202">
        <v>9665037.0299999993</v>
      </c>
      <c r="G33" s="202">
        <v>5147505.6399999997</v>
      </c>
      <c r="H33" s="202">
        <v>124229149.37</v>
      </c>
      <c r="I33" s="202">
        <v>104832275.14</v>
      </c>
      <c r="J33" s="202">
        <v>8630383.7899999991</v>
      </c>
      <c r="K33" s="202">
        <v>10144572.630000001</v>
      </c>
      <c r="L33" s="202">
        <v>23935438.960000001</v>
      </c>
    </row>
    <row r="34" spans="1:12" ht="33" customHeight="1">
      <c r="A34" s="201" t="s">
        <v>460</v>
      </c>
      <c r="B34" s="204">
        <v>0</v>
      </c>
      <c r="C34" s="204">
        <v>0</v>
      </c>
      <c r="D34" s="205">
        <v>7</v>
      </c>
      <c r="E34" s="204">
        <v>0</v>
      </c>
      <c r="F34" s="204">
        <v>0</v>
      </c>
      <c r="G34" s="204">
        <v>0</v>
      </c>
      <c r="H34" s="204">
        <v>0</v>
      </c>
      <c r="I34" s="204">
        <v>3</v>
      </c>
      <c r="J34" s="204">
        <v>2</v>
      </c>
      <c r="K34" s="204">
        <v>0</v>
      </c>
      <c r="L34" s="204">
        <v>0</v>
      </c>
    </row>
    <row r="35" spans="1:12" ht="33" customHeight="1">
      <c r="A35" s="179" t="s">
        <v>461</v>
      </c>
      <c r="B35" s="180">
        <v>1713301.65</v>
      </c>
      <c r="C35" s="180">
        <v>-2308026.23</v>
      </c>
      <c r="D35" s="181">
        <v>-1471380.9</v>
      </c>
      <c r="E35" s="180">
        <v>11840770.52</v>
      </c>
      <c r="F35" s="180">
        <v>33499943.25</v>
      </c>
      <c r="G35" s="180">
        <v>3112251.61</v>
      </c>
      <c r="H35" s="180">
        <v>305999928.12</v>
      </c>
      <c r="I35" s="180">
        <v>4308297.9800000004</v>
      </c>
      <c r="J35" s="180">
        <v>2617792.6</v>
      </c>
      <c r="K35" s="180">
        <v>-687696.06</v>
      </c>
      <c r="L35" s="180">
        <v>-6358187.9199999999</v>
      </c>
    </row>
    <row r="36" spans="1:12" ht="33" customHeight="1">
      <c r="A36" s="179" t="s">
        <v>462</v>
      </c>
      <c r="B36" s="180">
        <v>1255091.55</v>
      </c>
      <c r="C36" s="180">
        <v>-2378352.7599999998</v>
      </c>
      <c r="D36" s="181">
        <v>-301520.90000000002</v>
      </c>
      <c r="E36" s="180">
        <v>14472485.24</v>
      </c>
      <c r="F36" s="180">
        <v>-8770520.6500000004</v>
      </c>
      <c r="G36" s="180">
        <v>609977.29</v>
      </c>
      <c r="H36" s="180">
        <v>266320884.66999999</v>
      </c>
      <c r="I36" s="180">
        <v>7099209.1799999997</v>
      </c>
      <c r="J36" s="180">
        <v>540387.27</v>
      </c>
      <c r="K36" s="180">
        <v>-14756589.18</v>
      </c>
      <c r="L36" s="180">
        <v>-10927587.15</v>
      </c>
    </row>
    <row r="37" spans="1:12" ht="33" customHeight="1">
      <c r="A37" s="179" t="s">
        <v>463</v>
      </c>
      <c r="B37" s="206">
        <v>2</v>
      </c>
      <c r="C37" s="207">
        <v>6</v>
      </c>
      <c r="D37" s="205">
        <v>7</v>
      </c>
      <c r="E37" s="206">
        <v>0</v>
      </c>
      <c r="F37" s="206">
        <v>1</v>
      </c>
      <c r="G37" s="206">
        <v>0</v>
      </c>
      <c r="H37" s="206">
        <v>0</v>
      </c>
      <c r="I37" s="207">
        <v>6</v>
      </c>
      <c r="J37" s="207">
        <v>6</v>
      </c>
      <c r="K37" s="206">
        <v>1</v>
      </c>
      <c r="L37" s="207">
        <v>7</v>
      </c>
    </row>
    <row r="39" spans="1:12" ht="33" customHeight="1">
      <c r="A39" s="225" t="s">
        <v>476</v>
      </c>
      <c r="B39" s="145"/>
      <c r="C39" s="222"/>
      <c r="D39" s="145"/>
      <c r="E39" s="145"/>
      <c r="F39" s="145"/>
      <c r="G39" s="145"/>
      <c r="H39" s="145"/>
      <c r="I39" s="145"/>
      <c r="J39" s="223"/>
      <c r="K39" s="224"/>
      <c r="L39" s="223"/>
    </row>
    <row r="40" spans="1:12" ht="33" customHeight="1">
      <c r="A40" s="145"/>
      <c r="B40" s="145"/>
      <c r="C40" s="222"/>
      <c r="D40" s="145"/>
      <c r="E40" s="145"/>
      <c r="F40" s="145"/>
      <c r="G40" s="145"/>
      <c r="H40" s="145"/>
      <c r="I40" s="145"/>
      <c r="J40" s="223"/>
      <c r="K40" s="224"/>
      <c r="L40" s="223"/>
    </row>
    <row r="41" spans="1:12" ht="33" customHeight="1">
      <c r="A41" s="145"/>
      <c r="B41" s="145"/>
      <c r="C41" s="222"/>
      <c r="D41" s="145"/>
      <c r="E41" s="145"/>
      <c r="F41" s="145"/>
      <c r="G41" s="145"/>
      <c r="H41" s="384" t="s">
        <v>441</v>
      </c>
      <c r="I41" s="384"/>
      <c r="J41" s="384"/>
      <c r="K41" s="384"/>
      <c r="L41" s="384"/>
    </row>
    <row r="42" spans="1:12" ht="33" customHeight="1">
      <c r="A42" s="145"/>
      <c r="B42" s="145"/>
      <c r="C42" s="222"/>
      <c r="D42" s="145"/>
      <c r="E42" s="145"/>
      <c r="F42" s="145"/>
      <c r="G42" s="145"/>
      <c r="H42" s="385" t="s">
        <v>440</v>
      </c>
      <c r="I42" s="385"/>
      <c r="J42" s="385"/>
      <c r="K42" s="385"/>
      <c r="L42" s="385"/>
    </row>
    <row r="43" spans="1:12" ht="33" customHeight="1">
      <c r="A43" s="145"/>
      <c r="B43" s="145"/>
      <c r="C43" s="222"/>
      <c r="D43" s="145"/>
      <c r="E43" s="145"/>
      <c r="F43" s="145"/>
      <c r="G43" s="145"/>
      <c r="H43" s="386" t="s">
        <v>375</v>
      </c>
      <c r="I43" s="386"/>
      <c r="J43" s="386"/>
      <c r="K43" s="386"/>
      <c r="L43" s="386"/>
    </row>
  </sheetData>
  <mergeCells count="5">
    <mergeCell ref="A2:L2"/>
    <mergeCell ref="A3:A5"/>
    <mergeCell ref="H41:L41"/>
    <mergeCell ref="H42:L42"/>
    <mergeCell ref="H43:L43"/>
  </mergeCells>
  <conditionalFormatting sqref="A13:L13">
    <cfRule type="containsText" dxfId="20" priority="10" operator="containsText" text="เกินดุล">
      <formula>NOT(ISERROR(SEARCH("เกินดุล",A13)))</formula>
    </cfRule>
    <cfRule type="containsText" dxfId="19" priority="11" operator="containsText" text="สมดุล">
      <formula>NOT(ISERROR(SEARCH("สมดุล",A13)))</formula>
    </cfRule>
    <cfRule type="containsText" dxfId="18" priority="12" operator="containsText" text="ขาดดุล">
      <formula>NOT(ISERROR(SEARCH("ขาดดุล",A13)))</formula>
    </cfRule>
    <cfRule type="containsText" dxfId="17" priority="13" operator="containsText" text="สมดุล">
      <formula>NOT(ISERROR(SEARCH("สมดุล",A13)))</formula>
    </cfRule>
  </conditionalFormatting>
  <conditionalFormatting sqref="B17:L17">
    <cfRule type="cellIs" dxfId="16" priority="9" operator="lessThan">
      <formula>0</formula>
    </cfRule>
  </conditionalFormatting>
  <conditionalFormatting sqref="B25:L26">
    <cfRule type="cellIs" dxfId="15" priority="1" operator="equal">
      <formula>8</formula>
    </cfRule>
    <cfRule type="cellIs" dxfId="14" priority="2" operator="equal">
      <formula>7</formula>
    </cfRule>
    <cfRule type="cellIs" dxfId="13" priority="3" operator="equal">
      <formula>6</formula>
    </cfRule>
    <cfRule type="cellIs" dxfId="12" priority="4" operator="equal">
      <formula>5</formula>
    </cfRule>
    <cfRule type="cellIs" dxfId="11" priority="5" operator="equal">
      <formula>4</formula>
    </cfRule>
    <cfRule type="cellIs" dxfId="10" priority="6" operator="equal">
      <formula>3</formula>
    </cfRule>
    <cfRule type="cellIs" dxfId="9" priority="7" operator="equal">
      <formula>2</formula>
    </cfRule>
    <cfRule type="cellIs" dxfId="8" priority="8" operator="equal">
      <formula>1</formula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896C-9B39-41DB-8953-80FBC3AA626A}">
  <sheetPr>
    <tabColor rgb="FF00B0F0"/>
  </sheetPr>
  <dimension ref="A1:M13"/>
  <sheetViews>
    <sheetView zoomScale="70" zoomScaleNormal="70" workbookViewId="0">
      <selection activeCell="G21" sqref="G21"/>
    </sheetView>
  </sheetViews>
  <sheetFormatPr defaultRowHeight="13.8"/>
  <cols>
    <col min="1" max="1" width="16" style="168" bestFit="1" customWidth="1"/>
    <col min="2" max="2" width="26.3984375" style="168" bestFit="1" customWidth="1"/>
    <col min="3" max="4" width="14.59765625" style="168" customWidth="1"/>
    <col min="5" max="5" width="19" style="168" bestFit="1" customWidth="1"/>
    <col min="6" max="6" width="17.59765625" style="168" bestFit="1" customWidth="1"/>
    <col min="7" max="10" width="19" style="168" bestFit="1" customWidth="1"/>
    <col min="11" max="13" width="17.59765625" style="168" bestFit="1" customWidth="1"/>
    <col min="14" max="16384" width="8.796875" style="168"/>
  </cols>
  <sheetData>
    <row r="1" spans="1:13" s="173" customFormat="1" ht="20.399999999999999">
      <c r="A1" s="387" t="s">
        <v>335</v>
      </c>
      <c r="B1" s="387" t="s">
        <v>408</v>
      </c>
      <c r="C1" s="391" t="s">
        <v>449</v>
      </c>
      <c r="D1" s="391" t="s">
        <v>450</v>
      </c>
      <c r="E1" s="392" t="s">
        <v>451</v>
      </c>
      <c r="F1" s="393"/>
      <c r="G1" s="394"/>
      <c r="H1" s="395" t="s">
        <v>452</v>
      </c>
      <c r="I1" s="396"/>
      <c r="J1" s="397"/>
      <c r="K1" s="398" t="s">
        <v>453</v>
      </c>
      <c r="L1" s="399"/>
      <c r="M1" s="400"/>
    </row>
    <row r="2" spans="1:13" s="173" customFormat="1" ht="20.399999999999999">
      <c r="A2" s="387"/>
      <c r="B2" s="387"/>
      <c r="C2" s="391"/>
      <c r="D2" s="391"/>
      <c r="E2" s="174" t="s">
        <v>390</v>
      </c>
      <c r="F2" s="174" t="s">
        <v>391</v>
      </c>
      <c r="G2" s="174" t="s">
        <v>275</v>
      </c>
      <c r="H2" s="175" t="s">
        <v>390</v>
      </c>
      <c r="I2" s="175" t="s">
        <v>391</v>
      </c>
      <c r="J2" s="175" t="s">
        <v>275</v>
      </c>
      <c r="K2" s="176" t="s">
        <v>390</v>
      </c>
      <c r="L2" s="176" t="s">
        <v>391</v>
      </c>
      <c r="M2" s="176" t="s">
        <v>275</v>
      </c>
    </row>
    <row r="3" spans="1:13" ht="20.399999999999999">
      <c r="A3" s="388" t="s">
        <v>1</v>
      </c>
      <c r="B3" s="151" t="s">
        <v>112</v>
      </c>
      <c r="C3" s="152">
        <v>3</v>
      </c>
      <c r="D3" s="152">
        <v>3</v>
      </c>
      <c r="E3" s="170">
        <v>3105675</v>
      </c>
      <c r="F3" s="170">
        <v>3123380</v>
      </c>
      <c r="G3" s="170">
        <f>+E3+F3</f>
        <v>6229055</v>
      </c>
      <c r="H3" s="171">
        <v>5691882.7599999998</v>
      </c>
      <c r="I3" s="171">
        <v>2974627.5</v>
      </c>
      <c r="J3" s="171">
        <f>+H3+I3</f>
        <v>8666510.2599999998</v>
      </c>
      <c r="K3" s="169">
        <f>+H3-E3</f>
        <v>2586207.7599999998</v>
      </c>
      <c r="L3" s="169">
        <f t="shared" ref="L3:M13" si="0">+I3-F3</f>
        <v>-148752.5</v>
      </c>
      <c r="M3" s="169">
        <f t="shared" si="0"/>
        <v>2437455.2599999998</v>
      </c>
    </row>
    <row r="4" spans="1:13" ht="20.399999999999999">
      <c r="A4" s="389"/>
      <c r="B4" s="151" t="s">
        <v>113</v>
      </c>
      <c r="C4" s="154">
        <v>1</v>
      </c>
      <c r="D4" s="155">
        <v>4</v>
      </c>
      <c r="E4" s="170">
        <v>875000</v>
      </c>
      <c r="F4" s="170">
        <v>0</v>
      </c>
      <c r="G4" s="170">
        <f t="shared" ref="G4:G5" si="1">+E4+F4</f>
        <v>875000</v>
      </c>
      <c r="H4" s="171">
        <v>593230</v>
      </c>
      <c r="I4" s="171">
        <v>2180980</v>
      </c>
      <c r="J4" s="171">
        <f t="shared" ref="J4:J5" si="2">+H4+I4</f>
        <v>2774210</v>
      </c>
      <c r="K4" s="169">
        <f t="shared" ref="K4:K5" si="3">+H4-E4</f>
        <v>-281770</v>
      </c>
      <c r="L4" s="169">
        <f t="shared" si="0"/>
        <v>2180980</v>
      </c>
      <c r="M4" s="169">
        <f t="shared" si="0"/>
        <v>1899210</v>
      </c>
    </row>
    <row r="5" spans="1:13" ht="20.399999999999999">
      <c r="A5" s="390"/>
      <c r="B5" s="151" t="s">
        <v>114</v>
      </c>
      <c r="C5" s="153">
        <v>2</v>
      </c>
      <c r="D5" s="155">
        <v>4</v>
      </c>
      <c r="E5" s="170">
        <v>379700</v>
      </c>
      <c r="F5" s="170">
        <v>247800</v>
      </c>
      <c r="G5" s="170">
        <f t="shared" si="1"/>
        <v>627500</v>
      </c>
      <c r="H5" s="171">
        <v>514600</v>
      </c>
      <c r="I5" s="171">
        <v>250000</v>
      </c>
      <c r="J5" s="171">
        <f t="shared" si="2"/>
        <v>764600</v>
      </c>
      <c r="K5" s="169">
        <f t="shared" si="3"/>
        <v>134900</v>
      </c>
      <c r="L5" s="169">
        <f t="shared" si="0"/>
        <v>2200</v>
      </c>
      <c r="M5" s="169">
        <f t="shared" si="0"/>
        <v>137100</v>
      </c>
    </row>
    <row r="6" spans="1:13" ht="20.399999999999999">
      <c r="A6" s="388" t="s">
        <v>3</v>
      </c>
      <c r="B6" s="151" t="s">
        <v>130</v>
      </c>
      <c r="C6" s="152">
        <v>3</v>
      </c>
      <c r="D6" s="152">
        <v>3</v>
      </c>
      <c r="E6" s="170">
        <v>11724041</v>
      </c>
      <c r="F6" s="170">
        <v>2500000</v>
      </c>
      <c r="G6" s="170">
        <f>+E6+F6</f>
        <v>14224041</v>
      </c>
      <c r="H6" s="171">
        <v>8904103.7599999998</v>
      </c>
      <c r="I6" s="171">
        <v>6500000</v>
      </c>
      <c r="J6" s="171">
        <f>+H6+I6</f>
        <v>15404103.76</v>
      </c>
      <c r="K6" s="169">
        <f>+H6-E6</f>
        <v>-2819937.24</v>
      </c>
      <c r="L6" s="169">
        <f t="shared" si="0"/>
        <v>4000000</v>
      </c>
      <c r="M6" s="169">
        <f t="shared" si="0"/>
        <v>1180062.7599999998</v>
      </c>
    </row>
    <row r="7" spans="1:13" ht="20.399999999999999">
      <c r="A7" s="389"/>
      <c r="B7" s="151" t="s">
        <v>447</v>
      </c>
      <c r="C7" s="152">
        <v>3</v>
      </c>
      <c r="D7" s="152">
        <v>3</v>
      </c>
      <c r="E7" s="170">
        <v>43435601</v>
      </c>
      <c r="F7" s="170">
        <v>0</v>
      </c>
      <c r="G7" s="170">
        <f t="shared" ref="G7:G11" si="4">+E7+F7</f>
        <v>43435601</v>
      </c>
      <c r="H7" s="171">
        <v>41230101</v>
      </c>
      <c r="I7" s="171">
        <v>0</v>
      </c>
      <c r="J7" s="171">
        <f t="shared" ref="J7:J11" si="5">+H7+I7</f>
        <v>41230101</v>
      </c>
      <c r="K7" s="169">
        <f t="shared" ref="K7:K11" si="6">+H7-E7</f>
        <v>-2205500</v>
      </c>
      <c r="L7" s="169">
        <f t="shared" si="0"/>
        <v>0</v>
      </c>
      <c r="M7" s="169">
        <f t="shared" si="0"/>
        <v>-2205500</v>
      </c>
    </row>
    <row r="8" spans="1:13" ht="20.399999999999999">
      <c r="A8" s="390"/>
      <c r="B8" s="151" t="s">
        <v>448</v>
      </c>
      <c r="C8" s="152">
        <v>3</v>
      </c>
      <c r="D8" s="152">
        <v>3</v>
      </c>
      <c r="E8" s="170">
        <v>7000000</v>
      </c>
      <c r="F8" s="170">
        <v>85000</v>
      </c>
      <c r="G8" s="170">
        <f t="shared" si="4"/>
        <v>7085000</v>
      </c>
      <c r="H8" s="171">
        <v>7000000</v>
      </c>
      <c r="I8" s="171">
        <v>285000</v>
      </c>
      <c r="J8" s="171">
        <f t="shared" si="5"/>
        <v>7285000</v>
      </c>
      <c r="K8" s="169">
        <f t="shared" si="6"/>
        <v>0</v>
      </c>
      <c r="L8" s="169">
        <f t="shared" si="0"/>
        <v>200000</v>
      </c>
      <c r="M8" s="169">
        <f t="shared" si="0"/>
        <v>200000</v>
      </c>
    </row>
    <row r="9" spans="1:13" ht="20.399999999999999">
      <c r="A9" s="388" t="s">
        <v>4</v>
      </c>
      <c r="B9" s="151" t="s">
        <v>145</v>
      </c>
      <c r="C9" s="152">
        <v>3</v>
      </c>
      <c r="D9" s="152">
        <v>3</v>
      </c>
      <c r="E9" s="170">
        <v>48691300</v>
      </c>
      <c r="F9" s="170">
        <v>0</v>
      </c>
      <c r="G9" s="170">
        <f t="shared" si="4"/>
        <v>48691300</v>
      </c>
      <c r="H9" s="171">
        <v>46791300</v>
      </c>
      <c r="I9" s="171">
        <v>15000000</v>
      </c>
      <c r="J9" s="171">
        <f t="shared" si="5"/>
        <v>61791300</v>
      </c>
      <c r="K9" s="169">
        <f t="shared" si="6"/>
        <v>-1900000</v>
      </c>
      <c r="L9" s="169">
        <f t="shared" si="0"/>
        <v>15000000</v>
      </c>
      <c r="M9" s="169">
        <f t="shared" si="0"/>
        <v>13100000</v>
      </c>
    </row>
    <row r="10" spans="1:13" ht="20.399999999999999">
      <c r="A10" s="389"/>
      <c r="B10" s="151" t="s">
        <v>146</v>
      </c>
      <c r="C10" s="153">
        <v>2</v>
      </c>
      <c r="D10" s="155">
        <v>4</v>
      </c>
      <c r="E10" s="170">
        <v>5000000</v>
      </c>
      <c r="F10" s="170">
        <v>2500000</v>
      </c>
      <c r="G10" s="170">
        <f t="shared" si="4"/>
        <v>7500000</v>
      </c>
      <c r="H10" s="172">
        <v>13546514.15</v>
      </c>
      <c r="I10" s="172">
        <v>5500000</v>
      </c>
      <c r="J10" s="171">
        <f t="shared" si="5"/>
        <v>19046514.149999999</v>
      </c>
      <c r="K10" s="169">
        <f t="shared" si="6"/>
        <v>8546514.1500000004</v>
      </c>
      <c r="L10" s="169">
        <f t="shared" si="0"/>
        <v>3000000</v>
      </c>
      <c r="M10" s="169">
        <f t="shared" si="0"/>
        <v>11546514.149999999</v>
      </c>
    </row>
    <row r="11" spans="1:13" ht="20.399999999999999">
      <c r="A11" s="389"/>
      <c r="B11" s="151" t="s">
        <v>147</v>
      </c>
      <c r="C11" s="153">
        <v>2</v>
      </c>
      <c r="D11" s="155">
        <v>4</v>
      </c>
      <c r="E11" s="170">
        <v>0</v>
      </c>
      <c r="F11" s="170">
        <v>0</v>
      </c>
      <c r="G11" s="170">
        <f t="shared" si="4"/>
        <v>0</v>
      </c>
      <c r="H11" s="172">
        <v>408100</v>
      </c>
      <c r="I11" s="172">
        <v>94500</v>
      </c>
      <c r="J11" s="171">
        <f t="shared" si="5"/>
        <v>502600</v>
      </c>
      <c r="K11" s="169">
        <f t="shared" si="6"/>
        <v>408100</v>
      </c>
      <c r="L11" s="169">
        <f t="shared" si="0"/>
        <v>94500</v>
      </c>
      <c r="M11" s="169">
        <f t="shared" si="0"/>
        <v>502600</v>
      </c>
    </row>
    <row r="12" spans="1:13" ht="20.399999999999999">
      <c r="A12" s="390"/>
      <c r="B12" s="151" t="s">
        <v>150</v>
      </c>
      <c r="C12" s="152">
        <v>3</v>
      </c>
      <c r="D12" s="152">
        <v>3</v>
      </c>
      <c r="E12" s="170">
        <v>7073245</v>
      </c>
      <c r="F12" s="170">
        <v>0</v>
      </c>
      <c r="G12" s="170">
        <f>+E12+F12</f>
        <v>7073245</v>
      </c>
      <c r="H12" s="172">
        <v>5443679.1699999999</v>
      </c>
      <c r="I12" s="172">
        <v>0</v>
      </c>
      <c r="J12" s="171">
        <f>+H12+I12</f>
        <v>5443679.1699999999</v>
      </c>
      <c r="K12" s="169">
        <f>+H12-E12</f>
        <v>-1629565.83</v>
      </c>
      <c r="L12" s="169">
        <f t="shared" si="0"/>
        <v>0</v>
      </c>
      <c r="M12" s="169">
        <f t="shared" si="0"/>
        <v>-1629565.83</v>
      </c>
    </row>
    <row r="13" spans="1:13" ht="20.399999999999999">
      <c r="A13" s="167" t="s">
        <v>5</v>
      </c>
      <c r="B13" s="151" t="s">
        <v>157</v>
      </c>
      <c r="C13" s="153">
        <v>2</v>
      </c>
      <c r="D13" s="155">
        <v>4</v>
      </c>
      <c r="E13" s="170">
        <v>2141597</v>
      </c>
      <c r="F13" s="170">
        <v>0</v>
      </c>
      <c r="G13" s="170">
        <f>+E13+F13</f>
        <v>2141597</v>
      </c>
      <c r="H13" s="172">
        <v>11916118.689999999</v>
      </c>
      <c r="I13" s="172">
        <v>0</v>
      </c>
      <c r="J13" s="171">
        <f>+H13+I13</f>
        <v>11916118.689999999</v>
      </c>
      <c r="K13" s="169">
        <f>+H13-E13</f>
        <v>9774521.6899999995</v>
      </c>
      <c r="L13" s="169">
        <f t="shared" si="0"/>
        <v>0</v>
      </c>
      <c r="M13" s="169">
        <f t="shared" si="0"/>
        <v>9774521.6899999995</v>
      </c>
    </row>
  </sheetData>
  <mergeCells count="10">
    <mergeCell ref="C1:C2"/>
    <mergeCell ref="D1:D2"/>
    <mergeCell ref="E1:G1"/>
    <mergeCell ref="H1:J1"/>
    <mergeCell ref="K1:M1"/>
    <mergeCell ref="A1:A2"/>
    <mergeCell ref="A3:A5"/>
    <mergeCell ref="A6:A8"/>
    <mergeCell ref="A9:A12"/>
    <mergeCell ref="B1:B2"/>
  </mergeCells>
  <conditionalFormatting sqref="C13">
    <cfRule type="cellIs" dxfId="7" priority="1" operator="equal">
      <formula>8</formula>
    </cfRule>
    <cfRule type="cellIs" dxfId="6" priority="2" operator="equal">
      <formula>7</formula>
    </cfRule>
    <cfRule type="cellIs" dxfId="5" priority="3" operator="equal">
      <formula>6</formula>
    </cfRule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7" operator="equal">
      <formula>2</formula>
    </cfRule>
    <cfRule type="cellIs" dxfId="0" priority="8" operator="equal">
      <formula>1</formula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0B93-7DC9-4219-BB89-2FA599C55A8C}">
  <dimension ref="A1:N15"/>
  <sheetViews>
    <sheetView topLeftCell="C1" zoomScale="70" zoomScaleNormal="70" workbookViewId="0">
      <selection activeCell="G19" sqref="G19"/>
    </sheetView>
  </sheetViews>
  <sheetFormatPr defaultColWidth="9" defaultRowHeight="24.6"/>
  <cols>
    <col min="1" max="1" width="29.296875" style="164" bestFit="1" customWidth="1"/>
    <col min="2" max="4" width="17.796875" style="164" bestFit="1" customWidth="1"/>
    <col min="5" max="5" width="7.59765625" style="249" bestFit="1" customWidth="1"/>
    <col min="6" max="6" width="47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29.8984375" style="164" bestFit="1" customWidth="1"/>
    <col min="11" max="11" width="21.09765625" style="164" bestFit="1" customWidth="1"/>
    <col min="12" max="12" width="21.59765625" style="164" bestFit="1" customWidth="1"/>
    <col min="13" max="14" width="18.796875" style="164" bestFit="1" customWidth="1"/>
    <col min="15" max="16384" width="9" style="164"/>
  </cols>
  <sheetData>
    <row r="1" spans="1:14">
      <c r="A1" s="351" t="s">
        <v>498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4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  <c r="M2" s="355"/>
      <c r="N2" s="355"/>
    </row>
    <row r="3" spans="1:14">
      <c r="A3" s="353"/>
      <c r="B3" s="259">
        <v>3</v>
      </c>
      <c r="C3" s="259">
        <v>3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142" t="s">
        <v>309</v>
      </c>
      <c r="J3" s="142" t="s">
        <v>94</v>
      </c>
      <c r="K3" s="142" t="s">
        <v>484</v>
      </c>
      <c r="L3" s="142" t="s">
        <v>485</v>
      </c>
      <c r="M3" s="269" t="s">
        <v>391</v>
      </c>
      <c r="N3" s="269" t="s">
        <v>390</v>
      </c>
    </row>
    <row r="4" spans="1:14">
      <c r="A4" s="244" t="s">
        <v>507</v>
      </c>
      <c r="B4" s="251">
        <v>3105675</v>
      </c>
      <c r="C4" s="251">
        <v>5691882.7599999998</v>
      </c>
      <c r="D4" s="251">
        <f>+C4-B4</f>
        <v>2586207.7599999998</v>
      </c>
      <c r="E4" s="250">
        <v>1</v>
      </c>
      <c r="F4" s="244" t="s">
        <v>393</v>
      </c>
      <c r="G4" s="243">
        <v>23</v>
      </c>
      <c r="H4" s="245">
        <v>2447965</v>
      </c>
      <c r="I4" s="243">
        <v>1</v>
      </c>
      <c r="J4" s="244" t="s">
        <v>491</v>
      </c>
      <c r="K4" s="243">
        <v>2</v>
      </c>
      <c r="L4" s="245">
        <v>67000</v>
      </c>
      <c r="M4" s="245"/>
      <c r="N4" s="245">
        <v>67000</v>
      </c>
    </row>
    <row r="5" spans="1:14">
      <c r="A5" s="244" t="s">
        <v>508</v>
      </c>
      <c r="B5" s="262">
        <v>3123380</v>
      </c>
      <c r="C5" s="251">
        <v>2974627.5</v>
      </c>
      <c r="D5" s="251">
        <f>+C5-B5</f>
        <v>-148752.5</v>
      </c>
      <c r="E5" s="254">
        <v>2</v>
      </c>
      <c r="F5" s="255" t="s">
        <v>499</v>
      </c>
      <c r="G5" s="256">
        <v>1</v>
      </c>
      <c r="H5" s="257">
        <v>499000</v>
      </c>
      <c r="I5" s="243">
        <v>2</v>
      </c>
      <c r="J5" s="244" t="s">
        <v>487</v>
      </c>
      <c r="K5" s="243">
        <v>3</v>
      </c>
      <c r="L5" s="245">
        <v>55000</v>
      </c>
      <c r="M5" s="245"/>
      <c r="N5" s="245">
        <v>55000</v>
      </c>
    </row>
    <row r="6" spans="1:14">
      <c r="A6" s="142" t="s">
        <v>509</v>
      </c>
      <c r="B6" s="252">
        <f>+B4+B5</f>
        <v>6229055</v>
      </c>
      <c r="C6" s="252">
        <f t="shared" ref="C6:D6" si="0">+C4+C5</f>
        <v>8666510.2599999998</v>
      </c>
      <c r="D6" s="252">
        <f t="shared" si="0"/>
        <v>2437455.2599999998</v>
      </c>
      <c r="E6" s="254">
        <v>3</v>
      </c>
      <c r="F6" s="255" t="s">
        <v>500</v>
      </c>
      <c r="G6" s="256">
        <v>1</v>
      </c>
      <c r="H6" s="257">
        <v>499690</v>
      </c>
      <c r="I6" s="243">
        <v>3</v>
      </c>
      <c r="J6" s="244" t="s">
        <v>492</v>
      </c>
      <c r="K6" s="243">
        <v>23</v>
      </c>
      <c r="L6" s="245">
        <v>4023987.76</v>
      </c>
      <c r="M6" s="245"/>
      <c r="N6" s="245">
        <v>4023987.76</v>
      </c>
    </row>
    <row r="7" spans="1:14">
      <c r="E7" s="256">
        <v>4</v>
      </c>
      <c r="F7" s="255" t="s">
        <v>501</v>
      </c>
      <c r="G7" s="256">
        <v>1</v>
      </c>
      <c r="H7" s="257">
        <v>499690</v>
      </c>
      <c r="I7" s="243">
        <v>4</v>
      </c>
      <c r="J7" s="244" t="s">
        <v>488</v>
      </c>
      <c r="K7" s="243">
        <v>16</v>
      </c>
      <c r="L7" s="245">
        <v>928465</v>
      </c>
      <c r="M7" s="245"/>
      <c r="N7" s="245">
        <v>928465</v>
      </c>
    </row>
    <row r="8" spans="1:14">
      <c r="E8" s="256">
        <v>5</v>
      </c>
      <c r="F8" s="255" t="s">
        <v>502</v>
      </c>
      <c r="G8" s="256">
        <v>1</v>
      </c>
      <c r="H8" s="258">
        <v>1625000</v>
      </c>
      <c r="I8" s="243">
        <v>5</v>
      </c>
      <c r="J8" s="244" t="s">
        <v>493</v>
      </c>
      <c r="K8" s="243">
        <v>1</v>
      </c>
      <c r="L8" s="248">
        <v>43000</v>
      </c>
      <c r="M8" s="245"/>
      <c r="N8" s="245">
        <v>43000</v>
      </c>
    </row>
    <row r="9" spans="1:14">
      <c r="E9" s="243">
        <v>6</v>
      </c>
      <c r="F9" s="244" t="s">
        <v>503</v>
      </c>
      <c r="G9" s="243">
        <v>1</v>
      </c>
      <c r="H9" s="245">
        <v>95000</v>
      </c>
      <c r="I9" s="243">
        <v>6</v>
      </c>
      <c r="J9" s="244" t="s">
        <v>494</v>
      </c>
      <c r="K9" s="243">
        <v>1</v>
      </c>
      <c r="L9" s="245">
        <v>30130</v>
      </c>
      <c r="M9" s="245"/>
      <c r="N9" s="245">
        <v>30130</v>
      </c>
    </row>
    <row r="10" spans="1:14">
      <c r="E10" s="243">
        <v>7</v>
      </c>
      <c r="F10" s="244" t="s">
        <v>504</v>
      </c>
      <c r="G10" s="243">
        <v>1</v>
      </c>
      <c r="H10" s="245">
        <v>78000</v>
      </c>
      <c r="I10" s="243">
        <v>7</v>
      </c>
      <c r="J10" s="244" t="s">
        <v>495</v>
      </c>
      <c r="K10" s="243">
        <v>3</v>
      </c>
      <c r="L10" s="245">
        <v>120000</v>
      </c>
      <c r="M10" s="245"/>
      <c r="N10" s="245">
        <v>120000</v>
      </c>
    </row>
    <row r="11" spans="1:14">
      <c r="E11" s="243">
        <v>8</v>
      </c>
      <c r="F11" s="244" t="s">
        <v>505</v>
      </c>
      <c r="G11" s="243">
        <v>1</v>
      </c>
      <c r="H11" s="245">
        <v>484710</v>
      </c>
      <c r="I11" s="243">
        <v>8</v>
      </c>
      <c r="J11" s="244" t="s">
        <v>486</v>
      </c>
      <c r="K11" s="243">
        <v>24</v>
      </c>
      <c r="L11" s="245">
        <v>1091108</v>
      </c>
      <c r="M11" s="245">
        <v>799808</v>
      </c>
      <c r="N11" s="245">
        <v>291300</v>
      </c>
    </row>
    <row r="12" spans="1:14">
      <c r="E12" s="357" t="s">
        <v>275</v>
      </c>
      <c r="F12" s="358"/>
      <c r="G12" s="142">
        <f>SUM(G4:G11)</f>
        <v>30</v>
      </c>
      <c r="H12" s="247">
        <f>SUM(H4:H11)</f>
        <v>6229055</v>
      </c>
      <c r="I12" s="243">
        <v>9</v>
      </c>
      <c r="J12" s="244" t="s">
        <v>496</v>
      </c>
      <c r="K12" s="243">
        <v>1</v>
      </c>
      <c r="L12" s="245">
        <v>136425</v>
      </c>
      <c r="M12" s="245">
        <v>136425</v>
      </c>
      <c r="N12" s="245"/>
    </row>
    <row r="13" spans="1:14">
      <c r="E13" s="164"/>
      <c r="I13" s="243">
        <v>10</v>
      </c>
      <c r="J13" s="244" t="s">
        <v>497</v>
      </c>
      <c r="K13" s="243">
        <v>1</v>
      </c>
      <c r="L13" s="245">
        <v>413394.5</v>
      </c>
      <c r="M13" s="245">
        <v>413394.5</v>
      </c>
      <c r="N13" s="245"/>
    </row>
    <row r="14" spans="1:14">
      <c r="E14" s="164" t="s">
        <v>510</v>
      </c>
      <c r="I14" s="243">
        <v>11</v>
      </c>
      <c r="J14" s="244" t="s">
        <v>392</v>
      </c>
      <c r="K14" s="243">
        <v>3</v>
      </c>
      <c r="L14" s="245">
        <v>1758000</v>
      </c>
      <c r="M14" s="245">
        <v>1625000</v>
      </c>
      <c r="N14" s="245">
        <v>133000</v>
      </c>
    </row>
    <row r="15" spans="1:14" ht="25.2" customHeight="1">
      <c r="E15" s="164"/>
      <c r="I15" s="357" t="s">
        <v>275</v>
      </c>
      <c r="J15" s="358"/>
      <c r="K15" s="142">
        <f>SUM(K4:K14)</f>
        <v>78</v>
      </c>
      <c r="L15" s="247">
        <f>SUM(L4:L14)</f>
        <v>8666510.2599999998</v>
      </c>
      <c r="M15" s="245">
        <v>2974627.5</v>
      </c>
      <c r="N15" s="245">
        <v>5691882.7599999998</v>
      </c>
    </row>
  </sheetData>
  <mergeCells count="6">
    <mergeCell ref="I15:J15"/>
    <mergeCell ref="I2:N2"/>
    <mergeCell ref="E12:F12"/>
    <mergeCell ref="E2:H2"/>
    <mergeCell ref="A1:L1"/>
    <mergeCell ref="A2: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DBF2-E6AB-4C20-9191-F61D36336043}">
  <dimension ref="A1:N15"/>
  <sheetViews>
    <sheetView zoomScale="60" zoomScaleNormal="60" workbookViewId="0">
      <selection activeCell="M8" sqref="M8"/>
    </sheetView>
  </sheetViews>
  <sheetFormatPr defaultColWidth="9" defaultRowHeight="24.6"/>
  <cols>
    <col min="1" max="1" width="29.296875" style="164" bestFit="1" customWidth="1"/>
    <col min="2" max="4" width="17.796875" style="164" bestFit="1" customWidth="1"/>
    <col min="5" max="5" width="7.59765625" style="249" bestFit="1" customWidth="1"/>
    <col min="6" max="6" width="47.5" style="164" bestFit="1" customWidth="1"/>
    <col min="7" max="7" width="21.09765625" style="164" bestFit="1" customWidth="1"/>
    <col min="8" max="8" width="21.59765625" style="164" bestFit="1" customWidth="1"/>
    <col min="9" max="9" width="9" style="164"/>
    <col min="10" max="10" width="35" style="164" bestFit="1" customWidth="1"/>
    <col min="11" max="11" width="21.09765625" style="164" bestFit="1" customWidth="1"/>
    <col min="12" max="12" width="21.59765625" style="164" bestFit="1" customWidth="1"/>
    <col min="13" max="13" width="18.796875" style="164" bestFit="1" customWidth="1"/>
    <col min="14" max="14" width="16.59765625" style="164" bestFit="1" customWidth="1"/>
    <col min="15" max="16384" width="9" style="164"/>
  </cols>
  <sheetData>
    <row r="1" spans="1:14">
      <c r="A1" s="351" t="s">
        <v>511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</row>
    <row r="2" spans="1:14">
      <c r="A2" s="352" t="s">
        <v>506</v>
      </c>
      <c r="B2" s="142" t="s">
        <v>451</v>
      </c>
      <c r="C2" s="142" t="s">
        <v>452</v>
      </c>
      <c r="D2" s="142" t="s">
        <v>453</v>
      </c>
      <c r="E2" s="354" t="s">
        <v>451</v>
      </c>
      <c r="F2" s="354"/>
      <c r="G2" s="354"/>
      <c r="H2" s="354"/>
      <c r="I2" s="355" t="s">
        <v>452</v>
      </c>
      <c r="J2" s="355"/>
      <c r="K2" s="355"/>
      <c r="L2" s="355"/>
      <c r="M2" s="355"/>
      <c r="N2" s="355"/>
    </row>
    <row r="3" spans="1:14">
      <c r="A3" s="353"/>
      <c r="B3" s="259">
        <v>1</v>
      </c>
      <c r="C3" s="259">
        <v>4</v>
      </c>
      <c r="D3" s="253"/>
      <c r="E3" s="246" t="s">
        <v>309</v>
      </c>
      <c r="F3" s="142" t="s">
        <v>94</v>
      </c>
      <c r="G3" s="142" t="s">
        <v>484</v>
      </c>
      <c r="H3" s="142" t="s">
        <v>485</v>
      </c>
      <c r="I3" s="243" t="s">
        <v>309</v>
      </c>
      <c r="J3" s="244" t="s">
        <v>94</v>
      </c>
      <c r="K3" s="243" t="s">
        <v>484</v>
      </c>
      <c r="L3" s="245" t="s">
        <v>485</v>
      </c>
      <c r="M3" s="244" t="s">
        <v>391</v>
      </c>
      <c r="N3" s="244" t="s">
        <v>390</v>
      </c>
    </row>
    <row r="4" spans="1:14">
      <c r="A4" s="244" t="s">
        <v>507</v>
      </c>
      <c r="B4" s="251">
        <v>875000</v>
      </c>
      <c r="C4" s="251">
        <v>593230</v>
      </c>
      <c r="D4" s="251">
        <f>+C4-B4</f>
        <v>-281770</v>
      </c>
      <c r="E4" s="250">
        <v>1</v>
      </c>
      <c r="F4" s="401" t="s">
        <v>512</v>
      </c>
      <c r="G4" s="243"/>
      <c r="H4" s="245">
        <v>875000</v>
      </c>
      <c r="I4" s="243">
        <v>1</v>
      </c>
      <c r="J4" s="244" t="s">
        <v>486</v>
      </c>
      <c r="K4" s="243">
        <v>20</v>
      </c>
      <c r="L4" s="245">
        <v>787610</v>
      </c>
      <c r="M4" s="245">
        <v>639480</v>
      </c>
      <c r="N4" s="245">
        <v>148130</v>
      </c>
    </row>
    <row r="5" spans="1:14">
      <c r="A5" s="244" t="s">
        <v>508</v>
      </c>
      <c r="B5" s="251">
        <v>0</v>
      </c>
      <c r="C5" s="251">
        <v>2180980</v>
      </c>
      <c r="D5" s="251">
        <f>+C5-B5</f>
        <v>2180980</v>
      </c>
      <c r="E5" s="250">
        <v>2</v>
      </c>
      <c r="F5" s="402"/>
      <c r="G5" s="243"/>
      <c r="H5" s="260"/>
      <c r="I5" s="243">
        <v>2</v>
      </c>
      <c r="J5" s="244" t="s">
        <v>487</v>
      </c>
      <c r="K5" s="243">
        <v>1</v>
      </c>
      <c r="L5" s="245">
        <v>17900</v>
      </c>
      <c r="M5" s="245"/>
      <c r="N5" s="245">
        <v>17900</v>
      </c>
    </row>
    <row r="6" spans="1:14">
      <c r="A6" s="142" t="s">
        <v>509</v>
      </c>
      <c r="B6" s="252">
        <f>+B4+B5</f>
        <v>875000</v>
      </c>
      <c r="C6" s="252">
        <f t="shared" ref="C6:D6" si="0">+C4+C5</f>
        <v>2774210</v>
      </c>
      <c r="D6" s="252">
        <f t="shared" si="0"/>
        <v>1899210</v>
      </c>
      <c r="E6" s="250">
        <v>3</v>
      </c>
      <c r="F6" s="402"/>
      <c r="G6" s="243"/>
      <c r="H6" s="260"/>
      <c r="I6" s="243">
        <v>3</v>
      </c>
      <c r="J6" s="244" t="s">
        <v>488</v>
      </c>
      <c r="K6" s="243">
        <v>9</v>
      </c>
      <c r="L6" s="245">
        <v>217700</v>
      </c>
      <c r="M6" s="245"/>
      <c r="N6" s="245">
        <v>217700</v>
      </c>
    </row>
    <row r="7" spans="1:14">
      <c r="E7" s="243">
        <v>4</v>
      </c>
      <c r="F7" s="402"/>
      <c r="G7" s="243"/>
      <c r="H7" s="260"/>
      <c r="I7" s="243">
        <v>4</v>
      </c>
      <c r="J7" s="244" t="s">
        <v>489</v>
      </c>
      <c r="K7" s="243">
        <v>1</v>
      </c>
      <c r="L7" s="248">
        <v>500000</v>
      </c>
      <c r="M7" s="245">
        <v>500000</v>
      </c>
      <c r="N7" s="245"/>
    </row>
    <row r="8" spans="1:14">
      <c r="E8" s="243">
        <v>5</v>
      </c>
      <c r="F8" s="402"/>
      <c r="G8" s="243"/>
      <c r="H8" s="261"/>
      <c r="I8" s="243">
        <v>5</v>
      </c>
      <c r="J8" s="244" t="s">
        <v>490</v>
      </c>
      <c r="K8" s="243">
        <v>14</v>
      </c>
      <c r="L8" s="245">
        <v>1251000</v>
      </c>
      <c r="M8" s="245">
        <v>1041500</v>
      </c>
      <c r="N8" s="245">
        <v>209500</v>
      </c>
    </row>
    <row r="9" spans="1:14">
      <c r="E9" s="243">
        <v>6</v>
      </c>
      <c r="F9" s="402"/>
      <c r="G9" s="243"/>
      <c r="H9" s="245"/>
      <c r="I9" s="357" t="s">
        <v>275</v>
      </c>
      <c r="J9" s="358"/>
      <c r="K9" s="142">
        <f>SUM(K3:K8)</f>
        <v>45</v>
      </c>
      <c r="L9" s="247">
        <f>SUM(L3:L8)</f>
        <v>2774210</v>
      </c>
      <c r="M9" s="245">
        <v>2180980</v>
      </c>
      <c r="N9" s="245">
        <v>593230</v>
      </c>
    </row>
    <row r="10" spans="1:14">
      <c r="E10" s="243">
        <v>7</v>
      </c>
      <c r="F10" s="402"/>
      <c r="G10" s="243"/>
      <c r="H10" s="245"/>
    </row>
    <row r="11" spans="1:14">
      <c r="E11" s="243">
        <v>8</v>
      </c>
      <c r="F11" s="403"/>
      <c r="G11" s="243"/>
      <c r="H11" s="245"/>
    </row>
    <row r="12" spans="1:14">
      <c r="E12" s="357" t="s">
        <v>275</v>
      </c>
      <c r="F12" s="358"/>
      <c r="G12" s="142">
        <f>SUM(G4:G11)</f>
        <v>0</v>
      </c>
      <c r="H12" s="247">
        <f>SUM(H4:H11)</f>
        <v>875000</v>
      </c>
    </row>
    <row r="13" spans="1:14">
      <c r="E13" s="164"/>
    </row>
    <row r="14" spans="1:14">
      <c r="E14" s="164"/>
    </row>
    <row r="15" spans="1:14" ht="25.2" customHeight="1">
      <c r="E15" s="164"/>
    </row>
  </sheetData>
  <mergeCells count="7">
    <mergeCell ref="A1:L1"/>
    <mergeCell ref="A2:A3"/>
    <mergeCell ref="E2:H2"/>
    <mergeCell ref="E12:F12"/>
    <mergeCell ref="I9:J9"/>
    <mergeCell ref="F4:F11"/>
    <mergeCell ref="I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4</vt:i4>
      </vt:variant>
    </vt:vector>
  </HeadingPairs>
  <TitlesOfParts>
    <vt:vector size="22" baseType="lpstr">
      <vt:lpstr>PlanFin Analysis</vt:lpstr>
      <vt:lpstr>1.ครบ7แผน ราย รพ</vt:lpstr>
      <vt:lpstr>2.วิเคราะห์แผน 8 แบบ</vt:lpstr>
      <vt:lpstr>ผลการวิเคราะห์ตรวจสอบ (2)</vt:lpstr>
      <vt:lpstr>3.การจัดทำแผน7 แผน ราย จว P</vt:lpstr>
      <vt:lpstr>4.รพ ลงทุน เกิน20%EBITDA</vt:lpstr>
      <vt:lpstr>5.ลงทุน20%EBTต้นปีVsครึ่งปีหลัง</vt:lpstr>
      <vt:lpstr>1. รพ.บึงโขงหลง รายลงทุน.</vt:lpstr>
      <vt:lpstr>2. รพ.ศรีวิไล รายลงทุน</vt:lpstr>
      <vt:lpstr>3. รพ.บุ่งคล้า รายลงทุน</vt:lpstr>
      <vt:lpstr>4. รพ.กุสุมาลย์ รายลงทุน</vt:lpstr>
      <vt:lpstr>5. รพ.สว่างแดนดิน รายลงทุน</vt:lpstr>
      <vt:lpstr>6. รพ.พอจ.แบนฯ รายลงทุน</vt:lpstr>
      <vt:lpstr>7. หนองคาย รายลงทุน</vt:lpstr>
      <vt:lpstr>8. รพ.โพนพิสัย รายลงทุน</vt:lpstr>
      <vt:lpstr>9. รพ.ศรีเชียงใหม่ รายลงทุน</vt:lpstr>
      <vt:lpstr>10. รพ. สระใคร รายลงทุน </vt:lpstr>
      <vt:lpstr>11. รพ.ศรีบุญเรือง รายลงทุน</vt:lpstr>
      <vt:lpstr>'1.ครบ7แผน ราย รพ'!Print_Titles</vt:lpstr>
      <vt:lpstr>'3.การจัดทำแผน7 แผน ราย จว P'!Print_Titles</vt:lpstr>
      <vt:lpstr>'4.รพ ลงทุน เกิน20%EBITDA'!Print_Titles</vt:lpstr>
      <vt:lpstr>'ผลการวิเคราะห์ตรวจสอบ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2026-05-21T12:35:42Z</cp:lastPrinted>
  <dcterms:created xsi:type="dcterms:W3CDTF">2024-07-25T14:12:02Z</dcterms:created>
  <dcterms:modified xsi:type="dcterms:W3CDTF">2026-05-27T06:58:51Z</dcterms:modified>
</cp:coreProperties>
</file>