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ภารกิจ Benchmarking Data\banchmarking Data 67\"/>
    </mc:Choice>
  </mc:AlternateContent>
  <xr:revisionPtr revIDLastSave="0" documentId="13_ncr:1_{31FDB9AF-522E-486F-A077-634E6C7AD03B}" xr6:coauthVersionLast="47" xr6:coauthVersionMax="47" xr10:uidLastSave="{00000000-0000-0000-0000-000000000000}"/>
  <bookViews>
    <workbookView xWindow="-108" yWindow="-108" windowWidth="23256" windowHeight="12456" tabRatio="874" firstSheet="5" activeTab="8" xr2:uid="{D6EE0D94-435F-4939-A790-0400D26A4B77}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ธค66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</sheets>
  <externalReferences>
    <externalReference r:id="rId15"/>
  </externalReferences>
  <definedNames>
    <definedName name="_xlnm._FilterDatabase" localSheetId="4" hidden="1">'4.งบธค66'!$A$3:$CM$445</definedName>
    <definedName name="_xlnm._FilterDatabase" localSheetId="7" hidden="1">'8.คำนวณ'!$A$2:$AI$90</definedName>
    <definedName name="_xlnm._FilterDatabase" localSheetId="3" hidden="1">DATA!$A$5:$N$94</definedName>
    <definedName name="data">'[1]งบทดลอง รพ.'!$A$2:$CL$438</definedName>
    <definedName name="data1">#REF!</definedName>
    <definedName name="NEW">#REF!</definedName>
    <definedName name="_xlnm.Print_Titles" localSheetId="9">'10.ค่าใช้จ่าย(แยกกลุ่ม)'!$1:$1</definedName>
    <definedName name="_xlnm.Print_Titles" localSheetId="1">'2.Hosp. Group'!$1:$1</definedName>
    <definedName name="_xlnm.Print_Titles" localSheetId="8">'9.รายได้(แยกกลุ่ม)'!$1:$1</definedName>
    <definedName name="_xlnm.Print_Titles" localSheetId="3">DATA!$1:$5</definedName>
    <definedName name="_xlnm.Print_Titles" localSheetId="11">'ค่าใช้จ่าย(แยกจังหวัด)'!$1:$1</definedName>
    <definedName name="_xlnm.Print_Titles" localSheetId="10">'รายได้(แยกจังหวัด)'!$1:$1</definedName>
    <definedName name="test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6" l="1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6" i="26"/>
  <c r="A152" i="20" l="1"/>
  <c r="A151" i="20"/>
  <c r="A143" i="20"/>
  <c r="A144" i="20"/>
  <c r="A145" i="20"/>
  <c r="A142" i="20"/>
  <c r="A133" i="20"/>
  <c r="A134" i="20"/>
  <c r="A135" i="20"/>
  <c r="A136" i="20"/>
  <c r="A132" i="20"/>
  <c r="A121" i="20"/>
  <c r="A122" i="20"/>
  <c r="A123" i="20"/>
  <c r="A124" i="20"/>
  <c r="A125" i="20"/>
  <c r="A126" i="20"/>
  <c r="A120" i="20"/>
  <c r="A111" i="20"/>
  <c r="A112" i="20"/>
  <c r="A113" i="20"/>
  <c r="A114" i="20"/>
  <c r="A110" i="20"/>
  <c r="A100" i="20"/>
  <c r="A101" i="20"/>
  <c r="A102" i="20"/>
  <c r="A103" i="20"/>
  <c r="A104" i="20"/>
  <c r="A99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2" i="20"/>
  <c r="A64" i="23" s="1"/>
  <c r="B151" i="20"/>
  <c r="A109" i="23" s="1"/>
  <c r="B143" i="20"/>
  <c r="A43" i="23" s="1"/>
  <c r="B144" i="20"/>
  <c r="A76" i="23" s="1"/>
  <c r="B145" i="20"/>
  <c r="A15" i="23" s="1"/>
  <c r="B142" i="20"/>
  <c r="A85" i="23" s="1"/>
  <c r="B133" i="20"/>
  <c r="A26" i="23" s="1"/>
  <c r="B134" i="20"/>
  <c r="A62" i="23" s="1"/>
  <c r="B135" i="20"/>
  <c r="A75" i="23" s="1"/>
  <c r="B136" i="20"/>
  <c r="A63" i="23" s="1"/>
  <c r="B132" i="20"/>
  <c r="A108" i="23" s="1"/>
  <c r="B121" i="20"/>
  <c r="A105" i="23" s="1"/>
  <c r="B122" i="20"/>
  <c r="A106" i="23" s="1"/>
  <c r="B123" i="20"/>
  <c r="A42" i="23" s="1"/>
  <c r="B124" i="20"/>
  <c r="A74" i="23" s="1"/>
  <c r="B125" i="20"/>
  <c r="A107" i="23" s="1"/>
  <c r="B126" i="20"/>
  <c r="A14" i="23" s="1"/>
  <c r="B120" i="20"/>
  <c r="A104" i="23" s="1"/>
  <c r="B111" i="20"/>
  <c r="A25" i="23" s="1"/>
  <c r="B112" i="20"/>
  <c r="A60" i="23" s="1"/>
  <c r="B113" i="20"/>
  <c r="A61" i="23" s="1"/>
  <c r="B114" i="20"/>
  <c r="A13" i="23" s="1"/>
  <c r="B110" i="20"/>
  <c r="A84" i="23" s="1"/>
  <c r="B100" i="20"/>
  <c r="A40" i="23" s="1"/>
  <c r="B101" i="20"/>
  <c r="A24" i="23" s="1"/>
  <c r="B102" i="20"/>
  <c r="A58" i="23" s="1"/>
  <c r="B103" i="20"/>
  <c r="A59" i="23" s="1"/>
  <c r="B104" i="20"/>
  <c r="A41" i="23" s="1"/>
  <c r="B99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V4" i="11"/>
  <c r="W4" i="11"/>
  <c r="V5" i="11"/>
  <c r="W5" i="11"/>
  <c r="V6" i="11"/>
  <c r="W6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V26" i="11"/>
  <c r="W26" i="11"/>
  <c r="V27" i="11"/>
  <c r="W27" i="11"/>
  <c r="V28" i="11"/>
  <c r="W28" i="11"/>
  <c r="X28" i="11" s="1"/>
  <c r="V29" i="11"/>
  <c r="W29" i="11"/>
  <c r="V30" i="11"/>
  <c r="W30" i="11"/>
  <c r="V31" i="11"/>
  <c r="W31" i="11"/>
  <c r="V32" i="11"/>
  <c r="W32" i="11"/>
  <c r="V33" i="11"/>
  <c r="W33" i="11"/>
  <c r="V34" i="11"/>
  <c r="W34" i="11"/>
  <c r="V35" i="11"/>
  <c r="W35" i="11"/>
  <c r="V36" i="11"/>
  <c r="W36" i="11"/>
  <c r="V37" i="11"/>
  <c r="W37" i="11"/>
  <c r="V38" i="11"/>
  <c r="W38" i="11"/>
  <c r="V39" i="11"/>
  <c r="W39" i="11"/>
  <c r="V40" i="11"/>
  <c r="W40" i="11"/>
  <c r="V41" i="11"/>
  <c r="W41" i="11"/>
  <c r="V42" i="11"/>
  <c r="W42" i="11"/>
  <c r="V43" i="11"/>
  <c r="W43" i="11"/>
  <c r="V44" i="11"/>
  <c r="W44" i="11"/>
  <c r="V45" i="11"/>
  <c r="W45" i="11"/>
  <c r="V46" i="11"/>
  <c r="W46" i="11"/>
  <c r="V47" i="11"/>
  <c r="W47" i="11"/>
  <c r="V48" i="11"/>
  <c r="W48" i="11"/>
  <c r="V49" i="11"/>
  <c r="W49" i="11"/>
  <c r="V50" i="11"/>
  <c r="W50" i="11"/>
  <c r="V51" i="11"/>
  <c r="W51" i="11"/>
  <c r="V52" i="11"/>
  <c r="W52" i="11"/>
  <c r="V53" i="11"/>
  <c r="W53" i="11"/>
  <c r="V54" i="11"/>
  <c r="W54" i="11"/>
  <c r="V55" i="11"/>
  <c r="W55" i="11"/>
  <c r="V56" i="11"/>
  <c r="W56" i="11"/>
  <c r="V57" i="11"/>
  <c r="W57" i="11"/>
  <c r="V58" i="11"/>
  <c r="W58" i="11"/>
  <c r="V59" i="11"/>
  <c r="W59" i="11"/>
  <c r="V60" i="11"/>
  <c r="W60" i="11"/>
  <c r="V61" i="11"/>
  <c r="W61" i="11"/>
  <c r="V62" i="11"/>
  <c r="W62" i="11"/>
  <c r="V63" i="11"/>
  <c r="W63" i="11"/>
  <c r="V64" i="11"/>
  <c r="W64" i="11"/>
  <c r="V65" i="11"/>
  <c r="W65" i="11"/>
  <c r="V66" i="11"/>
  <c r="W66" i="11"/>
  <c r="V67" i="11"/>
  <c r="W67" i="11"/>
  <c r="V68" i="11"/>
  <c r="W68" i="11"/>
  <c r="V69" i="11"/>
  <c r="W69" i="11"/>
  <c r="V70" i="11"/>
  <c r="W70" i="11"/>
  <c r="V71" i="11"/>
  <c r="W71" i="11"/>
  <c r="V72" i="11"/>
  <c r="W72" i="11"/>
  <c r="V73" i="11"/>
  <c r="W73" i="11"/>
  <c r="V74" i="11"/>
  <c r="W74" i="11"/>
  <c r="V75" i="11"/>
  <c r="W75" i="11"/>
  <c r="V76" i="11"/>
  <c r="W76" i="11"/>
  <c r="V77" i="11"/>
  <c r="W77" i="11"/>
  <c r="V78" i="11"/>
  <c r="W78" i="11"/>
  <c r="V79" i="11"/>
  <c r="W79" i="11"/>
  <c r="V80" i="11"/>
  <c r="W80" i="11"/>
  <c r="V81" i="11"/>
  <c r="W81" i="11"/>
  <c r="V82" i="11"/>
  <c r="W82" i="11"/>
  <c r="V83" i="11"/>
  <c r="W83" i="11"/>
  <c r="V84" i="11"/>
  <c r="W84" i="11"/>
  <c r="V85" i="11"/>
  <c r="W85" i="11"/>
  <c r="V86" i="11"/>
  <c r="W86" i="11"/>
  <c r="V87" i="11"/>
  <c r="W87" i="11"/>
  <c r="V88" i="11"/>
  <c r="W88" i="11"/>
  <c r="V89" i="11"/>
  <c r="W89" i="11"/>
  <c r="V90" i="11"/>
  <c r="W90" i="11"/>
  <c r="W3" i="11"/>
  <c r="V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3" i="11"/>
  <c r="I4" i="11"/>
  <c r="J4" i="11"/>
  <c r="K4" i="11"/>
  <c r="L4" i="11"/>
  <c r="I5" i="11"/>
  <c r="S5" i="11" s="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P10" i="11" s="1"/>
  <c r="L10" i="11"/>
  <c r="I11" i="11"/>
  <c r="N11" i="11" s="1"/>
  <c r="J11" i="11"/>
  <c r="K11" i="11"/>
  <c r="P11" i="11" s="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S18" i="11" s="1"/>
  <c r="J18" i="11"/>
  <c r="K18" i="11"/>
  <c r="L18" i="11"/>
  <c r="I19" i="11"/>
  <c r="M19" i="11" s="1"/>
  <c r="J19" i="11"/>
  <c r="K19" i="11"/>
  <c r="P19" i="11" s="1"/>
  <c r="L19" i="11"/>
  <c r="I20" i="11"/>
  <c r="J20" i="11"/>
  <c r="K20" i="11"/>
  <c r="L20" i="11"/>
  <c r="I21" i="11"/>
  <c r="M21" i="11" s="1"/>
  <c r="J21" i="11"/>
  <c r="K21" i="11"/>
  <c r="P21" i="11" s="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O25" i="11" s="1"/>
  <c r="K25" i="11"/>
  <c r="P25" i="11" s="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J30" i="11"/>
  <c r="O4" i="11" s="1"/>
  <c r="K30" i="11"/>
  <c r="P4" i="11" s="1"/>
  <c r="L30" i="11"/>
  <c r="I31" i="11"/>
  <c r="J31" i="11"/>
  <c r="O5" i="11" s="1"/>
  <c r="K31" i="11"/>
  <c r="P5" i="11" s="1"/>
  <c r="L31" i="11"/>
  <c r="I32" i="11"/>
  <c r="J32" i="11"/>
  <c r="K32" i="11"/>
  <c r="L32" i="11"/>
  <c r="I33" i="11"/>
  <c r="M33" i="11" s="1"/>
  <c r="C40" i="3" s="1"/>
  <c r="B52" i="18" s="1"/>
  <c r="J33" i="11"/>
  <c r="O29" i="11" s="1"/>
  <c r="K33" i="11"/>
  <c r="P29" i="11" s="1"/>
  <c r="L33" i="11"/>
  <c r="I34" i="11"/>
  <c r="J34" i="11"/>
  <c r="K34" i="11"/>
  <c r="L34" i="11"/>
  <c r="I35" i="11"/>
  <c r="N35" i="11" s="1"/>
  <c r="J35" i="11"/>
  <c r="O35" i="11" s="1"/>
  <c r="K35" i="11"/>
  <c r="L35" i="11"/>
  <c r="I36" i="11"/>
  <c r="J36" i="11"/>
  <c r="K36" i="11"/>
  <c r="P36" i="11" s="1"/>
  <c r="L36" i="11"/>
  <c r="I37" i="11"/>
  <c r="S21" i="11" s="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P44" i="11" s="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O12" i="11" s="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O26" i="11" s="1"/>
  <c r="K54" i="11"/>
  <c r="P26" i="11" s="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P58" i="11" s="1"/>
  <c r="L58" i="11"/>
  <c r="I59" i="11"/>
  <c r="N59" i="11" s="1"/>
  <c r="J59" i="11"/>
  <c r="K59" i="11"/>
  <c r="P59" i="11" s="1"/>
  <c r="L59" i="11"/>
  <c r="I60" i="11"/>
  <c r="J60" i="11"/>
  <c r="K60" i="11"/>
  <c r="L60" i="11"/>
  <c r="I61" i="11"/>
  <c r="N61" i="11" s="1"/>
  <c r="J61" i="11"/>
  <c r="O33" i="11" s="1"/>
  <c r="E40" i="3" s="1"/>
  <c r="D52" i="18" s="1"/>
  <c r="K61" i="11"/>
  <c r="P33" i="11" s="1"/>
  <c r="F40" i="3" s="1"/>
  <c r="E52" i="18" s="1"/>
  <c r="L61" i="11"/>
  <c r="I62" i="11"/>
  <c r="J62" i="11"/>
  <c r="K62" i="11"/>
  <c r="L62" i="11"/>
  <c r="I63" i="11"/>
  <c r="S25" i="11" s="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S46" i="11" s="1"/>
  <c r="J66" i="11"/>
  <c r="O46" i="11" s="1"/>
  <c r="K66" i="11"/>
  <c r="P46" i="11" s="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O47" i="11" s="1"/>
  <c r="K71" i="11"/>
  <c r="P47" i="11" s="1"/>
  <c r="L71" i="11"/>
  <c r="I72" i="11"/>
  <c r="J72" i="11"/>
  <c r="O10" i="11" s="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P30" i="11" s="1"/>
  <c r="F5" i="3" s="1"/>
  <c r="E30" i="18" s="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P15" i="11" s="1"/>
  <c r="L81" i="11"/>
  <c r="I82" i="11"/>
  <c r="J82" i="11"/>
  <c r="O44" i="11" s="1"/>
  <c r="K82" i="11"/>
  <c r="L82" i="11"/>
  <c r="I83" i="11"/>
  <c r="S59" i="11" s="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O55" i="11" s="1"/>
  <c r="E81" i="3" s="1"/>
  <c r="D23" i="18" s="1"/>
  <c r="K87" i="11"/>
  <c r="P55" i="11" s="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K3" i="11"/>
  <c r="L3" i="11"/>
  <c r="I3" i="11"/>
  <c r="M3" i="11" s="1"/>
  <c r="H4" i="11"/>
  <c r="R4" i="11" s="1"/>
  <c r="H5" i="11"/>
  <c r="H6" i="11"/>
  <c r="H7" i="11"/>
  <c r="H8" i="11"/>
  <c r="H9" i="11"/>
  <c r="R9" i="11" s="1"/>
  <c r="H10" i="11"/>
  <c r="Q10" i="11" s="1"/>
  <c r="H11" i="11"/>
  <c r="H12" i="11"/>
  <c r="H13" i="11"/>
  <c r="H14" i="11"/>
  <c r="H15" i="11"/>
  <c r="H16" i="11"/>
  <c r="H17" i="11"/>
  <c r="R17" i="11" s="1"/>
  <c r="H18" i="11"/>
  <c r="H19" i="11"/>
  <c r="Q19" i="11" s="1"/>
  <c r="H20" i="11"/>
  <c r="R20" i="11" s="1"/>
  <c r="H21" i="11"/>
  <c r="H22" i="11"/>
  <c r="H23" i="11"/>
  <c r="H24" i="11"/>
  <c r="H25" i="11"/>
  <c r="H26" i="11"/>
  <c r="H27" i="11"/>
  <c r="H28" i="11"/>
  <c r="R28" i="11" s="1"/>
  <c r="H29" i="11"/>
  <c r="Q29" i="11" s="1"/>
  <c r="H30" i="11"/>
  <c r="Q4" i="11" s="1"/>
  <c r="H31" i="11"/>
  <c r="H32" i="11"/>
  <c r="H33" i="11"/>
  <c r="H34" i="11"/>
  <c r="Q34" i="11" s="1"/>
  <c r="H35" i="11"/>
  <c r="Q35" i="11" s="1"/>
  <c r="H36" i="11"/>
  <c r="H37" i="11"/>
  <c r="R21" i="11" s="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Q59" i="11" s="1"/>
  <c r="H60" i="11"/>
  <c r="Q60" i="11" s="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Q73" i="11" s="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R84" i="11" s="1"/>
  <c r="H85" i="11"/>
  <c r="Q85" i="11" s="1"/>
  <c r="H86" i="11"/>
  <c r="H87" i="11"/>
  <c r="H88" i="11"/>
  <c r="H89" i="11"/>
  <c r="H90" i="11"/>
  <c r="H3" i="11"/>
  <c r="Z89" i="14"/>
  <c r="L94" i="26"/>
  <c r="M94" i="26"/>
  <c r="K94" i="26"/>
  <c r="H94" i="26"/>
  <c r="A81" i="18" l="1"/>
  <c r="R35" i="11"/>
  <c r="S19" i="11"/>
  <c r="I25" i="3" s="1"/>
  <c r="H31" i="18" s="1"/>
  <c r="X51" i="11"/>
  <c r="AI51" i="11" s="1"/>
  <c r="X75" i="11"/>
  <c r="AE75" i="11" s="1"/>
  <c r="X83" i="11"/>
  <c r="AC83" i="11" s="1"/>
  <c r="X67" i="11"/>
  <c r="AB67" i="11" s="1"/>
  <c r="X35" i="11"/>
  <c r="AB35" i="11" s="1"/>
  <c r="Q43" i="11"/>
  <c r="X43" i="11"/>
  <c r="Q11" i="11"/>
  <c r="X59" i="11"/>
  <c r="AC59" i="11" s="1"/>
  <c r="X19" i="11"/>
  <c r="P23" i="11"/>
  <c r="P53" i="11"/>
  <c r="F121" i="3" s="1"/>
  <c r="E106" i="18" s="1"/>
  <c r="P41" i="11"/>
  <c r="P65" i="11"/>
  <c r="X50" i="11"/>
  <c r="X42" i="11"/>
  <c r="X34" i="11"/>
  <c r="AC34" i="11" s="1"/>
  <c r="X26" i="11"/>
  <c r="X10" i="11"/>
  <c r="X90" i="11"/>
  <c r="X82" i="11"/>
  <c r="X66" i="11"/>
  <c r="AC66" i="11" s="1"/>
  <c r="P7" i="11"/>
  <c r="Q26" i="11"/>
  <c r="P67" i="11"/>
  <c r="P17" i="11"/>
  <c r="P31" i="11"/>
  <c r="F6" i="3" s="1"/>
  <c r="E19" i="18" s="1"/>
  <c r="P39" i="11"/>
  <c r="F55" i="3" s="1"/>
  <c r="E55" i="18" s="1"/>
  <c r="O23" i="11"/>
  <c r="O53" i="11"/>
  <c r="O41" i="11"/>
  <c r="O17" i="11"/>
  <c r="O9" i="11"/>
  <c r="O19" i="11"/>
  <c r="E25" i="3" s="1"/>
  <c r="D31" i="18" s="1"/>
  <c r="O11" i="11"/>
  <c r="P37" i="11"/>
  <c r="F32" i="3" s="1"/>
  <c r="E95" i="18" s="1"/>
  <c r="F25" i="3"/>
  <c r="E31" i="18" s="1"/>
  <c r="O3" i="11"/>
  <c r="Q41" i="11"/>
  <c r="Q33" i="11"/>
  <c r="G40" i="3" s="1"/>
  <c r="F52" i="18" s="1"/>
  <c r="R49" i="11"/>
  <c r="O73" i="11"/>
  <c r="O67" i="11"/>
  <c r="O45" i="11"/>
  <c r="O7" i="11"/>
  <c r="Q65" i="11"/>
  <c r="P3" i="11"/>
  <c r="O65" i="11"/>
  <c r="R34" i="11"/>
  <c r="X11" i="11"/>
  <c r="AG11" i="11" s="1"/>
  <c r="F110" i="3"/>
  <c r="E25" i="18" s="1"/>
  <c r="P51" i="11"/>
  <c r="P63" i="11"/>
  <c r="F36" i="3" s="1"/>
  <c r="E33" i="18" s="1"/>
  <c r="P57" i="11"/>
  <c r="P43" i="11"/>
  <c r="P27" i="11"/>
  <c r="F38" i="3" s="1"/>
  <c r="E50" i="18" s="1"/>
  <c r="X89" i="11"/>
  <c r="X81" i="11"/>
  <c r="AE81" i="11" s="1"/>
  <c r="X73" i="11"/>
  <c r="X65" i="11"/>
  <c r="X57" i="11"/>
  <c r="X49" i="11"/>
  <c r="AE49" i="11" s="1"/>
  <c r="X41" i="11"/>
  <c r="X33" i="11"/>
  <c r="AG33" i="11" s="1"/>
  <c r="X17" i="11"/>
  <c r="X9" i="11"/>
  <c r="O69" i="11"/>
  <c r="E110" i="3" s="1"/>
  <c r="D25" i="18" s="1"/>
  <c r="O51" i="11"/>
  <c r="O39" i="11"/>
  <c r="E55" i="3" s="1"/>
  <c r="D55" i="18" s="1"/>
  <c r="Q58" i="11"/>
  <c r="X3" i="11"/>
  <c r="M61" i="11"/>
  <c r="C49" i="3" s="1"/>
  <c r="B34" i="18" s="1"/>
  <c r="N77" i="11"/>
  <c r="N13" i="11"/>
  <c r="Q3" i="11"/>
  <c r="X18" i="11"/>
  <c r="N41" i="11"/>
  <c r="S13" i="11"/>
  <c r="G51" i="3"/>
  <c r="F36" i="18" s="1"/>
  <c r="M11" i="11"/>
  <c r="C17" i="3" s="1"/>
  <c r="B92" i="18" s="1"/>
  <c r="R73" i="11"/>
  <c r="O63" i="11"/>
  <c r="E36" i="3" s="1"/>
  <c r="D33" i="18" s="1"/>
  <c r="O89" i="11"/>
  <c r="O57" i="11"/>
  <c r="E88" i="3" s="1"/>
  <c r="D100" i="18" s="1"/>
  <c r="O85" i="11"/>
  <c r="E141" i="3" s="1"/>
  <c r="D85" i="18" s="1"/>
  <c r="O61" i="11"/>
  <c r="E49" i="3" s="1"/>
  <c r="D34" i="18" s="1"/>
  <c r="O43" i="11"/>
  <c r="E51" i="3" s="1"/>
  <c r="D36" i="18" s="1"/>
  <c r="O27" i="11"/>
  <c r="E38" i="3" s="1"/>
  <c r="D50" i="18" s="1"/>
  <c r="M53" i="11"/>
  <c r="N75" i="11"/>
  <c r="D121" i="3" s="1"/>
  <c r="C106" i="18" s="1"/>
  <c r="Q84" i="11"/>
  <c r="R29" i="11"/>
  <c r="E121" i="3"/>
  <c r="D106" i="18" s="1"/>
  <c r="S69" i="11"/>
  <c r="M51" i="11"/>
  <c r="C77" i="3" s="1"/>
  <c r="B81" i="18" s="1"/>
  <c r="N73" i="11"/>
  <c r="R19" i="11"/>
  <c r="F141" i="3"/>
  <c r="E85" i="18" s="1"/>
  <c r="R81" i="11"/>
  <c r="M25" i="11"/>
  <c r="C39" i="3" s="1"/>
  <c r="B51" i="18" s="1"/>
  <c r="N49" i="11"/>
  <c r="D70" i="3" s="1"/>
  <c r="C10" i="18" s="1"/>
  <c r="S83" i="11"/>
  <c r="I90" i="3" s="1"/>
  <c r="H102" i="18" s="1"/>
  <c r="P88" i="11"/>
  <c r="F4" i="3" s="1"/>
  <c r="P12" i="11"/>
  <c r="P50" i="11"/>
  <c r="O84" i="11"/>
  <c r="O77" i="11"/>
  <c r="O20" i="11"/>
  <c r="E31" i="3" s="1"/>
  <c r="D94" i="18" s="1"/>
  <c r="X77" i="11"/>
  <c r="X61" i="11"/>
  <c r="X53" i="11"/>
  <c r="X37" i="11"/>
  <c r="AC37" i="11" s="1"/>
  <c r="X29" i="11"/>
  <c r="Z29" i="11" s="1"/>
  <c r="X13" i="11"/>
  <c r="Y28" i="11"/>
  <c r="AF28" i="11"/>
  <c r="P84" i="11"/>
  <c r="P54" i="11"/>
  <c r="F37" i="3" s="1"/>
  <c r="E49" i="18" s="1"/>
  <c r="F8" i="3"/>
  <c r="E90" i="18" s="1"/>
  <c r="O30" i="11"/>
  <c r="E5" i="3" s="1"/>
  <c r="D30" i="18" s="1"/>
  <c r="O76" i="11"/>
  <c r="O72" i="11"/>
  <c r="E16" i="3" s="1"/>
  <c r="D91" i="18" s="1"/>
  <c r="O58" i="11"/>
  <c r="P81" i="11"/>
  <c r="F21" i="3" s="1"/>
  <c r="E70" i="18" s="1"/>
  <c r="P74" i="11"/>
  <c r="F120" i="3" s="1"/>
  <c r="E105" i="18" s="1"/>
  <c r="P72" i="11"/>
  <c r="F16" i="3" s="1"/>
  <c r="E91" i="18" s="1"/>
  <c r="P77" i="11"/>
  <c r="P20" i="11"/>
  <c r="R5" i="11"/>
  <c r="Q5" i="11"/>
  <c r="O37" i="11"/>
  <c r="O90" i="11"/>
  <c r="O88" i="11"/>
  <c r="E101" i="3"/>
  <c r="D58" i="18" s="1"/>
  <c r="O31" i="11"/>
  <c r="E6" i="3" s="1"/>
  <c r="D19" i="18" s="1"/>
  <c r="O34" i="11"/>
  <c r="C121" i="3"/>
  <c r="B106" i="18" s="1"/>
  <c r="G141" i="3"/>
  <c r="F85" i="18" s="1"/>
  <c r="F52" i="3"/>
  <c r="E73" i="18" s="1"/>
  <c r="P34" i="11"/>
  <c r="P82" i="11"/>
  <c r="F60" i="3" s="1"/>
  <c r="E80" i="18" s="1"/>
  <c r="P60" i="11"/>
  <c r="O82" i="11"/>
  <c r="E60" i="3" s="1"/>
  <c r="D80" i="18" s="1"/>
  <c r="O60" i="11"/>
  <c r="E91" i="3" s="1"/>
  <c r="D103" i="18" s="1"/>
  <c r="O68" i="11"/>
  <c r="O50" i="11"/>
  <c r="E18" i="3" s="1"/>
  <c r="D69" i="18" s="1"/>
  <c r="O54" i="11"/>
  <c r="E37" i="3" s="1"/>
  <c r="D49" i="18" s="1"/>
  <c r="O36" i="11"/>
  <c r="P68" i="11"/>
  <c r="F103" i="3" s="1"/>
  <c r="E41" i="18" s="1"/>
  <c r="F89" i="3"/>
  <c r="E101" i="18" s="1"/>
  <c r="R45" i="11"/>
  <c r="Q45" i="11"/>
  <c r="O81" i="11"/>
  <c r="E21" i="3" s="1"/>
  <c r="D70" i="18" s="1"/>
  <c r="O74" i="11"/>
  <c r="E120" i="3" s="1"/>
  <c r="D105" i="18" s="1"/>
  <c r="C70" i="3"/>
  <c r="B10" i="18" s="1"/>
  <c r="Q69" i="11"/>
  <c r="X68" i="11"/>
  <c r="X4" i="11"/>
  <c r="D122" i="3"/>
  <c r="C42" i="18" s="1"/>
  <c r="Q74" i="11"/>
  <c r="G120" i="3" s="1"/>
  <c r="F105" i="18" s="1"/>
  <c r="S66" i="11"/>
  <c r="I67" i="3" s="1"/>
  <c r="H21" i="18" s="1"/>
  <c r="R74" i="11"/>
  <c r="Q83" i="11"/>
  <c r="G90" i="3" s="1"/>
  <c r="F102" i="18" s="1"/>
  <c r="Q66" i="11"/>
  <c r="Q36" i="11"/>
  <c r="S74" i="11"/>
  <c r="X27" i="11"/>
  <c r="AG27" i="11" s="1"/>
  <c r="M81" i="11"/>
  <c r="N37" i="11"/>
  <c r="D53" i="3" s="1"/>
  <c r="C20" i="18" s="1"/>
  <c r="Q20" i="11"/>
  <c r="R59" i="11"/>
  <c r="S52" i="11"/>
  <c r="Q37" i="11"/>
  <c r="P64" i="11"/>
  <c r="P71" i="11"/>
  <c r="F68" i="3" s="1"/>
  <c r="E22" i="18" s="1"/>
  <c r="P87" i="11"/>
  <c r="F81" i="3" s="1"/>
  <c r="E23" i="18" s="1"/>
  <c r="P14" i="11"/>
  <c r="S82" i="11"/>
  <c r="F70" i="3"/>
  <c r="E10" i="18" s="1"/>
  <c r="P76" i="11"/>
  <c r="F41" i="3" s="1"/>
  <c r="E6" i="18" s="1"/>
  <c r="P16" i="11"/>
  <c r="P66" i="11"/>
  <c r="F67" i="3" s="1"/>
  <c r="E21" i="18" s="1"/>
  <c r="P42" i="11"/>
  <c r="F17" i="3" s="1"/>
  <c r="E92" i="18" s="1"/>
  <c r="P32" i="11"/>
  <c r="P48" i="11"/>
  <c r="P62" i="11"/>
  <c r="P22" i="11"/>
  <c r="Q76" i="11"/>
  <c r="Q28" i="11"/>
  <c r="O70" i="11"/>
  <c r="O64" i="11"/>
  <c r="E70" i="3"/>
  <c r="D10" i="18" s="1"/>
  <c r="O56" i="11"/>
  <c r="E10" i="3" s="1"/>
  <c r="D4" i="18" s="1"/>
  <c r="O83" i="11"/>
  <c r="O18" i="11"/>
  <c r="O40" i="11"/>
  <c r="E66" i="3" s="1"/>
  <c r="D98" i="18" s="1"/>
  <c r="O80" i="11"/>
  <c r="E119" i="3" s="1"/>
  <c r="D104" i="18" s="1"/>
  <c r="O71" i="11"/>
  <c r="O16" i="11"/>
  <c r="O66" i="11"/>
  <c r="E67" i="3" s="1"/>
  <c r="D21" i="18" s="1"/>
  <c r="O8" i="11"/>
  <c r="O79" i="11"/>
  <c r="E19" i="3" s="1"/>
  <c r="D48" i="18" s="1"/>
  <c r="O6" i="11"/>
  <c r="O42" i="11"/>
  <c r="O32" i="11"/>
  <c r="O52" i="11"/>
  <c r="O48" i="11"/>
  <c r="E69" i="3" s="1"/>
  <c r="D57" i="18" s="1"/>
  <c r="O28" i="11"/>
  <c r="O87" i="11"/>
  <c r="E143" i="3" s="1"/>
  <c r="D76" i="18" s="1"/>
  <c r="O78" i="11"/>
  <c r="O62" i="11"/>
  <c r="E98" i="3" s="1"/>
  <c r="D83" i="18" s="1"/>
  <c r="O86" i="11"/>
  <c r="O14" i="11"/>
  <c r="O22" i="11"/>
  <c r="E33" i="3" s="1"/>
  <c r="D96" i="18" s="1"/>
  <c r="X25" i="11"/>
  <c r="X86" i="11"/>
  <c r="AC86" i="11" s="1"/>
  <c r="M37" i="11"/>
  <c r="C32" i="3" s="1"/>
  <c r="B95" i="18" s="1"/>
  <c r="N3" i="11"/>
  <c r="O21" i="11"/>
  <c r="R44" i="11"/>
  <c r="S33" i="11"/>
  <c r="I24" i="3"/>
  <c r="H72" i="18" s="1"/>
  <c r="Q12" i="11"/>
  <c r="R85" i="11"/>
  <c r="P70" i="11"/>
  <c r="P56" i="11"/>
  <c r="P79" i="11"/>
  <c r="P28" i="11"/>
  <c r="F77" i="3" s="1"/>
  <c r="E81" i="18" s="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H108" i="18" s="1"/>
  <c r="S8" i="11"/>
  <c r="S79" i="11"/>
  <c r="S6" i="11"/>
  <c r="S32" i="11"/>
  <c r="S48" i="11"/>
  <c r="S78" i="11"/>
  <c r="I124" i="3" s="1"/>
  <c r="H107" i="18" s="1"/>
  <c r="S62" i="11"/>
  <c r="S49" i="11"/>
  <c r="S86" i="11"/>
  <c r="S14" i="11"/>
  <c r="S90" i="11"/>
  <c r="S22" i="11"/>
  <c r="X74" i="11"/>
  <c r="AG74" i="11" s="1"/>
  <c r="X58" i="11"/>
  <c r="M67" i="11"/>
  <c r="M35" i="11"/>
  <c r="N89" i="11"/>
  <c r="P61" i="11"/>
  <c r="F49" i="3" s="1"/>
  <c r="E34" i="18" s="1"/>
  <c r="Q9" i="11"/>
  <c r="R43" i="11"/>
  <c r="H51" i="3" s="1"/>
  <c r="G36" i="18" s="1"/>
  <c r="S29" i="11"/>
  <c r="S68" i="11"/>
  <c r="S58" i="11"/>
  <c r="P83" i="11"/>
  <c r="F90" i="3" s="1"/>
  <c r="E102" i="18" s="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AI75" i="11"/>
  <c r="AG75" i="11"/>
  <c r="AH75" i="11"/>
  <c r="Z75" i="11"/>
  <c r="AB51" i="11"/>
  <c r="AH51" i="11"/>
  <c r="AF51" i="11"/>
  <c r="AE51" i="11"/>
  <c r="AC51" i="11"/>
  <c r="Z51" i="11"/>
  <c r="AG51" i="11"/>
  <c r="AA51" i="11"/>
  <c r="AA27" i="11"/>
  <c r="R64" i="11"/>
  <c r="H23" i="3" s="1"/>
  <c r="G71" i="18" s="1"/>
  <c r="Q64" i="11"/>
  <c r="R18" i="11"/>
  <c r="Q18" i="11"/>
  <c r="Q77" i="11"/>
  <c r="R77" i="11"/>
  <c r="N88" i="11"/>
  <c r="M88" i="11"/>
  <c r="C4" i="3" s="1"/>
  <c r="S3" i="11"/>
  <c r="M82" i="11"/>
  <c r="N82" i="11"/>
  <c r="S30" i="11"/>
  <c r="M76" i="11"/>
  <c r="C122" i="3" s="1"/>
  <c r="B42" i="18" s="1"/>
  <c r="M68" i="11"/>
  <c r="N68" i="11"/>
  <c r="S67" i="11"/>
  <c r="S72" i="11"/>
  <c r="M58" i="11"/>
  <c r="N58" i="11"/>
  <c r="M36" i="11"/>
  <c r="N36" i="11"/>
  <c r="X84" i="11"/>
  <c r="X72" i="11"/>
  <c r="AA72" i="11" s="1"/>
  <c r="X56" i="11"/>
  <c r="AD56" i="11" s="1"/>
  <c r="X52" i="11"/>
  <c r="AI52" i="11" s="1"/>
  <c r="X40" i="11"/>
  <c r="Y40" i="11" s="1"/>
  <c r="X12" i="11"/>
  <c r="AA12" i="11" s="1"/>
  <c r="Q21" i="11"/>
  <c r="AB28" i="11"/>
  <c r="AC28" i="11"/>
  <c r="AD28" i="11"/>
  <c r="AH28" i="11"/>
  <c r="AI28" i="11"/>
  <c r="AE28" i="11"/>
  <c r="AG28" i="11"/>
  <c r="Z28" i="11"/>
  <c r="Q49" i="11"/>
  <c r="S44" i="11"/>
  <c r="R56" i="11"/>
  <c r="H10" i="3" s="1"/>
  <c r="G4" i="18" s="1"/>
  <c r="Q56" i="11"/>
  <c r="R79" i="11"/>
  <c r="Q79" i="11"/>
  <c r="R57" i="11"/>
  <c r="Q57" i="11"/>
  <c r="N86" i="11"/>
  <c r="M86" i="11"/>
  <c r="C142" i="3" s="1"/>
  <c r="B43" i="18" s="1"/>
  <c r="S23" i="11"/>
  <c r="N80" i="11"/>
  <c r="M80" i="11"/>
  <c r="C119" i="3" s="1"/>
  <c r="B104" i="18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I6" i="3" s="1"/>
  <c r="H19" i="18" s="1"/>
  <c r="M34" i="11"/>
  <c r="N34" i="11"/>
  <c r="N30" i="11"/>
  <c r="M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B85" i="18" s="1"/>
  <c r="N10" i="11"/>
  <c r="N6" i="11"/>
  <c r="D7" i="3" s="1"/>
  <c r="C47" i="18" s="1"/>
  <c r="M6" i="11"/>
  <c r="C59" i="3" s="1"/>
  <c r="B37" i="18" s="1"/>
  <c r="X80" i="11"/>
  <c r="AC80" i="11" s="1"/>
  <c r="X60" i="11"/>
  <c r="X48" i="11"/>
  <c r="AE48" i="11" s="1"/>
  <c r="X36" i="11"/>
  <c r="Z36" i="11" s="1"/>
  <c r="X24" i="11"/>
  <c r="X8" i="11"/>
  <c r="AG8" i="11" s="1"/>
  <c r="S57" i="11"/>
  <c r="AI59" i="11"/>
  <c r="AG59" i="11"/>
  <c r="AE59" i="11"/>
  <c r="AB59" i="11"/>
  <c r="AH59" i="11"/>
  <c r="Z59" i="11"/>
  <c r="AA59" i="11"/>
  <c r="Y59" i="11"/>
  <c r="AF59" i="11"/>
  <c r="M66" i="11"/>
  <c r="C102" i="3" s="1"/>
  <c r="B59" i="18" s="1"/>
  <c r="R69" i="11"/>
  <c r="R33" i="11"/>
  <c r="AG81" i="11"/>
  <c r="AF81" i="11"/>
  <c r="AB81" i="11"/>
  <c r="AA81" i="11"/>
  <c r="Z81" i="11"/>
  <c r="AD11" i="11"/>
  <c r="AF11" i="11"/>
  <c r="AC11" i="11"/>
  <c r="Y11" i="11"/>
  <c r="N66" i="11"/>
  <c r="N12" i="11"/>
  <c r="R58" i="11"/>
  <c r="S43" i="11"/>
  <c r="AA28" i="11"/>
  <c r="Q52" i="11"/>
  <c r="R52" i="11"/>
  <c r="R78" i="11"/>
  <c r="H124" i="3" s="1"/>
  <c r="G107" i="18" s="1"/>
  <c r="Q78" i="11"/>
  <c r="R22" i="11"/>
  <c r="H135" i="3" s="1"/>
  <c r="G63" i="18" s="1"/>
  <c r="Q22" i="11"/>
  <c r="R30" i="11"/>
  <c r="H5" i="3" s="1"/>
  <c r="G30" i="18" s="1"/>
  <c r="Q30" i="11"/>
  <c r="G5" i="3" s="1"/>
  <c r="F30" i="18" s="1"/>
  <c r="R67" i="11"/>
  <c r="Q67" i="11"/>
  <c r="G50" i="3" s="1"/>
  <c r="F35" i="18" s="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D82" i="3" s="1"/>
  <c r="C12" i="18" s="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I36" i="3" s="1"/>
  <c r="H33" i="18" s="1"/>
  <c r="M18" i="11"/>
  <c r="C24" i="3" s="1"/>
  <c r="B72" i="18" s="1"/>
  <c r="N18" i="11"/>
  <c r="X88" i="11"/>
  <c r="X76" i="11"/>
  <c r="AF76" i="11" s="1"/>
  <c r="X64" i="11"/>
  <c r="X44" i="11"/>
  <c r="AD44" i="11" s="1"/>
  <c r="X32" i="11"/>
  <c r="AF32" i="11" s="1"/>
  <c r="X20" i="11"/>
  <c r="X16" i="11"/>
  <c r="N26" i="11"/>
  <c r="S4" i="11"/>
  <c r="Q75" i="11"/>
  <c r="R75" i="11"/>
  <c r="H134" i="3" s="1"/>
  <c r="G75" i="18" s="1"/>
  <c r="R53" i="11"/>
  <c r="Q53" i="11"/>
  <c r="R82" i="11"/>
  <c r="Q82" i="11"/>
  <c r="G133" i="3" s="1"/>
  <c r="F62" i="18" s="1"/>
  <c r="M90" i="11"/>
  <c r="S37" i="11"/>
  <c r="I32" i="3" s="1"/>
  <c r="H95" i="18" s="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B74" i="18" s="1"/>
  <c r="S77" i="11"/>
  <c r="N20" i="11"/>
  <c r="D123" i="3" s="1"/>
  <c r="C74" i="18" s="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X85" i="11"/>
  <c r="AE85" i="11" s="1"/>
  <c r="X69" i="11"/>
  <c r="X45" i="11"/>
  <c r="AH29" i="11"/>
  <c r="AF29" i="11"/>
  <c r="AB29" i="11"/>
  <c r="AC29" i="11"/>
  <c r="AI29" i="11"/>
  <c r="AG29" i="11"/>
  <c r="AD29" i="11"/>
  <c r="AA29" i="11"/>
  <c r="X21" i="11"/>
  <c r="Y21" i="11" s="1"/>
  <c r="X5" i="11"/>
  <c r="AH34" i="11"/>
  <c r="AF34" i="11"/>
  <c r="AE34" i="11"/>
  <c r="AD34" i="11"/>
  <c r="AB34" i="11"/>
  <c r="Z34" i="11"/>
  <c r="AG34" i="11"/>
  <c r="AA34" i="11"/>
  <c r="M52" i="11"/>
  <c r="R15" i="11"/>
  <c r="Q15" i="11"/>
  <c r="G91" i="3" s="1"/>
  <c r="F103" i="18" s="1"/>
  <c r="R8" i="11"/>
  <c r="Q8" i="11"/>
  <c r="R14" i="11"/>
  <c r="Q14" i="11"/>
  <c r="N9" i="11"/>
  <c r="Q81" i="11"/>
  <c r="R3" i="11"/>
  <c r="R66" i="11"/>
  <c r="R41" i="11"/>
  <c r="R13" i="11"/>
  <c r="H70" i="3" s="1"/>
  <c r="G10" i="18" s="1"/>
  <c r="S76" i="11"/>
  <c r="R86" i="11"/>
  <c r="Q86" i="11"/>
  <c r="R46" i="11"/>
  <c r="H25" i="3" s="1"/>
  <c r="G31" i="18" s="1"/>
  <c r="Q46" i="11"/>
  <c r="G25" i="3" s="1"/>
  <c r="F31" i="18" s="1"/>
  <c r="R31" i="11"/>
  <c r="H6" i="3" s="1"/>
  <c r="G19" i="18" s="1"/>
  <c r="Q31" i="11"/>
  <c r="R63" i="11"/>
  <c r="Q63" i="11"/>
  <c r="X87" i="11"/>
  <c r="X79" i="11"/>
  <c r="X55" i="11"/>
  <c r="X31" i="11"/>
  <c r="AG31" i="11" s="1"/>
  <c r="X15" i="11"/>
  <c r="AE15" i="11" s="1"/>
  <c r="X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X78" i="11"/>
  <c r="X70" i="11"/>
  <c r="AA70" i="11" s="1"/>
  <c r="X62" i="11"/>
  <c r="AD62" i="11" s="1"/>
  <c r="X54" i="11"/>
  <c r="X46" i="11"/>
  <c r="AF46" i="11" s="1"/>
  <c r="X38" i="11"/>
  <c r="X30" i="11"/>
  <c r="X22" i="11"/>
  <c r="X14" i="11"/>
  <c r="AG14" i="11" s="1"/>
  <c r="X6" i="11"/>
  <c r="AI6" i="11" s="1"/>
  <c r="M59" i="11"/>
  <c r="M45" i="11"/>
  <c r="M9" i="11"/>
  <c r="N83" i="11"/>
  <c r="N69" i="11"/>
  <c r="N33" i="11"/>
  <c r="N19" i="11"/>
  <c r="N5" i="11"/>
  <c r="R90" i="11"/>
  <c r="R76" i="11"/>
  <c r="R65" i="11"/>
  <c r="R37" i="11"/>
  <c r="H32" i="3" s="1"/>
  <c r="G95" i="18" s="1"/>
  <c r="R26" i="11"/>
  <c r="R12" i="11"/>
  <c r="S75" i="11"/>
  <c r="S36" i="11"/>
  <c r="R32" i="11"/>
  <c r="H43" i="3" s="1"/>
  <c r="G53" i="18" s="1"/>
  <c r="Q32" i="11"/>
  <c r="R72" i="11"/>
  <c r="H16" i="3" s="1"/>
  <c r="G91" i="18" s="1"/>
  <c r="Q72" i="11"/>
  <c r="X71" i="11"/>
  <c r="AI71" i="11" s="1"/>
  <c r="X63" i="11"/>
  <c r="AI63" i="11" s="1"/>
  <c r="X47" i="11"/>
  <c r="X39" i="11"/>
  <c r="X23" i="11"/>
  <c r="AF23" i="11" s="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H31" i="3" s="1"/>
  <c r="G94" i="18" s="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H39" i="3" s="1"/>
  <c r="G51" i="18" s="1"/>
  <c r="R11" i="11"/>
  <c r="S60" i="11"/>
  <c r="S35" i="11"/>
  <c r="R80" i="11"/>
  <c r="H119" i="3" s="1"/>
  <c r="G104" i="18" s="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N152" i="20"/>
  <c r="Z152" i="20" s="1"/>
  <c r="N151" i="20"/>
  <c r="Z151" i="20" s="1"/>
  <c r="N143" i="20"/>
  <c r="Z143" i="20" s="1"/>
  <c r="N144" i="20"/>
  <c r="Z144" i="20" s="1"/>
  <c r="N145" i="20"/>
  <c r="Z145" i="20" s="1"/>
  <c r="N142" i="20"/>
  <c r="Z142" i="20" s="1"/>
  <c r="N133" i="20"/>
  <c r="Z133" i="20" s="1"/>
  <c r="N134" i="20"/>
  <c r="Z134" i="20" s="1"/>
  <c r="N135" i="20"/>
  <c r="Z135" i="20" s="1"/>
  <c r="N136" i="20"/>
  <c r="Z136" i="20" s="1"/>
  <c r="N132" i="20"/>
  <c r="Z132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26" i="20"/>
  <c r="Z126" i="20" s="1"/>
  <c r="N120" i="20"/>
  <c r="Z120" i="20" s="1"/>
  <c r="N111" i="20"/>
  <c r="Z111" i="20" s="1"/>
  <c r="N112" i="20"/>
  <c r="Z112" i="20" s="1"/>
  <c r="N113" i="20"/>
  <c r="Z113" i="20" s="1"/>
  <c r="N114" i="20"/>
  <c r="Z114" i="20" s="1"/>
  <c r="N110" i="20"/>
  <c r="Z110" i="20" s="1"/>
  <c r="N100" i="20"/>
  <c r="Z100" i="20" s="1"/>
  <c r="N101" i="20"/>
  <c r="Z101" i="20" s="1"/>
  <c r="N102" i="20"/>
  <c r="Z102" i="20" s="1"/>
  <c r="N103" i="20"/>
  <c r="Z103" i="20" s="1"/>
  <c r="N104" i="20"/>
  <c r="Z104" i="20" s="1"/>
  <c r="N99" i="20"/>
  <c r="Z99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Z50" i="14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W496" i="25" s="1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K496" i="25" s="1"/>
  <c r="AL493" i="25"/>
  <c r="AL496" i="25" s="1"/>
  <c r="AM493" i="25"/>
  <c r="AN493" i="25"/>
  <c r="AN496" i="25" s="1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C496" i="25" s="1"/>
  <c r="BD493" i="25"/>
  <c r="BE493" i="25"/>
  <c r="BE496" i="25" s="1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R496" i="25" s="1"/>
  <c r="BS493" i="25"/>
  <c r="BT493" i="25"/>
  <c r="BT496" i="25" s="1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I496" i="25" s="1"/>
  <c r="CJ493" i="25"/>
  <c r="CK493" i="25"/>
  <c r="CK496" i="25" s="1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R496" i="25" s="1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H496" i="25" s="1"/>
  <c r="AI494" i="25"/>
  <c r="AJ494" i="25"/>
  <c r="AK494" i="25"/>
  <c r="AL494" i="25"/>
  <c r="AM494" i="25"/>
  <c r="AN494" i="25"/>
  <c r="AO494" i="25"/>
  <c r="AP494" i="25"/>
  <c r="AP496" i="25" s="1"/>
  <c r="AQ494" i="25"/>
  <c r="AR494" i="25"/>
  <c r="AS494" i="25"/>
  <c r="AT494" i="25"/>
  <c r="AU494" i="25"/>
  <c r="AV494" i="25"/>
  <c r="AW494" i="25"/>
  <c r="AX494" i="25"/>
  <c r="AX496" i="25" s="1"/>
  <c r="AY494" i="25"/>
  <c r="AZ494" i="25"/>
  <c r="BA494" i="25"/>
  <c r="BB494" i="25"/>
  <c r="BC494" i="25"/>
  <c r="BD494" i="25"/>
  <c r="BE494" i="25"/>
  <c r="BF494" i="25"/>
  <c r="BF496" i="25" s="1"/>
  <c r="BG494" i="25"/>
  <c r="BH494" i="25"/>
  <c r="BI494" i="25"/>
  <c r="BJ494" i="25"/>
  <c r="BK494" i="25"/>
  <c r="BL494" i="25"/>
  <c r="BM494" i="25"/>
  <c r="BN494" i="25"/>
  <c r="BN496" i="25" s="1"/>
  <c r="BO494" i="25"/>
  <c r="BP494" i="25"/>
  <c r="BQ494" i="25"/>
  <c r="BR494" i="25"/>
  <c r="BS494" i="25"/>
  <c r="BT494" i="25"/>
  <c r="BU494" i="25"/>
  <c r="BV494" i="25"/>
  <c r="BV496" i="25" s="1"/>
  <c r="BW494" i="25"/>
  <c r="BX494" i="25"/>
  <c r="BY494" i="25"/>
  <c r="BZ494" i="25"/>
  <c r="CA494" i="25"/>
  <c r="CB494" i="25"/>
  <c r="CC494" i="25"/>
  <c r="CD494" i="25"/>
  <c r="CD496" i="25" s="1"/>
  <c r="CE494" i="25"/>
  <c r="CF494" i="25"/>
  <c r="CG494" i="25"/>
  <c r="CH494" i="25"/>
  <c r="CI494" i="25"/>
  <c r="CJ494" i="25"/>
  <c r="CK494" i="25"/>
  <c r="CL494" i="25"/>
  <c r="CL496" i="25" s="1"/>
  <c r="CM494" i="25"/>
  <c r="E495" i="25"/>
  <c r="F495" i="25"/>
  <c r="G495" i="25"/>
  <c r="H495" i="25"/>
  <c r="I495" i="25"/>
  <c r="J495" i="25"/>
  <c r="K495" i="25"/>
  <c r="L495" i="25"/>
  <c r="M495" i="25"/>
  <c r="N495" i="25"/>
  <c r="O495" i="25"/>
  <c r="P495" i="25"/>
  <c r="Q495" i="25"/>
  <c r="R495" i="25"/>
  <c r="S495" i="25"/>
  <c r="T495" i="25"/>
  <c r="U495" i="25"/>
  <c r="V495" i="25"/>
  <c r="W495" i="25"/>
  <c r="X495" i="25"/>
  <c r="Y495" i="25"/>
  <c r="Z495" i="25"/>
  <c r="AA495" i="25"/>
  <c r="AB495" i="25"/>
  <c r="AC495" i="25"/>
  <c r="AD495" i="25"/>
  <c r="AE495" i="25"/>
  <c r="AF495" i="25"/>
  <c r="AG495" i="25"/>
  <c r="AH495" i="25"/>
  <c r="AI495" i="25"/>
  <c r="AJ495" i="25"/>
  <c r="AK495" i="25"/>
  <c r="AL495" i="25"/>
  <c r="AM495" i="25"/>
  <c r="AN495" i="25"/>
  <c r="AO495" i="25"/>
  <c r="AP495" i="25"/>
  <c r="AQ495" i="25"/>
  <c r="AR495" i="25"/>
  <c r="AS495" i="25"/>
  <c r="AT495" i="25"/>
  <c r="AU495" i="25"/>
  <c r="AV495" i="25"/>
  <c r="AW495" i="25"/>
  <c r="AX495" i="25"/>
  <c r="AY495" i="25"/>
  <c r="AZ495" i="25"/>
  <c r="BA495" i="25"/>
  <c r="BB495" i="25"/>
  <c r="BC495" i="25"/>
  <c r="BD495" i="25"/>
  <c r="BE495" i="25"/>
  <c r="BF495" i="25"/>
  <c r="BG495" i="25"/>
  <c r="BH495" i="25"/>
  <c r="BI495" i="25"/>
  <c r="BJ495" i="25"/>
  <c r="BK495" i="25"/>
  <c r="BL495" i="25"/>
  <c r="BM495" i="25"/>
  <c r="BN495" i="25"/>
  <c r="BO495" i="25"/>
  <c r="BP495" i="25"/>
  <c r="BQ495" i="25"/>
  <c r="BR495" i="25"/>
  <c r="BS495" i="25"/>
  <c r="BT495" i="25"/>
  <c r="BU495" i="25"/>
  <c r="BV495" i="25"/>
  <c r="BW495" i="25"/>
  <c r="BX495" i="25"/>
  <c r="BY495" i="25"/>
  <c r="BZ495" i="25"/>
  <c r="CA495" i="25"/>
  <c r="CB495" i="25"/>
  <c r="CC495" i="25"/>
  <c r="CD495" i="25"/>
  <c r="CE495" i="25"/>
  <c r="CF495" i="25"/>
  <c r="CG495" i="25"/>
  <c r="CH495" i="25"/>
  <c r="CI495" i="25"/>
  <c r="CJ495" i="25"/>
  <c r="CK495" i="25"/>
  <c r="CL495" i="25"/>
  <c r="CM495" i="25"/>
  <c r="BY496" i="25"/>
  <c r="E497" i="25"/>
  <c r="F497" i="25"/>
  <c r="G497" i="25"/>
  <c r="H497" i="25"/>
  <c r="I497" i="25"/>
  <c r="J497" i="25"/>
  <c r="K497" i="25"/>
  <c r="L497" i="25"/>
  <c r="M497" i="25"/>
  <c r="N497" i="25"/>
  <c r="O497" i="25"/>
  <c r="P497" i="25"/>
  <c r="Q497" i="25"/>
  <c r="R497" i="25"/>
  <c r="S497" i="25"/>
  <c r="T497" i="25"/>
  <c r="U497" i="25"/>
  <c r="V497" i="25"/>
  <c r="W497" i="25"/>
  <c r="X497" i="25"/>
  <c r="Y497" i="25"/>
  <c r="Z497" i="25"/>
  <c r="AA497" i="25"/>
  <c r="AB497" i="25"/>
  <c r="AC497" i="25"/>
  <c r="AD497" i="25"/>
  <c r="AE497" i="25"/>
  <c r="AF497" i="25"/>
  <c r="AG497" i="25"/>
  <c r="AH497" i="25"/>
  <c r="AI497" i="25"/>
  <c r="AJ497" i="25"/>
  <c r="AK497" i="25"/>
  <c r="AL497" i="25"/>
  <c r="AM497" i="25"/>
  <c r="AN497" i="25"/>
  <c r="AO497" i="25"/>
  <c r="AP497" i="25"/>
  <c r="AQ497" i="25"/>
  <c r="AR497" i="25"/>
  <c r="AS497" i="25"/>
  <c r="AT497" i="25"/>
  <c r="AU497" i="25"/>
  <c r="AV497" i="25"/>
  <c r="AW497" i="25"/>
  <c r="AX497" i="25"/>
  <c r="AY497" i="25"/>
  <c r="AZ497" i="25"/>
  <c r="BA497" i="25"/>
  <c r="BB497" i="25"/>
  <c r="BC497" i="25"/>
  <c r="BD497" i="25"/>
  <c r="BE497" i="25"/>
  <c r="BF497" i="25"/>
  <c r="BG497" i="25"/>
  <c r="BH497" i="25"/>
  <c r="BI497" i="25"/>
  <c r="BJ497" i="25"/>
  <c r="BK497" i="25"/>
  <c r="BL497" i="25"/>
  <c r="BM497" i="25"/>
  <c r="BN497" i="25"/>
  <c r="BO497" i="25"/>
  <c r="BP497" i="25"/>
  <c r="BQ497" i="25"/>
  <c r="BR497" i="25"/>
  <c r="BS497" i="25"/>
  <c r="BT497" i="25"/>
  <c r="BU497" i="25"/>
  <c r="BV497" i="25"/>
  <c r="BW497" i="25"/>
  <c r="BX497" i="25"/>
  <c r="BY497" i="25"/>
  <c r="BZ497" i="25"/>
  <c r="CA497" i="25"/>
  <c r="CB497" i="25"/>
  <c r="CC497" i="25"/>
  <c r="CD497" i="25"/>
  <c r="CE497" i="25"/>
  <c r="CF497" i="25"/>
  <c r="CG497" i="25"/>
  <c r="CH497" i="25"/>
  <c r="CI497" i="25"/>
  <c r="CJ497" i="25"/>
  <c r="CK497" i="25"/>
  <c r="CL497" i="25"/>
  <c r="CM497" i="25"/>
  <c r="E498" i="25"/>
  <c r="F498" i="25"/>
  <c r="G498" i="25"/>
  <c r="H498" i="25"/>
  <c r="I498" i="25"/>
  <c r="J498" i="25"/>
  <c r="K498" i="25"/>
  <c r="L498" i="25"/>
  <c r="M498" i="25"/>
  <c r="N498" i="25"/>
  <c r="O498" i="25"/>
  <c r="P498" i="25"/>
  <c r="Q498" i="25"/>
  <c r="R498" i="25"/>
  <c r="S498" i="25"/>
  <c r="T498" i="25"/>
  <c r="U498" i="25"/>
  <c r="V498" i="25"/>
  <c r="W498" i="25"/>
  <c r="X498" i="25"/>
  <c r="Y498" i="25"/>
  <c r="Z498" i="25"/>
  <c r="AA498" i="25"/>
  <c r="AB498" i="25"/>
  <c r="AC498" i="25"/>
  <c r="AD498" i="25"/>
  <c r="AE498" i="25"/>
  <c r="AF498" i="25"/>
  <c r="AG498" i="25"/>
  <c r="AH498" i="25"/>
  <c r="AI498" i="25"/>
  <c r="AJ498" i="25"/>
  <c r="AK498" i="25"/>
  <c r="AL498" i="25"/>
  <c r="AM498" i="25"/>
  <c r="AN498" i="25"/>
  <c r="AO498" i="25"/>
  <c r="AP498" i="25"/>
  <c r="AQ498" i="25"/>
  <c r="AR498" i="25"/>
  <c r="AS498" i="25"/>
  <c r="AT498" i="25"/>
  <c r="AU498" i="25"/>
  <c r="AV498" i="25"/>
  <c r="AW498" i="25"/>
  <c r="AX498" i="25"/>
  <c r="AY498" i="25"/>
  <c r="AZ498" i="25"/>
  <c r="BA498" i="25"/>
  <c r="BB498" i="25"/>
  <c r="BC498" i="25"/>
  <c r="BD498" i="25"/>
  <c r="BE498" i="25"/>
  <c r="BF498" i="25"/>
  <c r="BG498" i="25"/>
  <c r="BH498" i="25"/>
  <c r="BI498" i="25"/>
  <c r="BJ498" i="25"/>
  <c r="BK498" i="25"/>
  <c r="BL498" i="25"/>
  <c r="BM498" i="25"/>
  <c r="BN498" i="25"/>
  <c r="BO498" i="25"/>
  <c r="BP498" i="25"/>
  <c r="BQ498" i="25"/>
  <c r="BR498" i="25"/>
  <c r="BS498" i="25"/>
  <c r="BT498" i="25"/>
  <c r="BU498" i="25"/>
  <c r="BV498" i="25"/>
  <c r="BW498" i="25"/>
  <c r="BX498" i="25"/>
  <c r="BY498" i="25"/>
  <c r="BZ498" i="25"/>
  <c r="CA498" i="25"/>
  <c r="CB498" i="25"/>
  <c r="CC498" i="25"/>
  <c r="CD498" i="25"/>
  <c r="CE498" i="25"/>
  <c r="CF498" i="25"/>
  <c r="CG498" i="25"/>
  <c r="CH498" i="25"/>
  <c r="CI498" i="25"/>
  <c r="CJ498" i="25"/>
  <c r="CK498" i="25"/>
  <c r="CL498" i="25"/>
  <c r="CM498" i="25"/>
  <c r="E500" i="25"/>
  <c r="F500" i="25"/>
  <c r="G500" i="25"/>
  <c r="H500" i="25"/>
  <c r="I500" i="25"/>
  <c r="J500" i="25"/>
  <c r="K500" i="25"/>
  <c r="L500" i="25"/>
  <c r="M500" i="25"/>
  <c r="N500" i="25"/>
  <c r="O500" i="25"/>
  <c r="P500" i="25"/>
  <c r="Q500" i="25"/>
  <c r="R500" i="25"/>
  <c r="S500" i="25"/>
  <c r="T500" i="25"/>
  <c r="U500" i="25"/>
  <c r="V500" i="25"/>
  <c r="W500" i="25"/>
  <c r="X500" i="25"/>
  <c r="Y500" i="25"/>
  <c r="Z500" i="25"/>
  <c r="AA500" i="25"/>
  <c r="AB500" i="25"/>
  <c r="AC500" i="25"/>
  <c r="AD500" i="25"/>
  <c r="AE500" i="25"/>
  <c r="AF500" i="25"/>
  <c r="AG500" i="25"/>
  <c r="AG502" i="25" s="1"/>
  <c r="AH500" i="25"/>
  <c r="AI500" i="25"/>
  <c r="AJ500" i="25"/>
  <c r="AK500" i="25"/>
  <c r="AL500" i="25"/>
  <c r="AM500" i="25"/>
  <c r="AN500" i="25"/>
  <c r="AO500" i="25"/>
  <c r="AO502" i="25" s="1"/>
  <c r="AP500" i="25"/>
  <c r="AQ500" i="25"/>
  <c r="AR500" i="25"/>
  <c r="AS500" i="25"/>
  <c r="AT500" i="25"/>
  <c r="AU500" i="25"/>
  <c r="AV500" i="25"/>
  <c r="AW500" i="25"/>
  <c r="AW502" i="25" s="1"/>
  <c r="AX500" i="25"/>
  <c r="AY500" i="25"/>
  <c r="AZ500" i="25"/>
  <c r="BA500" i="25"/>
  <c r="BB500" i="25"/>
  <c r="BC500" i="25"/>
  <c r="BD500" i="25"/>
  <c r="BE500" i="25"/>
  <c r="BE502" i="25" s="1"/>
  <c r="BF500" i="25"/>
  <c r="BG500" i="25"/>
  <c r="BH500" i="25"/>
  <c r="BI500" i="25"/>
  <c r="BI502" i="25" s="1"/>
  <c r="BJ500" i="25"/>
  <c r="BK500" i="25"/>
  <c r="BL500" i="25"/>
  <c r="BM500" i="25"/>
  <c r="BM502" i="25" s="1"/>
  <c r="BN500" i="25"/>
  <c r="BO500" i="25"/>
  <c r="BP500" i="25"/>
  <c r="BQ500" i="25"/>
  <c r="BQ502" i="25" s="1"/>
  <c r="BR500" i="25"/>
  <c r="BS500" i="25"/>
  <c r="BT500" i="25"/>
  <c r="BU500" i="25"/>
  <c r="BU502" i="25" s="1"/>
  <c r="BV500" i="25"/>
  <c r="BW500" i="25"/>
  <c r="BX500" i="25"/>
  <c r="BY500" i="25"/>
  <c r="BY502" i="25" s="1"/>
  <c r="BZ500" i="25"/>
  <c r="CA500" i="25"/>
  <c r="CB500" i="25"/>
  <c r="CC500" i="25"/>
  <c r="CC502" i="25" s="1"/>
  <c r="CD500" i="25"/>
  <c r="CE500" i="25"/>
  <c r="CF500" i="25"/>
  <c r="CG500" i="25"/>
  <c r="CG502" i="25" s="1"/>
  <c r="CH500" i="25"/>
  <c r="CI500" i="25"/>
  <c r="CJ500" i="25"/>
  <c r="CK500" i="25"/>
  <c r="CK502" i="25" s="1"/>
  <c r="CL500" i="25"/>
  <c r="CM500" i="25"/>
  <c r="E501" i="25"/>
  <c r="F501" i="25"/>
  <c r="G501" i="25"/>
  <c r="H501" i="25"/>
  <c r="I501" i="25"/>
  <c r="J501" i="25"/>
  <c r="K501" i="25"/>
  <c r="L501" i="25"/>
  <c r="M501" i="25"/>
  <c r="N501" i="25"/>
  <c r="O501" i="25"/>
  <c r="P501" i="25"/>
  <c r="Q501" i="25"/>
  <c r="R501" i="25"/>
  <c r="S501" i="25"/>
  <c r="T501" i="25"/>
  <c r="U501" i="25"/>
  <c r="V501" i="25"/>
  <c r="W501" i="25"/>
  <c r="X501" i="25"/>
  <c r="Y501" i="25"/>
  <c r="Z501" i="25"/>
  <c r="AA501" i="25"/>
  <c r="AB501" i="25"/>
  <c r="AC501" i="25"/>
  <c r="AD501" i="25"/>
  <c r="AE501" i="25"/>
  <c r="AF501" i="25"/>
  <c r="AG501" i="25"/>
  <c r="AH501" i="25"/>
  <c r="AI501" i="25"/>
  <c r="AJ501" i="25"/>
  <c r="AK501" i="25"/>
  <c r="AL501" i="25"/>
  <c r="AM501" i="25"/>
  <c r="AN501" i="25"/>
  <c r="AO501" i="25"/>
  <c r="AP501" i="25"/>
  <c r="AQ501" i="25"/>
  <c r="AR501" i="25"/>
  <c r="AS501" i="25"/>
  <c r="AT501" i="25"/>
  <c r="AU501" i="25"/>
  <c r="AV501" i="25"/>
  <c r="AW501" i="25"/>
  <c r="AX501" i="25"/>
  <c r="AY501" i="25"/>
  <c r="AZ501" i="25"/>
  <c r="BA501" i="25"/>
  <c r="BB501" i="25"/>
  <c r="BC501" i="25"/>
  <c r="BD501" i="25"/>
  <c r="BE501" i="25"/>
  <c r="BF501" i="25"/>
  <c r="BG501" i="25"/>
  <c r="BH501" i="25"/>
  <c r="BI501" i="25"/>
  <c r="BJ501" i="25"/>
  <c r="BK501" i="25"/>
  <c r="BL501" i="25"/>
  <c r="BM501" i="25"/>
  <c r="BN501" i="25"/>
  <c r="BO501" i="25"/>
  <c r="BP501" i="25"/>
  <c r="BQ501" i="25"/>
  <c r="BR501" i="25"/>
  <c r="BS501" i="25"/>
  <c r="BT501" i="25"/>
  <c r="BU501" i="25"/>
  <c r="BV501" i="25"/>
  <c r="BW501" i="25"/>
  <c r="BX501" i="25"/>
  <c r="BY501" i="25"/>
  <c r="BZ501" i="25"/>
  <c r="CA501" i="25"/>
  <c r="CB501" i="25"/>
  <c r="CC501" i="25"/>
  <c r="CD501" i="25"/>
  <c r="CE501" i="25"/>
  <c r="CF501" i="25"/>
  <c r="CG501" i="25"/>
  <c r="CH501" i="25"/>
  <c r="CI501" i="25"/>
  <c r="CJ501" i="25"/>
  <c r="CK501" i="25"/>
  <c r="CL501" i="25"/>
  <c r="CM501" i="25"/>
  <c r="E503" i="25"/>
  <c r="F503" i="25"/>
  <c r="G503" i="25"/>
  <c r="H503" i="25"/>
  <c r="I503" i="25"/>
  <c r="J503" i="25"/>
  <c r="K503" i="25"/>
  <c r="L503" i="25"/>
  <c r="M503" i="25"/>
  <c r="N503" i="25"/>
  <c r="O503" i="25"/>
  <c r="P503" i="25"/>
  <c r="Q503" i="25"/>
  <c r="R503" i="25"/>
  <c r="S503" i="25"/>
  <c r="T503" i="25"/>
  <c r="U503" i="25"/>
  <c r="V503" i="25"/>
  <c r="W503" i="25"/>
  <c r="X503" i="25"/>
  <c r="Y503" i="25"/>
  <c r="Z503" i="25"/>
  <c r="AA503" i="25"/>
  <c r="AB503" i="25"/>
  <c r="AC503" i="25"/>
  <c r="AD503" i="25"/>
  <c r="AE503" i="25"/>
  <c r="AF503" i="25"/>
  <c r="AG503" i="25"/>
  <c r="AH503" i="25"/>
  <c r="AI503" i="25"/>
  <c r="AJ503" i="25"/>
  <c r="AK503" i="25"/>
  <c r="AL503" i="25"/>
  <c r="AM503" i="25"/>
  <c r="AN503" i="25"/>
  <c r="AO503" i="25"/>
  <c r="AP503" i="25"/>
  <c r="AQ503" i="25"/>
  <c r="AR503" i="25"/>
  <c r="AS503" i="25"/>
  <c r="AT503" i="25"/>
  <c r="AU503" i="25"/>
  <c r="AV503" i="25"/>
  <c r="AW503" i="25"/>
  <c r="AX503" i="25"/>
  <c r="AY503" i="25"/>
  <c r="AZ503" i="25"/>
  <c r="BA503" i="25"/>
  <c r="BB503" i="25"/>
  <c r="BC503" i="25"/>
  <c r="BD503" i="25"/>
  <c r="BE503" i="25"/>
  <c r="BF503" i="25"/>
  <c r="BG503" i="25"/>
  <c r="BH503" i="25"/>
  <c r="BI503" i="25"/>
  <c r="BJ503" i="25"/>
  <c r="BK503" i="25"/>
  <c r="BL503" i="25"/>
  <c r="BM503" i="25"/>
  <c r="BN503" i="25"/>
  <c r="BO503" i="25"/>
  <c r="BP503" i="25"/>
  <c r="BQ503" i="25"/>
  <c r="BR503" i="25"/>
  <c r="BS503" i="25"/>
  <c r="BT503" i="25"/>
  <c r="BU503" i="25"/>
  <c r="BV503" i="25"/>
  <c r="BW503" i="25"/>
  <c r="BX503" i="25"/>
  <c r="BY503" i="25"/>
  <c r="BZ503" i="25"/>
  <c r="CA503" i="25"/>
  <c r="CB503" i="25"/>
  <c r="CC503" i="25"/>
  <c r="CD503" i="25"/>
  <c r="CE503" i="25"/>
  <c r="CF503" i="25"/>
  <c r="CG503" i="25"/>
  <c r="CH503" i="25"/>
  <c r="CI503" i="25"/>
  <c r="CJ503" i="25"/>
  <c r="CK503" i="25"/>
  <c r="CL503" i="25"/>
  <c r="CM503" i="25"/>
  <c r="E504" i="25"/>
  <c r="F504" i="25"/>
  <c r="G504" i="25"/>
  <c r="H504" i="25"/>
  <c r="I504" i="25"/>
  <c r="J504" i="25"/>
  <c r="K504" i="25"/>
  <c r="L504" i="25"/>
  <c r="M504" i="25"/>
  <c r="N504" i="25"/>
  <c r="O504" i="25"/>
  <c r="P504" i="25"/>
  <c r="Q504" i="25"/>
  <c r="R504" i="25"/>
  <c r="S504" i="25"/>
  <c r="T504" i="25"/>
  <c r="U504" i="25"/>
  <c r="V504" i="25"/>
  <c r="W504" i="25"/>
  <c r="X504" i="25"/>
  <c r="Y504" i="25"/>
  <c r="Z504" i="25"/>
  <c r="AA504" i="25"/>
  <c r="AB504" i="25"/>
  <c r="AC504" i="25"/>
  <c r="AD504" i="25"/>
  <c r="AE504" i="25"/>
  <c r="AF504" i="25"/>
  <c r="AG504" i="25"/>
  <c r="AH504" i="25"/>
  <c r="AI504" i="25"/>
  <c r="AJ504" i="25"/>
  <c r="AK504" i="25"/>
  <c r="AL504" i="25"/>
  <c r="AM504" i="25"/>
  <c r="AN504" i="25"/>
  <c r="AO504" i="25"/>
  <c r="AP504" i="25"/>
  <c r="AQ504" i="25"/>
  <c r="AR504" i="25"/>
  <c r="AS504" i="25"/>
  <c r="AT504" i="25"/>
  <c r="AU504" i="25"/>
  <c r="AV504" i="25"/>
  <c r="AW504" i="25"/>
  <c r="AX504" i="25"/>
  <c r="AY504" i="25"/>
  <c r="AZ504" i="25"/>
  <c r="BA504" i="25"/>
  <c r="BB504" i="25"/>
  <c r="BC504" i="25"/>
  <c r="BD504" i="25"/>
  <c r="BE504" i="25"/>
  <c r="BF504" i="25"/>
  <c r="BG504" i="25"/>
  <c r="BH504" i="25"/>
  <c r="BI504" i="25"/>
  <c r="BJ504" i="25"/>
  <c r="BK504" i="25"/>
  <c r="BL504" i="25"/>
  <c r="BM504" i="25"/>
  <c r="BN504" i="25"/>
  <c r="BO504" i="25"/>
  <c r="BP504" i="25"/>
  <c r="BQ504" i="25"/>
  <c r="BR504" i="25"/>
  <c r="BS504" i="25"/>
  <c r="BT504" i="25"/>
  <c r="BU504" i="25"/>
  <c r="BV504" i="25"/>
  <c r="BW504" i="25"/>
  <c r="BX504" i="25"/>
  <c r="BY504" i="25"/>
  <c r="BZ504" i="25"/>
  <c r="CA504" i="25"/>
  <c r="CB504" i="25"/>
  <c r="CC504" i="25"/>
  <c r="CD504" i="25"/>
  <c r="CE504" i="25"/>
  <c r="CF504" i="25"/>
  <c r="CG504" i="25"/>
  <c r="CH504" i="25"/>
  <c r="CI504" i="25"/>
  <c r="CJ504" i="25"/>
  <c r="CK504" i="25"/>
  <c r="CL504" i="25"/>
  <c r="CM504" i="25"/>
  <c r="E505" i="25"/>
  <c r="F505" i="25"/>
  <c r="G505" i="25"/>
  <c r="H505" i="25"/>
  <c r="I505" i="25"/>
  <c r="J505" i="25"/>
  <c r="K505" i="25"/>
  <c r="L505" i="25"/>
  <c r="M505" i="25"/>
  <c r="N505" i="25"/>
  <c r="O505" i="25"/>
  <c r="P505" i="25"/>
  <c r="Q505" i="25"/>
  <c r="R505" i="25"/>
  <c r="S505" i="25"/>
  <c r="T505" i="25"/>
  <c r="U505" i="25"/>
  <c r="V505" i="25"/>
  <c r="W505" i="25"/>
  <c r="X505" i="25"/>
  <c r="Y505" i="25"/>
  <c r="Z505" i="25"/>
  <c r="AA505" i="25"/>
  <c r="AB505" i="25"/>
  <c r="AC505" i="25"/>
  <c r="AD505" i="25"/>
  <c r="AE505" i="25"/>
  <c r="AF505" i="25"/>
  <c r="AG505" i="25"/>
  <c r="AH505" i="25"/>
  <c r="AI505" i="25"/>
  <c r="AJ505" i="25"/>
  <c r="AK505" i="25"/>
  <c r="AL505" i="25"/>
  <c r="AM505" i="25"/>
  <c r="AN505" i="25"/>
  <c r="AO505" i="25"/>
  <c r="AP505" i="25"/>
  <c r="AQ505" i="25"/>
  <c r="AR505" i="25"/>
  <c r="AS505" i="25"/>
  <c r="AT505" i="25"/>
  <c r="AU505" i="25"/>
  <c r="AV505" i="25"/>
  <c r="AW505" i="25"/>
  <c r="AX505" i="25"/>
  <c r="AY505" i="25"/>
  <c r="AZ505" i="25"/>
  <c r="BA505" i="25"/>
  <c r="BB505" i="25"/>
  <c r="BC505" i="25"/>
  <c r="BD505" i="25"/>
  <c r="BE505" i="25"/>
  <c r="BF505" i="25"/>
  <c r="BG505" i="25"/>
  <c r="BH505" i="25"/>
  <c r="BI505" i="25"/>
  <c r="BJ505" i="25"/>
  <c r="BK505" i="25"/>
  <c r="BL505" i="25"/>
  <c r="BM505" i="25"/>
  <c r="BN505" i="25"/>
  <c r="BO505" i="25"/>
  <c r="BP505" i="25"/>
  <c r="BQ505" i="25"/>
  <c r="BR505" i="25"/>
  <c r="BS505" i="25"/>
  <c r="BT505" i="25"/>
  <c r="BU505" i="25"/>
  <c r="BV505" i="25"/>
  <c r="BW505" i="25"/>
  <c r="BX505" i="25"/>
  <c r="BY505" i="25"/>
  <c r="BZ505" i="25"/>
  <c r="CA505" i="25"/>
  <c r="CB505" i="25"/>
  <c r="CC505" i="25"/>
  <c r="CD505" i="25"/>
  <c r="CE505" i="25"/>
  <c r="CF505" i="25"/>
  <c r="CG505" i="25"/>
  <c r="CH505" i="25"/>
  <c r="CI505" i="25"/>
  <c r="CJ505" i="25"/>
  <c r="CK505" i="25"/>
  <c r="CL505" i="25"/>
  <c r="CM505" i="25"/>
  <c r="E506" i="25"/>
  <c r="F506" i="25"/>
  <c r="G506" i="25"/>
  <c r="H506" i="25"/>
  <c r="I506" i="25"/>
  <c r="J506" i="25"/>
  <c r="K506" i="25"/>
  <c r="L506" i="25"/>
  <c r="M506" i="25"/>
  <c r="N506" i="25"/>
  <c r="O506" i="25"/>
  <c r="P506" i="25"/>
  <c r="Q506" i="25"/>
  <c r="R506" i="25"/>
  <c r="S506" i="25"/>
  <c r="T506" i="25"/>
  <c r="U506" i="25"/>
  <c r="V506" i="25"/>
  <c r="W506" i="25"/>
  <c r="X506" i="25"/>
  <c r="Y506" i="25"/>
  <c r="Z506" i="25"/>
  <c r="AA506" i="25"/>
  <c r="AB506" i="25"/>
  <c r="AC506" i="25"/>
  <c r="AD506" i="25"/>
  <c r="AE506" i="25"/>
  <c r="AF506" i="25"/>
  <c r="AG506" i="25"/>
  <c r="AH506" i="25"/>
  <c r="AI506" i="25"/>
  <c r="AJ506" i="25"/>
  <c r="AK506" i="25"/>
  <c r="AL506" i="25"/>
  <c r="AM506" i="25"/>
  <c r="AN506" i="25"/>
  <c r="AO506" i="25"/>
  <c r="AP506" i="25"/>
  <c r="AQ506" i="25"/>
  <c r="AR506" i="25"/>
  <c r="AS506" i="25"/>
  <c r="AT506" i="25"/>
  <c r="AU506" i="25"/>
  <c r="AV506" i="25"/>
  <c r="AW506" i="25"/>
  <c r="AX506" i="25"/>
  <c r="AY506" i="25"/>
  <c r="AZ506" i="25"/>
  <c r="BA506" i="25"/>
  <c r="BB506" i="25"/>
  <c r="BC506" i="25"/>
  <c r="BD506" i="25"/>
  <c r="BE506" i="25"/>
  <c r="BF506" i="25"/>
  <c r="BG506" i="25"/>
  <c r="BH506" i="25"/>
  <c r="BI506" i="25"/>
  <c r="BJ506" i="25"/>
  <c r="BK506" i="25"/>
  <c r="BL506" i="25"/>
  <c r="BM506" i="25"/>
  <c r="BN506" i="25"/>
  <c r="BO506" i="25"/>
  <c r="BP506" i="25"/>
  <c r="BQ506" i="25"/>
  <c r="BR506" i="25"/>
  <c r="BS506" i="25"/>
  <c r="BT506" i="25"/>
  <c r="BU506" i="25"/>
  <c r="BV506" i="25"/>
  <c r="BW506" i="25"/>
  <c r="BX506" i="25"/>
  <c r="BY506" i="25"/>
  <c r="BZ506" i="25"/>
  <c r="CA506" i="25"/>
  <c r="CB506" i="25"/>
  <c r="CC506" i="25"/>
  <c r="CD506" i="25"/>
  <c r="CE506" i="25"/>
  <c r="CF506" i="25"/>
  <c r="CG506" i="25"/>
  <c r="CH506" i="25"/>
  <c r="CI506" i="25"/>
  <c r="CJ506" i="25"/>
  <c r="CK506" i="25"/>
  <c r="CL506" i="25"/>
  <c r="CM506" i="25"/>
  <c r="E507" i="25"/>
  <c r="F507" i="25"/>
  <c r="G507" i="25"/>
  <c r="H507" i="25"/>
  <c r="I507" i="25"/>
  <c r="J507" i="25"/>
  <c r="K507" i="25"/>
  <c r="L507" i="25"/>
  <c r="M507" i="25"/>
  <c r="N507" i="25"/>
  <c r="O507" i="25"/>
  <c r="P507" i="25"/>
  <c r="Q507" i="25"/>
  <c r="R507" i="25"/>
  <c r="S507" i="25"/>
  <c r="T507" i="25"/>
  <c r="U507" i="25"/>
  <c r="V507" i="25"/>
  <c r="W507" i="25"/>
  <c r="X507" i="25"/>
  <c r="Y507" i="25"/>
  <c r="Z507" i="25"/>
  <c r="AA507" i="25"/>
  <c r="AB507" i="25"/>
  <c r="AC507" i="25"/>
  <c r="AD507" i="25"/>
  <c r="AE507" i="25"/>
  <c r="AF507" i="25"/>
  <c r="AG507" i="25"/>
  <c r="AH507" i="25"/>
  <c r="AI507" i="25"/>
  <c r="AJ507" i="25"/>
  <c r="AK507" i="25"/>
  <c r="AL507" i="25"/>
  <c r="AM507" i="25"/>
  <c r="AN507" i="25"/>
  <c r="AO507" i="25"/>
  <c r="AP507" i="25"/>
  <c r="AQ507" i="25"/>
  <c r="AR507" i="25"/>
  <c r="AS507" i="25"/>
  <c r="AT507" i="25"/>
  <c r="AU507" i="25"/>
  <c r="AV507" i="25"/>
  <c r="AW507" i="25"/>
  <c r="AX507" i="25"/>
  <c r="AY507" i="25"/>
  <c r="AZ507" i="25"/>
  <c r="BA507" i="25"/>
  <c r="BB507" i="25"/>
  <c r="BC507" i="25"/>
  <c r="BD507" i="25"/>
  <c r="BE507" i="25"/>
  <c r="BF507" i="25"/>
  <c r="BG507" i="25"/>
  <c r="BH507" i="25"/>
  <c r="BI507" i="25"/>
  <c r="BJ507" i="25"/>
  <c r="BK507" i="25"/>
  <c r="BL507" i="25"/>
  <c r="BM507" i="25"/>
  <c r="BN507" i="25"/>
  <c r="BO507" i="25"/>
  <c r="BP507" i="25"/>
  <c r="BQ507" i="25"/>
  <c r="BR507" i="25"/>
  <c r="BS507" i="25"/>
  <c r="BT507" i="25"/>
  <c r="BU507" i="25"/>
  <c r="BV507" i="25"/>
  <c r="BW507" i="25"/>
  <c r="BX507" i="25"/>
  <c r="BY507" i="25"/>
  <c r="BZ507" i="25"/>
  <c r="CA507" i="25"/>
  <c r="CB507" i="25"/>
  <c r="CC507" i="25"/>
  <c r="CD507" i="25"/>
  <c r="CE507" i="25"/>
  <c r="CF507" i="25"/>
  <c r="CG507" i="25"/>
  <c r="CH507" i="25"/>
  <c r="CI507" i="25"/>
  <c r="CJ507" i="25"/>
  <c r="CK507" i="25"/>
  <c r="CL507" i="25"/>
  <c r="CM507" i="25"/>
  <c r="E508" i="25"/>
  <c r="F508" i="25"/>
  <c r="G508" i="25"/>
  <c r="H508" i="25"/>
  <c r="I508" i="25"/>
  <c r="J508" i="25"/>
  <c r="K508" i="25"/>
  <c r="L508" i="25"/>
  <c r="M508" i="25"/>
  <c r="N508" i="25"/>
  <c r="O508" i="25"/>
  <c r="P508" i="25"/>
  <c r="Q508" i="25"/>
  <c r="R508" i="25"/>
  <c r="S508" i="25"/>
  <c r="T508" i="25"/>
  <c r="U508" i="25"/>
  <c r="V508" i="25"/>
  <c r="W508" i="25"/>
  <c r="X508" i="25"/>
  <c r="Y508" i="25"/>
  <c r="Z508" i="25"/>
  <c r="AA508" i="25"/>
  <c r="AB508" i="25"/>
  <c r="AC508" i="25"/>
  <c r="AD508" i="25"/>
  <c r="AE508" i="25"/>
  <c r="AF508" i="25"/>
  <c r="AG508" i="25"/>
  <c r="AH508" i="25"/>
  <c r="AI508" i="25"/>
  <c r="AJ508" i="25"/>
  <c r="AK508" i="25"/>
  <c r="AL508" i="25"/>
  <c r="AM508" i="25"/>
  <c r="AN508" i="25"/>
  <c r="AO508" i="25"/>
  <c r="AP508" i="25"/>
  <c r="AQ508" i="25"/>
  <c r="AR508" i="25"/>
  <c r="AS508" i="25"/>
  <c r="AT508" i="25"/>
  <c r="AU508" i="25"/>
  <c r="AV508" i="25"/>
  <c r="AW508" i="25"/>
  <c r="AX508" i="25"/>
  <c r="AY508" i="25"/>
  <c r="AZ508" i="25"/>
  <c r="BA508" i="25"/>
  <c r="BB508" i="25"/>
  <c r="BC508" i="25"/>
  <c r="BD508" i="25"/>
  <c r="BE508" i="25"/>
  <c r="BF508" i="25"/>
  <c r="BG508" i="25"/>
  <c r="BH508" i="25"/>
  <c r="BI508" i="25"/>
  <c r="BJ508" i="25"/>
  <c r="BK508" i="25"/>
  <c r="BL508" i="25"/>
  <c r="BM508" i="25"/>
  <c r="BN508" i="25"/>
  <c r="BO508" i="25"/>
  <c r="BP508" i="25"/>
  <c r="BQ508" i="25"/>
  <c r="BR508" i="25"/>
  <c r="BS508" i="25"/>
  <c r="BT508" i="25"/>
  <c r="BU508" i="25"/>
  <c r="BV508" i="25"/>
  <c r="BW508" i="25"/>
  <c r="BX508" i="25"/>
  <c r="BY508" i="25"/>
  <c r="BZ508" i="25"/>
  <c r="CA508" i="25"/>
  <c r="CB508" i="25"/>
  <c r="CC508" i="25"/>
  <c r="CD508" i="25"/>
  <c r="CE508" i="25"/>
  <c r="CF508" i="25"/>
  <c r="CG508" i="25"/>
  <c r="CH508" i="25"/>
  <c r="CI508" i="25"/>
  <c r="CJ508" i="25"/>
  <c r="CK508" i="25"/>
  <c r="CL508" i="25"/>
  <c r="CM508" i="25"/>
  <c r="E509" i="25"/>
  <c r="F509" i="25"/>
  <c r="G509" i="25"/>
  <c r="H509" i="25"/>
  <c r="I509" i="25"/>
  <c r="J509" i="25"/>
  <c r="K509" i="25"/>
  <c r="L509" i="25"/>
  <c r="M509" i="25"/>
  <c r="N509" i="25"/>
  <c r="O509" i="25"/>
  <c r="P509" i="25"/>
  <c r="Q509" i="25"/>
  <c r="R509" i="25"/>
  <c r="S509" i="25"/>
  <c r="T509" i="25"/>
  <c r="U509" i="25"/>
  <c r="V509" i="25"/>
  <c r="W509" i="25"/>
  <c r="X509" i="25"/>
  <c r="Y509" i="25"/>
  <c r="Z509" i="25"/>
  <c r="AA509" i="25"/>
  <c r="AB509" i="25"/>
  <c r="AC509" i="25"/>
  <c r="AD509" i="25"/>
  <c r="AE509" i="25"/>
  <c r="AF509" i="25"/>
  <c r="AG509" i="25"/>
  <c r="AH509" i="25"/>
  <c r="AI509" i="25"/>
  <c r="AJ509" i="25"/>
  <c r="AK509" i="25"/>
  <c r="AL509" i="25"/>
  <c r="AM509" i="25"/>
  <c r="AN509" i="25"/>
  <c r="AO509" i="25"/>
  <c r="AP509" i="25"/>
  <c r="AQ509" i="25"/>
  <c r="AR509" i="25"/>
  <c r="AS509" i="25"/>
  <c r="AT509" i="25"/>
  <c r="AU509" i="25"/>
  <c r="AV509" i="25"/>
  <c r="AW509" i="25"/>
  <c r="AX509" i="25"/>
  <c r="AY509" i="25"/>
  <c r="AZ509" i="25"/>
  <c r="BA509" i="25"/>
  <c r="BB509" i="25"/>
  <c r="BC509" i="25"/>
  <c r="BD509" i="25"/>
  <c r="BE509" i="25"/>
  <c r="BF509" i="25"/>
  <c r="BG509" i="25"/>
  <c r="BH509" i="25"/>
  <c r="BI509" i="25"/>
  <c r="BJ509" i="25"/>
  <c r="BK509" i="25"/>
  <c r="BL509" i="25"/>
  <c r="BM509" i="25"/>
  <c r="BN509" i="25"/>
  <c r="BO509" i="25"/>
  <c r="BP509" i="25"/>
  <c r="BQ509" i="25"/>
  <c r="BR509" i="25"/>
  <c r="BS509" i="25"/>
  <c r="BT509" i="25"/>
  <c r="BU509" i="25"/>
  <c r="BV509" i="25"/>
  <c r="BW509" i="25"/>
  <c r="BX509" i="25"/>
  <c r="BY509" i="25"/>
  <c r="BZ509" i="25"/>
  <c r="CA509" i="25"/>
  <c r="CB509" i="25"/>
  <c r="CC509" i="25"/>
  <c r="CD509" i="25"/>
  <c r="CE509" i="25"/>
  <c r="CF509" i="25"/>
  <c r="CG509" i="25"/>
  <c r="CH509" i="25"/>
  <c r="CI509" i="25"/>
  <c r="CJ509" i="25"/>
  <c r="CK509" i="25"/>
  <c r="CL509" i="25"/>
  <c r="CM509" i="25"/>
  <c r="E510" i="25"/>
  <c r="F510" i="25"/>
  <c r="G510" i="25"/>
  <c r="H510" i="25"/>
  <c r="I510" i="25"/>
  <c r="J510" i="25"/>
  <c r="K510" i="25"/>
  <c r="L510" i="25"/>
  <c r="M510" i="25"/>
  <c r="N510" i="25"/>
  <c r="O510" i="25"/>
  <c r="P510" i="25"/>
  <c r="Q510" i="25"/>
  <c r="R510" i="25"/>
  <c r="S510" i="25"/>
  <c r="T510" i="25"/>
  <c r="U510" i="25"/>
  <c r="V510" i="25"/>
  <c r="W510" i="25"/>
  <c r="X510" i="25"/>
  <c r="Y510" i="25"/>
  <c r="Z510" i="25"/>
  <c r="AA510" i="25"/>
  <c r="AB510" i="25"/>
  <c r="AC510" i="25"/>
  <c r="AD510" i="25"/>
  <c r="AE510" i="25"/>
  <c r="AF510" i="25"/>
  <c r="AG510" i="25"/>
  <c r="AH510" i="25"/>
  <c r="AI510" i="25"/>
  <c r="AJ510" i="25"/>
  <c r="AK510" i="25"/>
  <c r="AL510" i="25"/>
  <c r="AM510" i="25"/>
  <c r="AN510" i="25"/>
  <c r="AO510" i="25"/>
  <c r="AP510" i="25"/>
  <c r="AQ510" i="25"/>
  <c r="AR510" i="25"/>
  <c r="AS510" i="25"/>
  <c r="AT510" i="25"/>
  <c r="AU510" i="25"/>
  <c r="AV510" i="25"/>
  <c r="AW510" i="25"/>
  <c r="AX510" i="25"/>
  <c r="AY510" i="25"/>
  <c r="AZ510" i="25"/>
  <c r="BA510" i="25"/>
  <c r="BB510" i="25"/>
  <c r="BC510" i="25"/>
  <c r="BD510" i="25"/>
  <c r="BE510" i="25"/>
  <c r="BF510" i="25"/>
  <c r="BG510" i="25"/>
  <c r="BH510" i="25"/>
  <c r="BI510" i="25"/>
  <c r="BJ510" i="25"/>
  <c r="BK510" i="25"/>
  <c r="BL510" i="25"/>
  <c r="BM510" i="25"/>
  <c r="BN510" i="25"/>
  <c r="BO510" i="25"/>
  <c r="BP510" i="25"/>
  <c r="BQ510" i="25"/>
  <c r="BR510" i="25"/>
  <c r="BS510" i="25"/>
  <c r="BT510" i="25"/>
  <c r="BU510" i="25"/>
  <c r="BV510" i="25"/>
  <c r="BW510" i="25"/>
  <c r="BX510" i="25"/>
  <c r="BY510" i="25"/>
  <c r="BZ510" i="25"/>
  <c r="CA510" i="25"/>
  <c r="CB510" i="25"/>
  <c r="CC510" i="25"/>
  <c r="CD510" i="25"/>
  <c r="CE510" i="25"/>
  <c r="CF510" i="25"/>
  <c r="CG510" i="25"/>
  <c r="CH510" i="25"/>
  <c r="CI510" i="25"/>
  <c r="CJ510" i="25"/>
  <c r="CK510" i="25"/>
  <c r="CL510" i="25"/>
  <c r="CM510" i="25"/>
  <c r="E511" i="25"/>
  <c r="F511" i="25"/>
  <c r="G511" i="25"/>
  <c r="H511" i="25"/>
  <c r="I511" i="25"/>
  <c r="J511" i="25"/>
  <c r="K511" i="25"/>
  <c r="L511" i="25"/>
  <c r="M511" i="25"/>
  <c r="N511" i="25"/>
  <c r="O511" i="25"/>
  <c r="P511" i="25"/>
  <c r="Q511" i="25"/>
  <c r="R511" i="25"/>
  <c r="S511" i="25"/>
  <c r="T511" i="25"/>
  <c r="U511" i="25"/>
  <c r="V511" i="25"/>
  <c r="W511" i="25"/>
  <c r="X511" i="25"/>
  <c r="Y511" i="25"/>
  <c r="Z511" i="25"/>
  <c r="AA511" i="25"/>
  <c r="AB511" i="25"/>
  <c r="AC511" i="25"/>
  <c r="AD511" i="25"/>
  <c r="AE511" i="25"/>
  <c r="AF511" i="25"/>
  <c r="AG511" i="25"/>
  <c r="AH511" i="25"/>
  <c r="AI511" i="25"/>
  <c r="AJ511" i="25"/>
  <c r="AK511" i="25"/>
  <c r="AL511" i="25"/>
  <c r="AM511" i="25"/>
  <c r="AN511" i="25"/>
  <c r="AO511" i="25"/>
  <c r="AP511" i="25"/>
  <c r="AQ511" i="25"/>
  <c r="AR511" i="25"/>
  <c r="AS511" i="25"/>
  <c r="AT511" i="25"/>
  <c r="AU511" i="25"/>
  <c r="AV511" i="25"/>
  <c r="AW511" i="25"/>
  <c r="AX511" i="25"/>
  <c r="AY511" i="25"/>
  <c r="AZ511" i="25"/>
  <c r="BA511" i="25"/>
  <c r="BB511" i="25"/>
  <c r="BC511" i="25"/>
  <c r="BD511" i="25"/>
  <c r="BE511" i="25"/>
  <c r="BF511" i="25"/>
  <c r="BG511" i="25"/>
  <c r="BH511" i="25"/>
  <c r="BI511" i="25"/>
  <c r="BJ511" i="25"/>
  <c r="BK511" i="25"/>
  <c r="BL511" i="25"/>
  <c r="BM511" i="25"/>
  <c r="BN511" i="25"/>
  <c r="BO511" i="25"/>
  <c r="BP511" i="25"/>
  <c r="BQ511" i="25"/>
  <c r="BR511" i="25"/>
  <c r="BS511" i="25"/>
  <c r="BT511" i="25"/>
  <c r="BU511" i="25"/>
  <c r="BV511" i="25"/>
  <c r="BW511" i="25"/>
  <c r="BX511" i="25"/>
  <c r="BY511" i="25"/>
  <c r="BZ511" i="25"/>
  <c r="CA511" i="25"/>
  <c r="CB511" i="25"/>
  <c r="CC511" i="25"/>
  <c r="CD511" i="25"/>
  <c r="CE511" i="25"/>
  <c r="CF511" i="25"/>
  <c r="CG511" i="25"/>
  <c r="CH511" i="25"/>
  <c r="CI511" i="25"/>
  <c r="CJ511" i="25"/>
  <c r="CK511" i="25"/>
  <c r="CL511" i="25"/>
  <c r="CM511" i="25"/>
  <c r="E512" i="25"/>
  <c r="F512" i="25"/>
  <c r="G512" i="25"/>
  <c r="H512" i="25"/>
  <c r="I512" i="25"/>
  <c r="J512" i="25"/>
  <c r="K512" i="25"/>
  <c r="L512" i="25"/>
  <c r="M512" i="25"/>
  <c r="N512" i="25"/>
  <c r="O512" i="25"/>
  <c r="P512" i="25"/>
  <c r="Q512" i="25"/>
  <c r="R512" i="25"/>
  <c r="S512" i="25"/>
  <c r="T512" i="25"/>
  <c r="U512" i="25"/>
  <c r="V512" i="25"/>
  <c r="W512" i="25"/>
  <c r="X512" i="25"/>
  <c r="Y512" i="25"/>
  <c r="Z512" i="25"/>
  <c r="AA512" i="25"/>
  <c r="AB512" i="25"/>
  <c r="AC512" i="25"/>
  <c r="AD512" i="25"/>
  <c r="AE512" i="25"/>
  <c r="AF512" i="25"/>
  <c r="AG512" i="25"/>
  <c r="AH512" i="25"/>
  <c r="AI512" i="25"/>
  <c r="AJ512" i="25"/>
  <c r="AK512" i="25"/>
  <c r="AL512" i="25"/>
  <c r="AM512" i="25"/>
  <c r="AN512" i="25"/>
  <c r="AO512" i="25"/>
  <c r="AP512" i="25"/>
  <c r="AQ512" i="25"/>
  <c r="AR512" i="25"/>
  <c r="AS512" i="25"/>
  <c r="AT512" i="25"/>
  <c r="AU512" i="25"/>
  <c r="AV512" i="25"/>
  <c r="AW512" i="25"/>
  <c r="AX512" i="25"/>
  <c r="AY512" i="25"/>
  <c r="AZ512" i="25"/>
  <c r="BA512" i="25"/>
  <c r="BB512" i="25"/>
  <c r="BC512" i="25"/>
  <c r="BD512" i="25"/>
  <c r="BE512" i="25"/>
  <c r="BF512" i="25"/>
  <c r="BG512" i="25"/>
  <c r="BH512" i="25"/>
  <c r="BI512" i="25"/>
  <c r="BJ512" i="25"/>
  <c r="BK512" i="25"/>
  <c r="BL512" i="25"/>
  <c r="BM512" i="25"/>
  <c r="BN512" i="25"/>
  <c r="BO512" i="25"/>
  <c r="BP512" i="25"/>
  <c r="BQ512" i="25"/>
  <c r="BR512" i="25"/>
  <c r="BS512" i="25"/>
  <c r="BT512" i="25"/>
  <c r="BU512" i="25"/>
  <c r="BV512" i="25"/>
  <c r="BW512" i="25"/>
  <c r="BX512" i="25"/>
  <c r="BY512" i="25"/>
  <c r="BZ512" i="25"/>
  <c r="CA512" i="25"/>
  <c r="CB512" i="25"/>
  <c r="CC512" i="25"/>
  <c r="CD512" i="25"/>
  <c r="CE512" i="25"/>
  <c r="CF512" i="25"/>
  <c r="CG512" i="25"/>
  <c r="CH512" i="25"/>
  <c r="CI512" i="25"/>
  <c r="CJ512" i="25"/>
  <c r="CK512" i="25"/>
  <c r="CL512" i="25"/>
  <c r="CM512" i="25"/>
  <c r="E513" i="25"/>
  <c r="F513" i="25"/>
  <c r="G513" i="25"/>
  <c r="H513" i="25"/>
  <c r="I513" i="25"/>
  <c r="J513" i="25"/>
  <c r="K513" i="25"/>
  <c r="L513" i="25"/>
  <c r="M513" i="25"/>
  <c r="N513" i="25"/>
  <c r="O513" i="25"/>
  <c r="P513" i="25"/>
  <c r="Q513" i="25"/>
  <c r="R513" i="25"/>
  <c r="S513" i="25"/>
  <c r="T513" i="25"/>
  <c r="U513" i="25"/>
  <c r="V513" i="25"/>
  <c r="W513" i="25"/>
  <c r="X513" i="25"/>
  <c r="Y513" i="25"/>
  <c r="Z513" i="25"/>
  <c r="AA513" i="25"/>
  <c r="AB513" i="25"/>
  <c r="AC513" i="25"/>
  <c r="AD513" i="25"/>
  <c r="AE513" i="25"/>
  <c r="AF513" i="25"/>
  <c r="AG513" i="25"/>
  <c r="AH513" i="25"/>
  <c r="AI513" i="25"/>
  <c r="AJ513" i="25"/>
  <c r="AK513" i="25"/>
  <c r="AL513" i="25"/>
  <c r="AM513" i="25"/>
  <c r="AN513" i="25"/>
  <c r="AO513" i="25"/>
  <c r="AP513" i="25"/>
  <c r="AQ513" i="25"/>
  <c r="AR513" i="25"/>
  <c r="AS513" i="25"/>
  <c r="AT513" i="25"/>
  <c r="AU513" i="25"/>
  <c r="AV513" i="25"/>
  <c r="AW513" i="25"/>
  <c r="AX513" i="25"/>
  <c r="AY513" i="25"/>
  <c r="AZ513" i="25"/>
  <c r="BA513" i="25"/>
  <c r="BB513" i="25"/>
  <c r="BC513" i="25"/>
  <c r="BD513" i="25"/>
  <c r="BE513" i="25"/>
  <c r="BF513" i="25"/>
  <c r="BG513" i="25"/>
  <c r="BH513" i="25"/>
  <c r="BI513" i="25"/>
  <c r="BJ513" i="25"/>
  <c r="BK513" i="25"/>
  <c r="BL513" i="25"/>
  <c r="BM513" i="25"/>
  <c r="BN513" i="25"/>
  <c r="BO513" i="25"/>
  <c r="BP513" i="25"/>
  <c r="BQ513" i="25"/>
  <c r="BR513" i="25"/>
  <c r="BS513" i="25"/>
  <c r="BT513" i="25"/>
  <c r="BU513" i="25"/>
  <c r="BV513" i="25"/>
  <c r="BW513" i="25"/>
  <c r="BX513" i="25"/>
  <c r="BY513" i="25"/>
  <c r="BZ513" i="25"/>
  <c r="CA513" i="25"/>
  <c r="CB513" i="25"/>
  <c r="CC513" i="25"/>
  <c r="CD513" i="25"/>
  <c r="CE513" i="25"/>
  <c r="CF513" i="25"/>
  <c r="CG513" i="25"/>
  <c r="CH513" i="25"/>
  <c r="CI513" i="25"/>
  <c r="CJ513" i="25"/>
  <c r="CK513" i="25"/>
  <c r="CL513" i="25"/>
  <c r="CM513" i="25"/>
  <c r="D513" i="25"/>
  <c r="D512" i="25"/>
  <c r="Z120" i="3" l="1"/>
  <c r="I105" i="18"/>
  <c r="Z79" i="3"/>
  <c r="I99" i="18"/>
  <c r="Z102" i="3"/>
  <c r="I59" i="18"/>
  <c r="Z143" i="3"/>
  <c r="I76" i="18"/>
  <c r="Z41" i="3"/>
  <c r="I6" i="18"/>
  <c r="Z55" i="3"/>
  <c r="I55" i="18"/>
  <c r="Z142" i="3"/>
  <c r="I43" i="18"/>
  <c r="Z40" i="3"/>
  <c r="I52" i="18"/>
  <c r="Z54" i="3"/>
  <c r="I54" i="18"/>
  <c r="Z119" i="3"/>
  <c r="I104" i="18"/>
  <c r="Z5" i="3"/>
  <c r="I30" i="18"/>
  <c r="Z39" i="3"/>
  <c r="I51" i="18"/>
  <c r="Z88" i="3"/>
  <c r="I100" i="18"/>
  <c r="Z125" i="3"/>
  <c r="I14" i="18"/>
  <c r="Z134" i="3"/>
  <c r="I75" i="18"/>
  <c r="Z151" i="3"/>
  <c r="I64" i="18"/>
  <c r="Z16" i="3"/>
  <c r="I91" i="18"/>
  <c r="Z18" i="3"/>
  <c r="I69" i="18"/>
  <c r="Z38" i="3"/>
  <c r="I50" i="18"/>
  <c r="Z60" i="3"/>
  <c r="I80" i="18"/>
  <c r="Z52" i="3"/>
  <c r="I73" i="18"/>
  <c r="Z67" i="3"/>
  <c r="I21" i="18"/>
  <c r="Z92" i="3"/>
  <c r="I39" i="18"/>
  <c r="Z100" i="3"/>
  <c r="I24" i="18"/>
  <c r="Z37" i="3"/>
  <c r="I49" i="18"/>
  <c r="Z59" i="3"/>
  <c r="I37" i="18"/>
  <c r="Z51" i="3"/>
  <c r="I36" i="18"/>
  <c r="Z77" i="3"/>
  <c r="I81" i="18"/>
  <c r="Z91" i="3"/>
  <c r="I103" i="18"/>
  <c r="Z99" i="3"/>
  <c r="I40" i="18"/>
  <c r="Z111" i="3"/>
  <c r="I60" i="18"/>
  <c r="Z21" i="3"/>
  <c r="I70" i="18"/>
  <c r="Z103" i="3"/>
  <c r="I41" i="18"/>
  <c r="Z110" i="3"/>
  <c r="I25" i="18"/>
  <c r="Z6" i="3"/>
  <c r="I19" i="18"/>
  <c r="Z78" i="3"/>
  <c r="I82" i="18"/>
  <c r="Z135" i="3"/>
  <c r="I63" i="18"/>
  <c r="Z53" i="3"/>
  <c r="I20" i="18"/>
  <c r="Z124" i="3"/>
  <c r="I107" i="18"/>
  <c r="Z4" i="3"/>
  <c r="I89" i="18"/>
  <c r="Z17" i="3"/>
  <c r="I92" i="18"/>
  <c r="Z109" i="3"/>
  <c r="I84" i="18"/>
  <c r="Z123" i="3"/>
  <c r="I74" i="18"/>
  <c r="Z132" i="3"/>
  <c r="I26" i="18"/>
  <c r="Z10" i="3"/>
  <c r="I4" i="18"/>
  <c r="Z24" i="3"/>
  <c r="I72" i="18"/>
  <c r="Z31" i="3"/>
  <c r="I94" i="18"/>
  <c r="Z36" i="3"/>
  <c r="I33" i="18"/>
  <c r="Z58" i="3"/>
  <c r="I9" i="18"/>
  <c r="Z50" i="3"/>
  <c r="I35" i="18"/>
  <c r="Z82" i="3"/>
  <c r="I12" i="18"/>
  <c r="Z90" i="3"/>
  <c r="I102" i="18"/>
  <c r="B89" i="18"/>
  <c r="Z113" i="3"/>
  <c r="I13" i="18"/>
  <c r="Z122" i="3"/>
  <c r="I42" i="18"/>
  <c r="Z141" i="3"/>
  <c r="I85" i="18"/>
  <c r="Z9" i="3"/>
  <c r="I68" i="18"/>
  <c r="Z23" i="3"/>
  <c r="I71" i="18"/>
  <c r="Z43" i="3"/>
  <c r="I53" i="18"/>
  <c r="Z35" i="3"/>
  <c r="I32" i="18"/>
  <c r="Z57" i="3"/>
  <c r="I8" i="18"/>
  <c r="Z66" i="3"/>
  <c r="I98" i="18"/>
  <c r="Z81" i="3"/>
  <c r="I23" i="18"/>
  <c r="Z89" i="3"/>
  <c r="I101" i="18"/>
  <c r="E89" i="18"/>
  <c r="Z7" i="3"/>
  <c r="I47" i="18"/>
  <c r="Z33" i="3"/>
  <c r="I96" i="18"/>
  <c r="Z70" i="3"/>
  <c r="I10" i="18"/>
  <c r="Z131" i="3"/>
  <c r="I108" i="18"/>
  <c r="Z20" i="3"/>
  <c r="I5" i="18"/>
  <c r="Z32" i="3"/>
  <c r="I95" i="18"/>
  <c r="Z69" i="3"/>
  <c r="I57" i="18"/>
  <c r="Z150" i="3"/>
  <c r="I109" i="18"/>
  <c r="Z19" i="3"/>
  <c r="I48" i="18"/>
  <c r="Z49" i="3"/>
  <c r="I34" i="18"/>
  <c r="Z68" i="3"/>
  <c r="I22" i="18"/>
  <c r="Z101" i="3"/>
  <c r="I58" i="18"/>
  <c r="Z133" i="3"/>
  <c r="I62" i="18"/>
  <c r="Z25" i="3"/>
  <c r="I31" i="18"/>
  <c r="Z112" i="3"/>
  <c r="I61" i="18"/>
  <c r="Z121" i="3"/>
  <c r="I106" i="18"/>
  <c r="Z144" i="3"/>
  <c r="I15" i="18"/>
  <c r="Z8" i="3"/>
  <c r="I90" i="18"/>
  <c r="Z22" i="3"/>
  <c r="I93" i="18"/>
  <c r="Z42" i="3"/>
  <c r="I7" i="18"/>
  <c r="Z34" i="3"/>
  <c r="I97" i="18"/>
  <c r="Z56" i="3"/>
  <c r="I56" i="18"/>
  <c r="Z71" i="3"/>
  <c r="I11" i="18"/>
  <c r="Z80" i="3"/>
  <c r="I38" i="18"/>
  <c r="Z98" i="3"/>
  <c r="I83" i="18"/>
  <c r="AL9" i="20"/>
  <c r="M68" i="23"/>
  <c r="AL23" i="20"/>
  <c r="M71" i="23"/>
  <c r="AL43" i="20"/>
  <c r="M53" i="23"/>
  <c r="AL35" i="20"/>
  <c r="M32" i="23"/>
  <c r="AL57" i="20"/>
  <c r="M8" i="23"/>
  <c r="AL66" i="20"/>
  <c r="M98" i="23"/>
  <c r="AL81" i="20"/>
  <c r="M23" i="23"/>
  <c r="AL89" i="20"/>
  <c r="M101" i="23"/>
  <c r="AL114" i="20"/>
  <c r="M13" i="23"/>
  <c r="AL123" i="20"/>
  <c r="M42" i="23"/>
  <c r="AL142" i="20"/>
  <c r="M85" i="23"/>
  <c r="AL8" i="20"/>
  <c r="M90" i="23"/>
  <c r="AL22" i="20"/>
  <c r="M93" i="23"/>
  <c r="AL42" i="20"/>
  <c r="M7" i="23"/>
  <c r="AL34" i="20"/>
  <c r="M97" i="23"/>
  <c r="AL56" i="20"/>
  <c r="M56" i="23"/>
  <c r="AL71" i="20"/>
  <c r="M11" i="23"/>
  <c r="AL80" i="20"/>
  <c r="M38" i="23"/>
  <c r="AL99" i="20"/>
  <c r="M83" i="23"/>
  <c r="AL113" i="20"/>
  <c r="M61" i="23"/>
  <c r="AL122" i="20"/>
  <c r="M106" i="23"/>
  <c r="AL145" i="20"/>
  <c r="M15" i="23"/>
  <c r="AL7" i="20"/>
  <c r="M47" i="23"/>
  <c r="AL104" i="20"/>
  <c r="M41" i="23"/>
  <c r="AL6" i="20"/>
  <c r="M19" i="23"/>
  <c r="AL20" i="20"/>
  <c r="M5" i="23"/>
  <c r="AL40" i="20"/>
  <c r="M52" i="23"/>
  <c r="AL32" i="20"/>
  <c r="M95" i="23"/>
  <c r="AL54" i="20"/>
  <c r="M54" i="23"/>
  <c r="AL69" i="20"/>
  <c r="M57" i="23"/>
  <c r="AL78" i="20"/>
  <c r="M82" i="23"/>
  <c r="AL103" i="20"/>
  <c r="M59" i="23"/>
  <c r="AL111" i="20"/>
  <c r="M25" i="23"/>
  <c r="AL132" i="20"/>
  <c r="M108" i="23"/>
  <c r="AL143" i="20"/>
  <c r="M43" i="23"/>
  <c r="AL55" i="20"/>
  <c r="M55" i="23"/>
  <c r="AL121" i="20"/>
  <c r="M105" i="23"/>
  <c r="AL5" i="20"/>
  <c r="M30" i="23"/>
  <c r="AL19" i="20"/>
  <c r="M48" i="23"/>
  <c r="AL39" i="20"/>
  <c r="M51" i="23"/>
  <c r="AL49" i="20"/>
  <c r="M34" i="23"/>
  <c r="AL53" i="20"/>
  <c r="M20" i="23"/>
  <c r="AL68" i="20"/>
  <c r="M22" i="23"/>
  <c r="AL88" i="20"/>
  <c r="M100" i="23"/>
  <c r="AL102" i="20"/>
  <c r="M58" i="23"/>
  <c r="AL120" i="20"/>
  <c r="M104" i="23"/>
  <c r="AL136" i="20"/>
  <c r="M63" i="23"/>
  <c r="AL151" i="20"/>
  <c r="M109" i="23"/>
  <c r="AL33" i="20"/>
  <c r="M96" i="23"/>
  <c r="AL70" i="20"/>
  <c r="M10" i="23"/>
  <c r="AL144" i="20"/>
  <c r="M76" i="23"/>
  <c r="AL16" i="20"/>
  <c r="M91" i="23"/>
  <c r="AL18" i="20"/>
  <c r="M69" i="23"/>
  <c r="AL38" i="20"/>
  <c r="M50" i="23"/>
  <c r="AL60" i="20"/>
  <c r="M80" i="23"/>
  <c r="AL52" i="20"/>
  <c r="M73" i="23"/>
  <c r="AL67" i="20"/>
  <c r="M21" i="23"/>
  <c r="AL92" i="20"/>
  <c r="M39" i="23"/>
  <c r="AL101" i="20"/>
  <c r="M24" i="23"/>
  <c r="AL126" i="20"/>
  <c r="M14" i="23"/>
  <c r="AL135" i="20"/>
  <c r="M75" i="23"/>
  <c r="AL152" i="20"/>
  <c r="M64" i="23"/>
  <c r="AL41" i="20"/>
  <c r="M6" i="23"/>
  <c r="AL112" i="20"/>
  <c r="M60" i="23"/>
  <c r="AL4" i="20"/>
  <c r="M89" i="23"/>
  <c r="AL25" i="20"/>
  <c r="M31" i="23"/>
  <c r="AL17" i="20"/>
  <c r="M92" i="23"/>
  <c r="AL37" i="20"/>
  <c r="M49" i="23"/>
  <c r="AL59" i="20"/>
  <c r="M37" i="23"/>
  <c r="AL51" i="20"/>
  <c r="M36" i="23"/>
  <c r="AL77" i="20"/>
  <c r="M81" i="23"/>
  <c r="AL91" i="20"/>
  <c r="M103" i="23"/>
  <c r="AL100" i="20"/>
  <c r="M40" i="23"/>
  <c r="AL125" i="20"/>
  <c r="M107" i="23"/>
  <c r="AL134" i="20"/>
  <c r="M62" i="23"/>
  <c r="AL21" i="20"/>
  <c r="M70" i="23"/>
  <c r="AL79" i="20"/>
  <c r="M99" i="23"/>
  <c r="AL10" i="20"/>
  <c r="M4" i="23"/>
  <c r="AL24" i="20"/>
  <c r="M72" i="23"/>
  <c r="AL31" i="20"/>
  <c r="M94" i="23"/>
  <c r="AL36" i="20"/>
  <c r="M33" i="23"/>
  <c r="AL58" i="20"/>
  <c r="M9" i="23"/>
  <c r="AL50" i="20"/>
  <c r="M35" i="23"/>
  <c r="AL82" i="20"/>
  <c r="M12" i="23"/>
  <c r="AL90" i="20"/>
  <c r="M102" i="23"/>
  <c r="AL110" i="20"/>
  <c r="M84" i="23"/>
  <c r="AL124" i="20"/>
  <c r="M74" i="23"/>
  <c r="AL133" i="20"/>
  <c r="M26" i="23"/>
  <c r="AB83" i="11"/>
  <c r="E17" i="3"/>
  <c r="D92" i="18" s="1"/>
  <c r="F42" i="3"/>
  <c r="E7" i="18" s="1"/>
  <c r="Y83" i="11"/>
  <c r="AI83" i="11"/>
  <c r="AF83" i="11"/>
  <c r="J135" i="20" s="1"/>
  <c r="I75" i="23" s="1"/>
  <c r="AH83" i="11"/>
  <c r="F53" i="3"/>
  <c r="E20" i="18" s="1"/>
  <c r="F79" i="3"/>
  <c r="E99" i="18" s="1"/>
  <c r="AE56" i="11"/>
  <c r="Z67" i="11"/>
  <c r="AD67" i="11"/>
  <c r="G135" i="3"/>
  <c r="F63" i="18" s="1"/>
  <c r="AH11" i="11"/>
  <c r="AH81" i="11"/>
  <c r="AC75" i="11"/>
  <c r="G135" i="20" s="1"/>
  <c r="F75" i="23" s="1"/>
  <c r="AF56" i="11"/>
  <c r="G4" i="3"/>
  <c r="F89" i="18" s="1"/>
  <c r="H132" i="3"/>
  <c r="G26" i="18" s="1"/>
  <c r="AI11" i="11"/>
  <c r="AI81" i="11"/>
  <c r="M133" i="20" s="1"/>
  <c r="L26" i="23" s="1"/>
  <c r="Y75" i="11"/>
  <c r="AF67" i="11"/>
  <c r="D50" i="3"/>
  <c r="C35" i="18" s="1"/>
  <c r="AA11" i="11"/>
  <c r="AE83" i="11"/>
  <c r="I135" i="20" s="1"/>
  <c r="H75" i="23" s="1"/>
  <c r="AA75" i="11"/>
  <c r="AG35" i="11"/>
  <c r="AD35" i="11"/>
  <c r="AH67" i="11"/>
  <c r="AH27" i="11"/>
  <c r="I150" i="3"/>
  <c r="H109" i="18" s="1"/>
  <c r="AE66" i="11"/>
  <c r="I103" i="20" s="1"/>
  <c r="H59" i="23" s="1"/>
  <c r="Y67" i="11"/>
  <c r="E4" i="3"/>
  <c r="AF49" i="11"/>
  <c r="AA67" i="11"/>
  <c r="C36" i="3"/>
  <c r="B33" i="18" s="1"/>
  <c r="H40" i="3"/>
  <c r="G52" i="18" s="1"/>
  <c r="AA83" i="11"/>
  <c r="E135" i="20" s="1"/>
  <c r="D75" i="23" s="1"/>
  <c r="AB11" i="11"/>
  <c r="AE67" i="11"/>
  <c r="AI34" i="11"/>
  <c r="M50" i="20" s="1"/>
  <c r="L35" i="23" s="1"/>
  <c r="Y29" i="11"/>
  <c r="C40" i="20" s="1"/>
  <c r="B52" i="23" s="1"/>
  <c r="C79" i="3"/>
  <c r="B99" i="18" s="1"/>
  <c r="AE11" i="11"/>
  <c r="AC81" i="11"/>
  <c r="G133" i="20" s="1"/>
  <c r="F26" i="23" s="1"/>
  <c r="AD59" i="11"/>
  <c r="H90" i="20" s="1"/>
  <c r="G102" i="23" s="1"/>
  <c r="Z83" i="11"/>
  <c r="D135" i="20" s="1"/>
  <c r="C75" i="23" s="1"/>
  <c r="AG67" i="11"/>
  <c r="Y51" i="11"/>
  <c r="C77" i="20" s="1"/>
  <c r="B81" i="23" s="1"/>
  <c r="AD51" i="11"/>
  <c r="H77" i="20" s="1"/>
  <c r="G81" i="23" s="1"/>
  <c r="AB75" i="11"/>
  <c r="F34" i="3"/>
  <c r="E97" i="18" s="1"/>
  <c r="AI66" i="11"/>
  <c r="G101" i="3"/>
  <c r="F58" i="18" s="1"/>
  <c r="AC67" i="11"/>
  <c r="AI67" i="11"/>
  <c r="Y81" i="11"/>
  <c r="C133" i="20" s="1"/>
  <c r="B26" i="23" s="1"/>
  <c r="AD81" i="11"/>
  <c r="H133" i="20" s="1"/>
  <c r="G26" i="23" s="1"/>
  <c r="AG83" i="11"/>
  <c r="K135" i="20" s="1"/>
  <c r="J75" i="23" s="1"/>
  <c r="AD75" i="11"/>
  <c r="E77" i="3"/>
  <c r="D81" i="18" s="1"/>
  <c r="E103" i="3"/>
  <c r="D41" i="18" s="1"/>
  <c r="Y34" i="11"/>
  <c r="C50" i="20" s="1"/>
  <c r="B35" i="23" s="1"/>
  <c r="AE29" i="11"/>
  <c r="I40" i="20" s="1"/>
  <c r="H52" i="23" s="1"/>
  <c r="Z66" i="11"/>
  <c r="D103" i="20" s="1"/>
  <c r="C59" i="23" s="1"/>
  <c r="H50" i="3"/>
  <c r="G35" i="18" s="1"/>
  <c r="Z11" i="11"/>
  <c r="Z86" i="11"/>
  <c r="D143" i="20" s="1"/>
  <c r="C43" i="23" s="1"/>
  <c r="AA35" i="11"/>
  <c r="AD83" i="11"/>
  <c r="H135" i="20" s="1"/>
  <c r="G75" i="23" s="1"/>
  <c r="AF75" i="11"/>
  <c r="E109" i="3"/>
  <c r="D84" i="18" s="1"/>
  <c r="AB66" i="11"/>
  <c r="Z74" i="11"/>
  <c r="F101" i="3"/>
  <c r="E58" i="18" s="1"/>
  <c r="AG66" i="11"/>
  <c r="K103" i="20" s="1"/>
  <c r="J59" i="23" s="1"/>
  <c r="AH37" i="11"/>
  <c r="AD66" i="11"/>
  <c r="H103" i="20" s="1"/>
  <c r="G59" i="23" s="1"/>
  <c r="Y66" i="11"/>
  <c r="C103" i="20" s="1"/>
  <c r="B59" i="23" s="1"/>
  <c r="G134" i="3"/>
  <c r="F75" i="18" s="1"/>
  <c r="AF66" i="11"/>
  <c r="G37" i="3"/>
  <c r="F49" i="18" s="1"/>
  <c r="G57" i="3"/>
  <c r="F8" i="18" s="1"/>
  <c r="AH66" i="11"/>
  <c r="L103" i="20" s="1"/>
  <c r="K59" i="23" s="1"/>
  <c r="E79" i="3"/>
  <c r="D99" i="18" s="1"/>
  <c r="AC76" i="11"/>
  <c r="I151" i="3"/>
  <c r="H64" i="18" s="1"/>
  <c r="AA66" i="11"/>
  <c r="E103" i="20" s="1"/>
  <c r="D59" i="23" s="1"/>
  <c r="AF74" i="11"/>
  <c r="C22" i="3"/>
  <c r="B93" i="18" s="1"/>
  <c r="C20" i="3"/>
  <c r="B5" i="18" s="1"/>
  <c r="AC40" i="11"/>
  <c r="AD74" i="11"/>
  <c r="AC35" i="11"/>
  <c r="Z76" i="11"/>
  <c r="H60" i="3"/>
  <c r="G80" i="18" s="1"/>
  <c r="I20" i="3"/>
  <c r="H5" i="18" s="1"/>
  <c r="Z35" i="11"/>
  <c r="F99" i="3"/>
  <c r="E40" i="18" s="1"/>
  <c r="F57" i="3"/>
  <c r="E8" i="18" s="1"/>
  <c r="AB37" i="11"/>
  <c r="D58" i="3"/>
  <c r="C9" i="18" s="1"/>
  <c r="AI35" i="11"/>
  <c r="I69" i="3"/>
  <c r="H57" i="18" s="1"/>
  <c r="AE35" i="11"/>
  <c r="AF35" i="11"/>
  <c r="G17" i="3"/>
  <c r="F92" i="18" s="1"/>
  <c r="F144" i="3"/>
  <c r="E15" i="18" s="1"/>
  <c r="AI74" i="11"/>
  <c r="I123" i="3"/>
  <c r="H74" i="18" s="1"/>
  <c r="C31" i="3"/>
  <c r="B94" i="18" s="1"/>
  <c r="AF37" i="11"/>
  <c r="Y35" i="11"/>
  <c r="AH35" i="11"/>
  <c r="AC27" i="11"/>
  <c r="F109" i="3"/>
  <c r="E84" i="18" s="1"/>
  <c r="E57" i="3"/>
  <c r="D8" i="18" s="1"/>
  <c r="AD37" i="11"/>
  <c r="Y33" i="11"/>
  <c r="Z37" i="11"/>
  <c r="AA37" i="11"/>
  <c r="AE37" i="11"/>
  <c r="AH33" i="11"/>
  <c r="G49" i="3"/>
  <c r="F34" i="18" s="1"/>
  <c r="AG37" i="11"/>
  <c r="D119" i="3"/>
  <c r="C104" i="18" s="1"/>
  <c r="AI37" i="11"/>
  <c r="H88" i="3"/>
  <c r="G100" i="18" s="1"/>
  <c r="Y37" i="11"/>
  <c r="E23" i="3"/>
  <c r="D71" i="18" s="1"/>
  <c r="F23" i="3"/>
  <c r="E71" i="18" s="1"/>
  <c r="I41" i="3"/>
  <c r="H6" i="18" s="1"/>
  <c r="Y86" i="11"/>
  <c r="C143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Y49" i="11"/>
  <c r="AG49" i="11"/>
  <c r="AI76" i="11"/>
  <c r="AG56" i="11"/>
  <c r="C144" i="3"/>
  <c r="B15" i="18" s="1"/>
  <c r="AD49" i="11"/>
  <c r="AH49" i="11"/>
  <c r="AD86" i="11"/>
  <c r="H143" i="20" s="1"/>
  <c r="G43" i="23" s="1"/>
  <c r="G71" i="3"/>
  <c r="F11" i="18" s="1"/>
  <c r="C33" i="3"/>
  <c r="B96" i="18" s="1"/>
  <c r="AH56" i="11"/>
  <c r="Z49" i="11"/>
  <c r="AI49" i="11"/>
  <c r="AE86" i="11"/>
  <c r="I143" i="20" s="1"/>
  <c r="H43" i="23" s="1"/>
  <c r="AB86" i="11"/>
  <c r="F143" i="20" s="1"/>
  <c r="E43" i="23" s="1"/>
  <c r="AI56" i="11"/>
  <c r="AA49" i="11"/>
  <c r="AH86" i="11"/>
  <c r="L143" i="20" s="1"/>
  <c r="K43" i="23" s="1"/>
  <c r="G89" i="3"/>
  <c r="F101" i="18" s="1"/>
  <c r="Z56" i="11"/>
  <c r="AB49" i="11"/>
  <c r="D24" i="3"/>
  <c r="C72" i="18" s="1"/>
  <c r="AA56" i="11"/>
  <c r="AC49" i="11"/>
  <c r="AC56" i="11"/>
  <c r="I19" i="3"/>
  <c r="H48" i="18" s="1"/>
  <c r="AD40" i="11"/>
  <c r="H120" i="3"/>
  <c r="G105" i="18" s="1"/>
  <c r="G121" i="3"/>
  <c r="F106" i="18" s="1"/>
  <c r="G81" i="3"/>
  <c r="F23" i="18" s="1"/>
  <c r="AE40" i="11"/>
  <c r="I125" i="3"/>
  <c r="H14" i="18" s="1"/>
  <c r="AF40" i="11"/>
  <c r="AG40" i="11"/>
  <c r="H56" i="3"/>
  <c r="G56" i="18" s="1"/>
  <c r="D91" i="3"/>
  <c r="C103" i="18" s="1"/>
  <c r="Z40" i="11"/>
  <c r="AH40" i="11"/>
  <c r="G36" i="3"/>
  <c r="F33" i="18" s="1"/>
  <c r="I88" i="3"/>
  <c r="H100" i="18" s="1"/>
  <c r="AB56" i="11"/>
  <c r="AE32" i="11"/>
  <c r="I43" i="20" s="1"/>
  <c r="H53" i="23" s="1"/>
  <c r="I90" i="20"/>
  <c r="H102" i="23" s="1"/>
  <c r="G150" i="3"/>
  <c r="F109" i="18" s="1"/>
  <c r="C133" i="3"/>
  <c r="B62" i="18" s="1"/>
  <c r="G31" i="3"/>
  <c r="F94" i="18" s="1"/>
  <c r="AA40" i="11"/>
  <c r="AI40" i="11"/>
  <c r="C89" i="3"/>
  <c r="B101" i="18" s="1"/>
  <c r="AB40" i="11"/>
  <c r="I133" i="3"/>
  <c r="H62" i="18" s="1"/>
  <c r="C92" i="3"/>
  <c r="B39" i="18" s="1"/>
  <c r="D150" i="3"/>
  <c r="C109" i="18" s="1"/>
  <c r="AF86" i="11"/>
  <c r="J143" i="20" s="1"/>
  <c r="I43" i="23" s="1"/>
  <c r="I112" i="3"/>
  <c r="H61" i="18" s="1"/>
  <c r="Z33" i="11"/>
  <c r="AI33" i="11"/>
  <c r="AC74" i="11"/>
  <c r="AH85" i="11"/>
  <c r="F119" i="3"/>
  <c r="E104" i="18" s="1"/>
  <c r="I59" i="3"/>
  <c r="H37" i="18" s="1"/>
  <c r="E78" i="3"/>
  <c r="D82" i="18" s="1"/>
  <c r="Z70" i="11"/>
  <c r="AC14" i="11"/>
  <c r="AG86" i="11"/>
  <c r="K143" i="20" s="1"/>
  <c r="J43" i="23" s="1"/>
  <c r="D141" i="3"/>
  <c r="C85" i="18" s="1"/>
  <c r="I142" i="3"/>
  <c r="H43" i="18" s="1"/>
  <c r="AA33" i="11"/>
  <c r="G19" i="3"/>
  <c r="F48" i="18" s="1"/>
  <c r="AH74" i="11"/>
  <c r="I77" i="20"/>
  <c r="H81" i="23" s="1"/>
  <c r="E90" i="20"/>
  <c r="D102" i="23" s="1"/>
  <c r="AH12" i="11"/>
  <c r="F20" i="3"/>
  <c r="E5" i="18" s="1"/>
  <c r="G53" i="3"/>
  <c r="F20" i="18" s="1"/>
  <c r="H58" i="3"/>
  <c r="G9" i="18" s="1"/>
  <c r="Z14" i="11"/>
  <c r="H24" i="3"/>
  <c r="G72" i="18" s="1"/>
  <c r="AD33" i="11"/>
  <c r="AG12" i="11"/>
  <c r="AA62" i="11"/>
  <c r="D67" i="3"/>
  <c r="C21" i="18" s="1"/>
  <c r="AB32" i="11"/>
  <c r="F43" i="20" s="1"/>
  <c r="E53" i="23" s="1"/>
  <c r="I100" i="3"/>
  <c r="H24" i="18" s="1"/>
  <c r="AB33" i="11"/>
  <c r="AF12" i="11"/>
  <c r="I9" i="3"/>
  <c r="H68" i="18" s="1"/>
  <c r="E59" i="3"/>
  <c r="D37" i="18" s="1"/>
  <c r="E99" i="3"/>
  <c r="D40" i="18" s="1"/>
  <c r="G52" i="3"/>
  <c r="F73" i="18" s="1"/>
  <c r="F88" i="3"/>
  <c r="E100" i="18" s="1"/>
  <c r="Y70" i="11"/>
  <c r="D133" i="3"/>
  <c r="C62" i="18" s="1"/>
  <c r="AI21" i="11"/>
  <c r="M32" i="20" s="1"/>
  <c r="L95" i="23" s="1"/>
  <c r="AB62" i="11"/>
  <c r="AE33" i="11"/>
  <c r="AH70" i="11"/>
  <c r="C38" i="3"/>
  <c r="B50" i="18" s="1"/>
  <c r="AF33" i="11"/>
  <c r="AF48" i="11"/>
  <c r="AC33" i="11"/>
  <c r="AG48" i="11"/>
  <c r="K69" i="20" s="1"/>
  <c r="J57" i="23" s="1"/>
  <c r="D98" i="3"/>
  <c r="C83" i="18" s="1"/>
  <c r="AC70" i="11"/>
  <c r="AG76" i="11"/>
  <c r="E77" i="20"/>
  <c r="D81" i="23" s="1"/>
  <c r="AD15" i="11"/>
  <c r="H21" i="20" s="1"/>
  <c r="G70" i="23" s="1"/>
  <c r="AG32" i="11"/>
  <c r="K43" i="20" s="1"/>
  <c r="J53" i="23" s="1"/>
  <c r="Z12" i="11"/>
  <c r="G124" i="3"/>
  <c r="F107" i="18" s="1"/>
  <c r="AD70" i="11"/>
  <c r="C151" i="3"/>
  <c r="B64" i="18" s="1"/>
  <c r="AD76" i="11"/>
  <c r="AH32" i="11"/>
  <c r="L43" i="20" s="1"/>
  <c r="K53" i="23" s="1"/>
  <c r="I110" i="3"/>
  <c r="H25" i="18" s="1"/>
  <c r="L77" i="20"/>
  <c r="K81" i="23" s="1"/>
  <c r="AB12" i="11"/>
  <c r="Y48" i="11"/>
  <c r="Y52" i="11"/>
  <c r="C78" i="20" s="1"/>
  <c r="B82" i="23" s="1"/>
  <c r="F133" i="3"/>
  <c r="E62" i="18" s="1"/>
  <c r="H18" i="3"/>
  <c r="G69" i="18" s="1"/>
  <c r="D68" i="3"/>
  <c r="C22" i="18" s="1"/>
  <c r="AE70" i="11"/>
  <c r="AA6" i="11"/>
  <c r="AB8" i="11"/>
  <c r="F9" i="20" s="1"/>
  <c r="E68" i="23" s="1"/>
  <c r="AE80" i="11"/>
  <c r="I132" i="20" s="1"/>
  <c r="H108" i="23" s="1"/>
  <c r="I111" i="3"/>
  <c r="H60" i="18" s="1"/>
  <c r="AE12" i="11"/>
  <c r="AD48" i="11"/>
  <c r="H82" i="3"/>
  <c r="G12" i="18" s="1"/>
  <c r="AH52" i="11"/>
  <c r="L78" i="20" s="1"/>
  <c r="K82" i="23" s="1"/>
  <c r="L135" i="20"/>
  <c r="K75" i="23" s="1"/>
  <c r="G110" i="3"/>
  <c r="F25" i="18" s="1"/>
  <c r="F39" i="3"/>
  <c r="E51" i="18" s="1"/>
  <c r="AG70" i="11"/>
  <c r="C91" i="3"/>
  <c r="B103" i="18" s="1"/>
  <c r="H57" i="3"/>
  <c r="G8" i="18" s="1"/>
  <c r="AB6" i="11"/>
  <c r="Y12" i="11"/>
  <c r="AB52" i="11"/>
  <c r="F78" i="20" s="1"/>
  <c r="E82" i="23" s="1"/>
  <c r="AB70" i="11"/>
  <c r="AC6" i="11"/>
  <c r="J133" i="20"/>
  <c r="I26" i="23" s="1"/>
  <c r="F77" i="20"/>
  <c r="E81" i="23" s="1"/>
  <c r="AD52" i="11"/>
  <c r="H78" i="20" s="1"/>
  <c r="G82" i="23" s="1"/>
  <c r="F24" i="3"/>
  <c r="E72" i="18" s="1"/>
  <c r="AI70" i="11"/>
  <c r="D22" i="3"/>
  <c r="C93" i="18" s="1"/>
  <c r="H68" i="3"/>
  <c r="G22" i="18" s="1"/>
  <c r="C131" i="3"/>
  <c r="B108" i="18" s="1"/>
  <c r="AA76" i="11"/>
  <c r="AE63" i="11"/>
  <c r="I4" i="3"/>
  <c r="H89" i="18" s="1"/>
  <c r="AD32" i="11"/>
  <c r="H43" i="20" s="1"/>
  <c r="G53" i="23" s="1"/>
  <c r="K77" i="20"/>
  <c r="J81" i="23" s="1"/>
  <c r="Z85" i="11"/>
  <c r="AC12" i="11"/>
  <c r="G22" i="3"/>
  <c r="F93" i="18" s="1"/>
  <c r="I22" i="3"/>
  <c r="H93" i="18" s="1"/>
  <c r="I134" i="3"/>
  <c r="H75" i="18" s="1"/>
  <c r="D52" i="3"/>
  <c r="C73" i="18" s="1"/>
  <c r="C6" i="3"/>
  <c r="B19" i="18" s="1"/>
  <c r="Y46" i="11"/>
  <c r="C67" i="20" s="1"/>
  <c r="B21" i="23" s="1"/>
  <c r="Y8" i="11"/>
  <c r="C9" i="20" s="1"/>
  <c r="B68" i="23" s="1"/>
  <c r="AH8" i="11"/>
  <c r="L9" i="20" s="1"/>
  <c r="K68" i="23" s="1"/>
  <c r="AB21" i="11"/>
  <c r="F32" i="20" s="1"/>
  <c r="E95" i="23" s="1"/>
  <c r="C16" i="3"/>
  <c r="B91" i="18" s="1"/>
  <c r="F90" i="20"/>
  <c r="E102" i="23" s="1"/>
  <c r="I50" i="3"/>
  <c r="H35" i="18" s="1"/>
  <c r="Y27" i="11"/>
  <c r="AI27" i="11"/>
  <c r="I103" i="3"/>
  <c r="H41" i="18" s="1"/>
  <c r="G18" i="3"/>
  <c r="F69" i="18" s="1"/>
  <c r="H110" i="3"/>
  <c r="G25" i="18" s="1"/>
  <c r="Y56" i="11"/>
  <c r="F113" i="3"/>
  <c r="E13" i="18" s="1"/>
  <c r="E58" i="3"/>
  <c r="D9" i="18" s="1"/>
  <c r="AC8" i="11"/>
  <c r="G9" i="20" s="1"/>
  <c r="F68" i="23" s="1"/>
  <c r="H66" i="3"/>
  <c r="G98" i="18" s="1"/>
  <c r="AB14" i="11"/>
  <c r="Z8" i="11"/>
  <c r="D9" i="20" s="1"/>
  <c r="C68" i="23" s="1"/>
  <c r="AI8" i="11"/>
  <c r="M9" i="20" s="1"/>
  <c r="L68" i="23" s="1"/>
  <c r="I102" i="3"/>
  <c r="H59" i="18" s="1"/>
  <c r="C53" i="3"/>
  <c r="B20" i="18" s="1"/>
  <c r="AH21" i="11"/>
  <c r="L32" i="20" s="1"/>
  <c r="K95" i="23" s="1"/>
  <c r="AC63" i="11"/>
  <c r="D16" i="3"/>
  <c r="C91" i="18" s="1"/>
  <c r="D40" i="20"/>
  <c r="C52" i="23" s="1"/>
  <c r="AB85" i="11"/>
  <c r="D4" i="3"/>
  <c r="AF27" i="11"/>
  <c r="AD27" i="11"/>
  <c r="F50" i="20"/>
  <c r="E35" i="23" s="1"/>
  <c r="M103" i="20"/>
  <c r="L59" i="23" s="1"/>
  <c r="H141" i="3"/>
  <c r="G85" i="18" s="1"/>
  <c r="E7" i="3"/>
  <c r="D47" i="18" s="1"/>
  <c r="E41" i="3"/>
  <c r="D6" i="18" s="1"/>
  <c r="J77" i="20"/>
  <c r="I81" i="23" s="1"/>
  <c r="I17" i="3"/>
  <c r="H92" i="18" s="1"/>
  <c r="G8" i="3"/>
  <c r="F90" i="18" s="1"/>
  <c r="AD8" i="11"/>
  <c r="H9" i="20" s="1"/>
  <c r="G68" i="23" s="1"/>
  <c r="I58" i="3"/>
  <c r="H9" i="18" s="1"/>
  <c r="F40" i="20"/>
  <c r="E52" i="23" s="1"/>
  <c r="G10" i="3"/>
  <c r="F4" i="18" s="1"/>
  <c r="AG85" i="11"/>
  <c r="Z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D6" i="11"/>
  <c r="AE8" i="11"/>
  <c r="I9" i="20" s="1"/>
  <c r="H68" i="23" s="1"/>
  <c r="AB76" i="11"/>
  <c r="D8" i="3"/>
  <c r="C90" i="18" s="1"/>
  <c r="D37" i="3"/>
  <c r="C49" i="18" s="1"/>
  <c r="AD71" i="11"/>
  <c r="AA86" i="11"/>
  <c r="E143" i="20" s="1"/>
  <c r="D43" i="23" s="1"/>
  <c r="AI86" i="11"/>
  <c r="M143" i="20" s="1"/>
  <c r="L43" i="23" s="1"/>
  <c r="AB74" i="11"/>
  <c r="AD23" i="11"/>
  <c r="H34" i="20" s="1"/>
  <c r="G97" i="23" s="1"/>
  <c r="G77" i="20"/>
  <c r="F81" i="23" s="1"/>
  <c r="AI85" i="11"/>
  <c r="AB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AA71" i="11"/>
  <c r="D143" i="3"/>
  <c r="C76" i="18" s="1"/>
  <c r="G92" i="3"/>
  <c r="F39" i="18" s="1"/>
  <c r="AF6" i="11"/>
  <c r="AF8" i="11"/>
  <c r="J9" i="20" s="1"/>
  <c r="I68" i="23" s="1"/>
  <c r="AE76" i="11"/>
  <c r="D110" i="3"/>
  <c r="C25" i="18" s="1"/>
  <c r="AA21" i="11"/>
  <c r="E32" i="20" s="1"/>
  <c r="D95" i="23" s="1"/>
  <c r="AE71" i="11"/>
  <c r="I18" i="3"/>
  <c r="H69" i="18" s="1"/>
  <c r="D23" i="3"/>
  <c r="C71" i="18" s="1"/>
  <c r="Y72" i="11"/>
  <c r="Y32" i="11"/>
  <c r="C43" i="20" s="1"/>
  <c r="B53" i="23" s="1"/>
  <c r="I56" i="3"/>
  <c r="H56" i="18" s="1"/>
  <c r="Y74" i="11"/>
  <c r="AE74" i="11"/>
  <c r="G23" i="3"/>
  <c r="F71" i="18" s="1"/>
  <c r="AE27" i="11"/>
  <c r="E131" i="3"/>
  <c r="D108" i="18" s="1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B71" i="11"/>
  <c r="H142" i="3"/>
  <c r="G43" i="18" s="1"/>
  <c r="D33" i="3"/>
  <c r="C96" i="18" s="1"/>
  <c r="H59" i="3"/>
  <c r="G37" i="18" s="1"/>
  <c r="H7" i="3"/>
  <c r="G47" i="18" s="1"/>
  <c r="H92" i="3"/>
  <c r="G39" i="18" s="1"/>
  <c r="AA8" i="11"/>
  <c r="E9" i="20" s="1"/>
  <c r="D68" i="23" s="1"/>
  <c r="AH76" i="11"/>
  <c r="Z21" i="11"/>
  <c r="D32" i="20" s="1"/>
  <c r="C95" i="23" s="1"/>
  <c r="AG71" i="11"/>
  <c r="C71" i="3"/>
  <c r="B11" i="18" s="1"/>
  <c r="I141" i="3"/>
  <c r="H85" i="18" s="1"/>
  <c r="I121" i="3"/>
  <c r="H106" i="18" s="1"/>
  <c r="G144" i="3"/>
  <c r="F15" i="18" s="1"/>
  <c r="D88" i="3"/>
  <c r="C100" i="18" s="1"/>
  <c r="Z32" i="11"/>
  <c r="D43" i="20" s="1"/>
  <c r="C53" i="23" s="1"/>
  <c r="AA74" i="11"/>
  <c r="E133" i="20" s="1"/>
  <c r="D26" i="23" s="1"/>
  <c r="AI12" i="11"/>
  <c r="AD12" i="11"/>
  <c r="I120" i="3"/>
  <c r="H105" i="18" s="1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G106" i="18" s="1"/>
  <c r="H79" i="3"/>
  <c r="G99" i="18" s="1"/>
  <c r="K90" i="20"/>
  <c r="J102" i="23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E23" i="11"/>
  <c r="I34" i="20" s="1"/>
  <c r="H97" i="23" s="1"/>
  <c r="AC23" i="11"/>
  <c r="G34" i="20" s="1"/>
  <c r="F97" i="23" s="1"/>
  <c r="AB23" i="11"/>
  <c r="F34" i="20" s="1"/>
  <c r="E97" i="23" s="1"/>
  <c r="AI23" i="11"/>
  <c r="M34" i="20" s="1"/>
  <c r="L97" i="23" s="1"/>
  <c r="AA23" i="11"/>
  <c r="AH23" i="11"/>
  <c r="Z23" i="11"/>
  <c r="D34" i="20" s="1"/>
  <c r="C97" i="23" s="1"/>
  <c r="H80" i="3"/>
  <c r="G38" i="18" s="1"/>
  <c r="H41" i="3"/>
  <c r="G6" i="18" s="1"/>
  <c r="H122" i="3"/>
  <c r="G42" i="18" s="1"/>
  <c r="C125" i="3"/>
  <c r="B14" i="18" s="1"/>
  <c r="C143" i="3"/>
  <c r="B76" i="18" s="1"/>
  <c r="H101" i="3"/>
  <c r="G58" i="18" s="1"/>
  <c r="H98" i="3"/>
  <c r="G83" i="18" s="1"/>
  <c r="H36" i="3"/>
  <c r="G33" i="18" s="1"/>
  <c r="AA46" i="11"/>
  <c r="E67" i="20" s="1"/>
  <c r="D21" i="23" s="1"/>
  <c r="AD46" i="11"/>
  <c r="H67" i="20" s="1"/>
  <c r="G21" i="23" s="1"/>
  <c r="C109" i="3"/>
  <c r="B84" i="18" s="1"/>
  <c r="C78" i="3"/>
  <c r="B82" i="18" s="1"/>
  <c r="AD14" i="11"/>
  <c r="AF63" i="11"/>
  <c r="Y31" i="11"/>
  <c r="C42" i="20" s="1"/>
  <c r="B7" i="23" s="1"/>
  <c r="AE36" i="11"/>
  <c r="AG36" i="11"/>
  <c r="AA36" i="11"/>
  <c r="AH36" i="11"/>
  <c r="AC36" i="11"/>
  <c r="AF36" i="11"/>
  <c r="AB36" i="11"/>
  <c r="D34" i="3"/>
  <c r="C97" i="18" s="1"/>
  <c r="D142" i="3"/>
  <c r="C43" i="18" s="1"/>
  <c r="AG23" i="11"/>
  <c r="K34" i="20" s="1"/>
  <c r="J97" i="23" s="1"/>
  <c r="C103" i="3"/>
  <c r="B41" i="18" s="1"/>
  <c r="H50" i="20"/>
  <c r="G35" i="23" s="1"/>
  <c r="C56" i="3"/>
  <c r="B56" i="18" s="1"/>
  <c r="I10" i="3"/>
  <c r="H4" i="18" s="1"/>
  <c r="F19" i="3"/>
  <c r="E48" i="18" s="1"/>
  <c r="F125" i="3"/>
  <c r="E14" i="18" s="1"/>
  <c r="E34" i="3"/>
  <c r="D97" i="18" s="1"/>
  <c r="E142" i="3"/>
  <c r="D43" i="18" s="1"/>
  <c r="E68" i="3"/>
  <c r="D22" i="18" s="1"/>
  <c r="E112" i="3"/>
  <c r="D61" i="18" s="1"/>
  <c r="H131" i="3"/>
  <c r="G108" i="18" s="1"/>
  <c r="H90" i="3"/>
  <c r="G102" i="18" s="1"/>
  <c r="G67" i="3"/>
  <c r="F21" i="18" s="1"/>
  <c r="H123" i="3"/>
  <c r="G74" i="18" s="1"/>
  <c r="I99" i="3"/>
  <c r="H40" i="18" s="1"/>
  <c r="AH72" i="11"/>
  <c r="Z72" i="11"/>
  <c r="AF72" i="11"/>
  <c r="AE72" i="11"/>
  <c r="AD72" i="11"/>
  <c r="AC72" i="11"/>
  <c r="F135" i="3"/>
  <c r="E63" i="18" s="1"/>
  <c r="F33" i="3"/>
  <c r="E96" i="18" s="1"/>
  <c r="AD39" i="11"/>
  <c r="AC39" i="11"/>
  <c r="AB39" i="11"/>
  <c r="AI39" i="11"/>
  <c r="AA39" i="11"/>
  <c r="AH39" i="11"/>
  <c r="Z39" i="11"/>
  <c r="AG39" i="11"/>
  <c r="Y39" i="11"/>
  <c r="Z46" i="11"/>
  <c r="D67" i="20" s="1"/>
  <c r="C21" i="23" s="1"/>
  <c r="H53" i="3"/>
  <c r="G20" i="18" s="1"/>
  <c r="AF62" i="11"/>
  <c r="AC62" i="11"/>
  <c r="AI62" i="11"/>
  <c r="Y62" i="11"/>
  <c r="H8" i="3"/>
  <c r="G90" i="18" s="1"/>
  <c r="H20" i="3"/>
  <c r="G5" i="18" s="1"/>
  <c r="AF14" i="11"/>
  <c r="I49" i="3"/>
  <c r="H34" i="18" s="1"/>
  <c r="AE62" i="11"/>
  <c r="AH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B72" i="11"/>
  <c r="I21" i="20"/>
  <c r="H70" i="23" s="1"/>
  <c r="Z31" i="11"/>
  <c r="D42" i="20" s="1"/>
  <c r="C7" i="23" s="1"/>
  <c r="Y44" i="11"/>
  <c r="I91" i="3"/>
  <c r="H103" i="18" s="1"/>
  <c r="F10" i="3"/>
  <c r="E4" i="18" s="1"/>
  <c r="D90" i="3"/>
  <c r="C102" i="18" s="1"/>
  <c r="D134" i="3"/>
  <c r="C75" i="18" s="1"/>
  <c r="D20" i="3"/>
  <c r="C5" i="18" s="1"/>
  <c r="AC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H84" i="18" s="1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E46" i="11"/>
  <c r="I67" i="20" s="1"/>
  <c r="H21" i="23" s="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B75" i="18" s="1"/>
  <c r="H22" i="3"/>
  <c r="G93" i="18" s="1"/>
  <c r="C68" i="3"/>
  <c r="B22" i="18" s="1"/>
  <c r="I89" i="3"/>
  <c r="H101" i="18" s="1"/>
  <c r="I52" i="3"/>
  <c r="H73" i="18" s="1"/>
  <c r="AH6" i="11"/>
  <c r="Y6" i="11"/>
  <c r="I81" i="3"/>
  <c r="H23" i="18" s="1"/>
  <c r="AC15" i="11"/>
  <c r="G21" i="20" s="1"/>
  <c r="F70" i="23" s="1"/>
  <c r="AI15" i="11"/>
  <c r="M21" i="20" s="1"/>
  <c r="L70" i="23" s="1"/>
  <c r="AA15" i="11"/>
  <c r="E21" i="20" s="1"/>
  <c r="D70" i="23" s="1"/>
  <c r="AH15" i="11"/>
  <c r="L21" i="20" s="1"/>
  <c r="K70" i="23" s="1"/>
  <c r="Z15" i="11"/>
  <c r="D21" i="20" s="1"/>
  <c r="C70" i="23" s="1"/>
  <c r="AG15" i="11"/>
  <c r="K21" i="20" s="1"/>
  <c r="J70" i="23" s="1"/>
  <c r="Y15" i="11"/>
  <c r="C21" i="20" s="1"/>
  <c r="B70" i="23" s="1"/>
  <c r="AF15" i="11"/>
  <c r="J21" i="20" s="1"/>
  <c r="I70" i="23" s="1"/>
  <c r="AE6" i="11"/>
  <c r="D18" i="3"/>
  <c r="C69" i="18" s="1"/>
  <c r="AI36" i="11"/>
  <c r="J67" i="20"/>
  <c r="I21" i="23" s="1"/>
  <c r="AG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K9" i="20"/>
  <c r="J68" i="23" s="1"/>
  <c r="G109" i="3"/>
  <c r="F84" i="18" s="1"/>
  <c r="G78" i="3"/>
  <c r="F82" i="18" s="1"/>
  <c r="AG72" i="11"/>
  <c r="AE31" i="11"/>
  <c r="I42" i="20" s="1"/>
  <c r="H7" i="23" s="1"/>
  <c r="D5" i="3"/>
  <c r="C30" i="18" s="1"/>
  <c r="D41" i="3"/>
  <c r="C6" i="18" s="1"/>
  <c r="C132" i="3"/>
  <c r="B26" i="18" s="1"/>
  <c r="C120" i="3"/>
  <c r="B105" i="18" s="1"/>
  <c r="H112" i="3"/>
  <c r="G61" i="18" s="1"/>
  <c r="J40" i="20"/>
  <c r="I52" i="23" s="1"/>
  <c r="I133" i="20"/>
  <c r="H26" i="23" s="1"/>
  <c r="AA44" i="11"/>
  <c r="AD36" i="11"/>
  <c r="AE39" i="11"/>
  <c r="E53" i="3"/>
  <c r="D20" i="18" s="1"/>
  <c r="E151" i="3"/>
  <c r="D64" i="18" s="1"/>
  <c r="G80" i="3"/>
  <c r="F38" i="18" s="1"/>
  <c r="G43" i="3"/>
  <c r="F53" i="18" s="1"/>
  <c r="D55" i="3"/>
  <c r="C55" i="18" s="1"/>
  <c r="AI72" i="11"/>
  <c r="Y80" i="11"/>
  <c r="AD80" i="11"/>
  <c r="AB80" i="11"/>
  <c r="F132" i="20" s="1"/>
  <c r="E108" i="23" s="1"/>
  <c r="AI80" i="11"/>
  <c r="M132" i="20" s="1"/>
  <c r="L108" i="23" s="1"/>
  <c r="AA80" i="11"/>
  <c r="E132" i="20" s="1"/>
  <c r="D108" i="23" s="1"/>
  <c r="AH80" i="11"/>
  <c r="L132" i="20" s="1"/>
  <c r="K108" i="23" s="1"/>
  <c r="Z80" i="11"/>
  <c r="D132" i="20" s="1"/>
  <c r="C108" i="23" s="1"/>
  <c r="AG80" i="11"/>
  <c r="D42" i="3"/>
  <c r="C7" i="18" s="1"/>
  <c r="C101" i="3"/>
  <c r="B58" i="18" s="1"/>
  <c r="C98" i="3"/>
  <c r="B83" i="18" s="1"/>
  <c r="I122" i="3"/>
  <c r="H42" i="18" s="1"/>
  <c r="G40" i="20"/>
  <c r="F52" i="23" s="1"/>
  <c r="K40" i="20"/>
  <c r="J52" i="23" s="1"/>
  <c r="K133" i="20"/>
  <c r="J26" i="23" s="1"/>
  <c r="AG44" i="11"/>
  <c r="Y36" i="11"/>
  <c r="AF39" i="11"/>
  <c r="F78" i="3"/>
  <c r="E82" i="18" s="1"/>
  <c r="H42" i="3"/>
  <c r="G7" i="18" s="1"/>
  <c r="H9" i="3"/>
  <c r="G68" i="18" s="1"/>
  <c r="F123" i="3"/>
  <c r="E74" i="18" s="1"/>
  <c r="F31" i="3"/>
  <c r="E94" i="18" s="1"/>
  <c r="AB46" i="11"/>
  <c r="AG46" i="11"/>
  <c r="C112" i="3"/>
  <c r="B61" i="18" s="1"/>
  <c r="C88" i="3"/>
  <c r="B100" i="18" s="1"/>
  <c r="AG63" i="11"/>
  <c r="Y63" i="11"/>
  <c r="AD63" i="11"/>
  <c r="AB63" i="11"/>
  <c r="AH14" i="11"/>
  <c r="AA14" i="11"/>
  <c r="AE14" i="11"/>
  <c r="G66" i="3"/>
  <c r="F98" i="18" s="1"/>
  <c r="G56" i="3"/>
  <c r="F56" i="18" s="1"/>
  <c r="AF31" i="11"/>
  <c r="J42" i="20" s="1"/>
  <c r="I7" i="23" s="1"/>
  <c r="AD31" i="11"/>
  <c r="AC31" i="11"/>
  <c r="G42" i="20" s="1"/>
  <c r="F7" i="23" s="1"/>
  <c r="AB31" i="11"/>
  <c r="F42" i="20" s="1"/>
  <c r="E7" i="23" s="1"/>
  <c r="AI31" i="11"/>
  <c r="AA31" i="11"/>
  <c r="E42" i="20" s="1"/>
  <c r="D7" i="23" s="1"/>
  <c r="AH46" i="11"/>
  <c r="K42" i="20"/>
  <c r="J7" i="23" s="1"/>
  <c r="AI14" i="11"/>
  <c r="I38" i="3"/>
  <c r="H50" i="18" s="1"/>
  <c r="AH62" i="11"/>
  <c r="G58" i="3"/>
  <c r="F9" i="18" s="1"/>
  <c r="G55" i="3"/>
  <c r="F55" i="18" s="1"/>
  <c r="Z6" i="11"/>
  <c r="H81" i="3"/>
  <c r="G23" i="18" s="1"/>
  <c r="D31" i="3"/>
  <c r="C94" i="18" s="1"/>
  <c r="I31" i="3"/>
  <c r="H94" i="18" s="1"/>
  <c r="AF70" i="11"/>
  <c r="AC71" i="11"/>
  <c r="AH71" i="11"/>
  <c r="Z71" i="11"/>
  <c r="AF71" i="11"/>
  <c r="D40" i="3"/>
  <c r="C52" i="18" s="1"/>
  <c r="D49" i="3"/>
  <c r="C34" i="18" s="1"/>
  <c r="D6" i="3"/>
  <c r="C19" i="18" s="1"/>
  <c r="H67" i="3"/>
  <c r="G21" i="18" s="1"/>
  <c r="AG6" i="11"/>
  <c r="AI46" i="11"/>
  <c r="M67" i="20" s="1"/>
  <c r="L21" i="23" s="1"/>
  <c r="AG21" i="11"/>
  <c r="K32" i="20" s="1"/>
  <c r="J95" i="23" s="1"/>
  <c r="AD21" i="11"/>
  <c r="AF21" i="11"/>
  <c r="AC21" i="11"/>
  <c r="G32" i="20" s="1"/>
  <c r="F95" i="23" s="1"/>
  <c r="I55" i="3"/>
  <c r="H55" i="18" s="1"/>
  <c r="AE21" i="11"/>
  <c r="Y71" i="11"/>
  <c r="Z63" i="11"/>
  <c r="C66" i="3"/>
  <c r="B98" i="18" s="1"/>
  <c r="I98" i="3"/>
  <c r="H83" i="18" s="1"/>
  <c r="D144" i="3"/>
  <c r="C15" i="18" s="1"/>
  <c r="H103" i="3"/>
  <c r="G41" i="18" s="1"/>
  <c r="AB15" i="11"/>
  <c r="F21" i="20" s="1"/>
  <c r="E70" i="23" s="1"/>
  <c r="AF80" i="11"/>
  <c r="J132" i="20" s="1"/>
  <c r="I108" i="23" s="1"/>
  <c r="AH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C14" i="18" s="1"/>
  <c r="AF44" i="11"/>
  <c r="AB44" i="11"/>
  <c r="AE44" i="11"/>
  <c r="AC44" i="11"/>
  <c r="AI44" i="11"/>
  <c r="Z44" i="11"/>
  <c r="AH44" i="11"/>
  <c r="C81" i="3"/>
  <c r="B23" i="18" s="1"/>
  <c r="H111" i="3"/>
  <c r="G60" i="18" s="1"/>
  <c r="G16" i="3"/>
  <c r="F91" i="18" s="1"/>
  <c r="G113" i="3"/>
  <c r="F13" i="18" s="1"/>
  <c r="H55" i="3"/>
  <c r="G55" i="18" s="1"/>
  <c r="C32" i="20"/>
  <c r="B95" i="23" s="1"/>
  <c r="G34" i="3"/>
  <c r="F97" i="18" s="1"/>
  <c r="G142" i="3"/>
  <c r="F43" i="18" s="1"/>
  <c r="H91" i="3"/>
  <c r="G103" i="18" s="1"/>
  <c r="H21" i="3"/>
  <c r="G70" i="18" s="1"/>
  <c r="Y14" i="11"/>
  <c r="Z62" i="11"/>
  <c r="AA63" i="11"/>
  <c r="Y23" i="11"/>
  <c r="Y76" i="11"/>
  <c r="G60" i="3"/>
  <c r="F80" i="18" s="1"/>
  <c r="C99" i="3"/>
  <c r="B40" i="18" s="1"/>
  <c r="D10" i="3"/>
  <c r="C4" i="18" s="1"/>
  <c r="G102" i="3"/>
  <c r="F59" i="18" s="1"/>
  <c r="M90" i="20"/>
  <c r="L102" i="23" s="1"/>
  <c r="G143" i="20"/>
  <c r="F43" i="23" s="1"/>
  <c r="AA32" i="11"/>
  <c r="E43" i="20" s="1"/>
  <c r="D53" i="23" s="1"/>
  <c r="AI32" i="11"/>
  <c r="M43" i="20" s="1"/>
  <c r="L53" i="23" s="1"/>
  <c r="I79" i="3"/>
  <c r="H99" i="18" s="1"/>
  <c r="C42" i="3"/>
  <c r="B7" i="18" s="1"/>
  <c r="L40" i="20"/>
  <c r="K52" i="23" s="1"/>
  <c r="D133" i="20"/>
  <c r="C26" i="23" s="1"/>
  <c r="D90" i="20"/>
  <c r="C102" i="23" s="1"/>
  <c r="AD85" i="11"/>
  <c r="Z48" i="11"/>
  <c r="AH48" i="11"/>
  <c r="D89" i="3"/>
  <c r="C101" i="18" s="1"/>
  <c r="C41" i="3"/>
  <c r="B6" i="18" s="1"/>
  <c r="G82" i="3"/>
  <c r="F12" i="18" s="1"/>
  <c r="J50" i="20"/>
  <c r="I35" i="23" s="1"/>
  <c r="G103" i="20"/>
  <c r="F59" i="23" s="1"/>
  <c r="AG52" i="11"/>
  <c r="AC52" i="11"/>
  <c r="G78" i="20" s="1"/>
  <c r="F82" i="23" s="1"/>
  <c r="F135" i="20"/>
  <c r="E75" i="23" s="1"/>
  <c r="H133" i="3"/>
  <c r="G62" i="18" s="1"/>
  <c r="F92" i="3"/>
  <c r="E39" i="18" s="1"/>
  <c r="C52" i="3"/>
  <c r="B73" i="18" s="1"/>
  <c r="F122" i="3"/>
  <c r="E42" i="18" s="1"/>
  <c r="E124" i="3"/>
  <c r="D107" i="18" s="1"/>
  <c r="E80" i="3"/>
  <c r="D38" i="18" s="1"/>
  <c r="E43" i="3"/>
  <c r="D53" i="18" s="1"/>
  <c r="G123" i="3"/>
  <c r="F74" i="18" s="1"/>
  <c r="D102" i="3"/>
  <c r="C59" i="18" s="1"/>
  <c r="G125" i="3"/>
  <c r="F14" i="18" s="1"/>
  <c r="F98" i="3"/>
  <c r="E83" i="18" s="1"/>
  <c r="D9" i="3"/>
  <c r="C68" i="18" s="1"/>
  <c r="F134" i="3"/>
  <c r="E75" i="18" s="1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B63" i="18" s="1"/>
  <c r="I7" i="3"/>
  <c r="H47" i="18" s="1"/>
  <c r="M40" i="20"/>
  <c r="L52" i="23" s="1"/>
  <c r="AC85" i="11"/>
  <c r="AA48" i="11"/>
  <c r="E69" i="20" s="1"/>
  <c r="D57" i="23" s="1"/>
  <c r="AI48" i="11"/>
  <c r="M69" i="20" s="1"/>
  <c r="L57" i="23" s="1"/>
  <c r="I5" i="3"/>
  <c r="H30" i="18" s="1"/>
  <c r="G99" i="3"/>
  <c r="F40" i="18" s="1"/>
  <c r="D50" i="20"/>
  <c r="C35" i="23" s="1"/>
  <c r="L50" i="20"/>
  <c r="K35" i="23" s="1"/>
  <c r="AA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C105" i="18" s="1"/>
  <c r="E144" i="3"/>
  <c r="D15" i="18" s="1"/>
  <c r="F71" i="3"/>
  <c r="E11" i="18" s="1"/>
  <c r="I60" i="3"/>
  <c r="H80" i="18" s="1"/>
  <c r="D32" i="3"/>
  <c r="C95" i="18" s="1"/>
  <c r="C124" i="3"/>
  <c r="B107" i="18" s="1"/>
  <c r="D131" i="3"/>
  <c r="C108" i="18" s="1"/>
  <c r="H125" i="3"/>
  <c r="G14" i="18" s="1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J34" i="20"/>
  <c r="I97" i="23" s="1"/>
  <c r="AC32" i="11"/>
  <c r="G43" i="20" s="1"/>
  <c r="F53" i="23" s="1"/>
  <c r="G132" i="20"/>
  <c r="F108" i="23" s="1"/>
  <c r="D135" i="3"/>
  <c r="C63" i="18" s="1"/>
  <c r="I143" i="3"/>
  <c r="H76" i="18" s="1"/>
  <c r="E40" i="20"/>
  <c r="D52" i="23" s="1"/>
  <c r="G9" i="3"/>
  <c r="F68" i="18" s="1"/>
  <c r="D77" i="20"/>
  <c r="C81" i="23" s="1"/>
  <c r="J90" i="20"/>
  <c r="I102" i="23" s="1"/>
  <c r="Y85" i="11"/>
  <c r="AB48" i="11"/>
  <c r="F69" i="20" s="1"/>
  <c r="E57" i="23" s="1"/>
  <c r="D113" i="3"/>
  <c r="C13" i="18" s="1"/>
  <c r="D60" i="3"/>
  <c r="C80" i="18" s="1"/>
  <c r="H99" i="3"/>
  <c r="G40" i="18" s="1"/>
  <c r="E50" i="20"/>
  <c r="D35" i="23" s="1"/>
  <c r="G50" i="20"/>
  <c r="F35" i="23" s="1"/>
  <c r="J103" i="20"/>
  <c r="I59" i="23" s="1"/>
  <c r="Z52" i="11"/>
  <c r="E134" i="3"/>
  <c r="D75" i="18" s="1"/>
  <c r="I135" i="3"/>
  <c r="H63" i="18" s="1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D14" i="18" s="1"/>
  <c r="H33" i="3"/>
  <c r="G96" i="18" s="1"/>
  <c r="F132" i="3"/>
  <c r="E26" i="18" s="1"/>
  <c r="H113" i="3"/>
  <c r="G13" i="18" s="1"/>
  <c r="C67" i="3"/>
  <c r="B21" i="18" s="1"/>
  <c r="C55" i="3"/>
  <c r="B55" i="18" s="1"/>
  <c r="C34" i="3"/>
  <c r="B97" i="18" s="1"/>
  <c r="H40" i="20"/>
  <c r="G52" i="23" s="1"/>
  <c r="H19" i="3"/>
  <c r="G48" i="18" s="1"/>
  <c r="J43" i="20"/>
  <c r="I53" i="23" s="1"/>
  <c r="L90" i="20"/>
  <c r="K102" i="23" s="1"/>
  <c r="AF85" i="11"/>
  <c r="AC48" i="11"/>
  <c r="C113" i="3"/>
  <c r="B13" i="18" s="1"/>
  <c r="C60" i="3"/>
  <c r="B80" i="18" s="1"/>
  <c r="I69" i="20"/>
  <c r="H57" i="23" s="1"/>
  <c r="AF52" i="11"/>
  <c r="M135" i="20"/>
  <c r="L75" i="23" s="1"/>
  <c r="D124" i="3"/>
  <c r="C107" i="18" s="1"/>
  <c r="G70" i="3"/>
  <c r="F10" i="18" s="1"/>
  <c r="G20" i="3"/>
  <c r="F5" i="18" s="1"/>
  <c r="I53" i="3"/>
  <c r="H20" i="18" s="1"/>
  <c r="I119" i="3"/>
  <c r="H104" i="18" s="1"/>
  <c r="G111" i="3"/>
  <c r="F60" i="18" s="1"/>
  <c r="G77" i="3"/>
  <c r="F81" i="18" s="1"/>
  <c r="G32" i="3"/>
  <c r="F95" i="18" s="1"/>
  <c r="E122" i="3"/>
  <c r="D42" i="18" s="1"/>
  <c r="E111" i="3"/>
  <c r="D60" i="18" s="1"/>
  <c r="I16" i="3"/>
  <c r="H91" i="18" s="1"/>
  <c r="I50" i="20"/>
  <c r="H35" i="23" s="1"/>
  <c r="F103" i="20"/>
  <c r="E59" i="23" s="1"/>
  <c r="AE52" i="11"/>
  <c r="C135" i="20"/>
  <c r="B75" i="23" s="1"/>
  <c r="I77" i="3"/>
  <c r="H81" i="18" s="1"/>
  <c r="D100" i="3"/>
  <c r="C24" i="18" s="1"/>
  <c r="I68" i="3"/>
  <c r="H22" i="18" s="1"/>
  <c r="I8" i="3"/>
  <c r="H90" i="18" s="1"/>
  <c r="I80" i="3"/>
  <c r="H38" i="18" s="1"/>
  <c r="I66" i="3"/>
  <c r="H98" i="18" s="1"/>
  <c r="E71" i="3"/>
  <c r="D11" i="18" s="1"/>
  <c r="E92" i="3"/>
  <c r="D39" i="18" s="1"/>
  <c r="E9" i="3"/>
  <c r="D68" i="18" s="1"/>
  <c r="G41" i="3"/>
  <c r="F6" i="18" s="1"/>
  <c r="C7" i="3"/>
  <c r="B47" i="18" s="1"/>
  <c r="I132" i="3"/>
  <c r="H26" i="18" s="1"/>
  <c r="E132" i="3"/>
  <c r="D26" i="18" s="1"/>
  <c r="F69" i="3"/>
  <c r="E57" i="18" s="1"/>
  <c r="G122" i="3"/>
  <c r="F42" i="18" s="1"/>
  <c r="E133" i="3"/>
  <c r="D62" i="18" s="1"/>
  <c r="F124" i="3"/>
  <c r="E107" i="18" s="1"/>
  <c r="F131" i="3"/>
  <c r="E108" i="18" s="1"/>
  <c r="E102" i="3"/>
  <c r="D59" i="18" s="1"/>
  <c r="E123" i="3"/>
  <c r="D74" i="18" s="1"/>
  <c r="G100" i="3"/>
  <c r="F24" i="18" s="1"/>
  <c r="M78" i="20"/>
  <c r="L82" i="23" s="1"/>
  <c r="I82" i="3"/>
  <c r="H12" i="18" s="1"/>
  <c r="C80" i="3"/>
  <c r="B38" i="18" s="1"/>
  <c r="D71" i="3"/>
  <c r="C11" i="18" s="1"/>
  <c r="H69" i="3"/>
  <c r="G57" i="18" s="1"/>
  <c r="H144" i="3"/>
  <c r="G15" i="18" s="1"/>
  <c r="C5" i="3"/>
  <c r="B30" i="18" s="1"/>
  <c r="D25" i="3"/>
  <c r="C31" i="18" s="1"/>
  <c r="D132" i="3"/>
  <c r="C26" i="18" s="1"/>
  <c r="G112" i="3"/>
  <c r="F61" i="18" s="1"/>
  <c r="F133" i="20"/>
  <c r="E26" i="23" s="1"/>
  <c r="M77" i="20"/>
  <c r="L81" i="23" s="1"/>
  <c r="C90" i="20"/>
  <c r="B102" i="23" s="1"/>
  <c r="AA85" i="11"/>
  <c r="C69" i="20"/>
  <c r="B57" i="23" s="1"/>
  <c r="K50" i="20"/>
  <c r="J35" i="23" s="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D63" i="18" s="1"/>
  <c r="F150" i="3"/>
  <c r="E109" i="18" s="1"/>
  <c r="F22" i="3"/>
  <c r="E93" i="18" s="1"/>
  <c r="G132" i="3"/>
  <c r="F26" i="18" s="1"/>
  <c r="G24" i="3"/>
  <c r="F72" i="18" s="1"/>
  <c r="D39" i="3"/>
  <c r="C51" i="18" s="1"/>
  <c r="G90" i="20"/>
  <c r="F102" i="23" s="1"/>
  <c r="E56" i="3"/>
  <c r="D56" i="18" s="1"/>
  <c r="G79" i="3"/>
  <c r="F99" i="18" s="1"/>
  <c r="E113" i="3"/>
  <c r="D13" i="18" s="1"/>
  <c r="F51" i="3"/>
  <c r="E36" i="18" s="1"/>
  <c r="E82" i="3"/>
  <c r="D12" i="18" s="1"/>
  <c r="AB82" i="11"/>
  <c r="AH82" i="11"/>
  <c r="AF82" i="11"/>
  <c r="AC82" i="11"/>
  <c r="AD82" i="11"/>
  <c r="H60" i="20" s="1"/>
  <c r="G80" i="23" s="1"/>
  <c r="AG82" i="11"/>
  <c r="AA82" i="11"/>
  <c r="Y82" i="11"/>
  <c r="AE82" i="11"/>
  <c r="AI82" i="11"/>
  <c r="Z82" i="11"/>
  <c r="AI25" i="11"/>
  <c r="M39" i="20" s="1"/>
  <c r="L51" i="23" s="1"/>
  <c r="AH25" i="11"/>
  <c r="L39" i="20" s="1"/>
  <c r="K51" i="23" s="1"/>
  <c r="AG25" i="11"/>
  <c r="K39" i="20" s="1"/>
  <c r="J51" i="23" s="1"/>
  <c r="AF25" i="11"/>
  <c r="J39" i="20" s="1"/>
  <c r="I51" i="23" s="1"/>
  <c r="AE25" i="11"/>
  <c r="I39" i="20" s="1"/>
  <c r="H51" i="23" s="1"/>
  <c r="AD25" i="11"/>
  <c r="H39" i="20" s="1"/>
  <c r="G51" i="23" s="1"/>
  <c r="AA25" i="11"/>
  <c r="E39" i="20" s="1"/>
  <c r="D51" i="23" s="1"/>
  <c r="Z25" i="11"/>
  <c r="D39" i="20" s="1"/>
  <c r="C51" i="23" s="1"/>
  <c r="AB25" i="11"/>
  <c r="F39" i="20" s="1"/>
  <c r="E51" i="23" s="1"/>
  <c r="AC25" i="11"/>
  <c r="G39" i="20" s="1"/>
  <c r="F51" i="23" s="1"/>
  <c r="Y25" i="11"/>
  <c r="C39" i="20" s="1"/>
  <c r="B51" i="23" s="1"/>
  <c r="AI7" i="11"/>
  <c r="AH7" i="11"/>
  <c r="AG7" i="11"/>
  <c r="AF7" i="11"/>
  <c r="AE7" i="11"/>
  <c r="AD7" i="11"/>
  <c r="AC7" i="11"/>
  <c r="AB7" i="11"/>
  <c r="F8" i="20" s="1"/>
  <c r="E90" i="23" s="1"/>
  <c r="Z7" i="11"/>
  <c r="AA7" i="11"/>
  <c r="Y7" i="11"/>
  <c r="AI88" i="11"/>
  <c r="AH88" i="11"/>
  <c r="AG88" i="11"/>
  <c r="AF88" i="11"/>
  <c r="AE88" i="11"/>
  <c r="AD88" i="11"/>
  <c r="AC88" i="11"/>
  <c r="AA88" i="11"/>
  <c r="Z88" i="11"/>
  <c r="AB88" i="11"/>
  <c r="Y88" i="11"/>
  <c r="AI5" i="11"/>
  <c r="AG5" i="11"/>
  <c r="AE5" i="11"/>
  <c r="AB5" i="11"/>
  <c r="AH5" i="11"/>
  <c r="AF5" i="11"/>
  <c r="AD5" i="11"/>
  <c r="AA5" i="11"/>
  <c r="Y5" i="11"/>
  <c r="AC5" i="11"/>
  <c r="Z5" i="11"/>
  <c r="AI78" i="11"/>
  <c r="M125" i="20" s="1"/>
  <c r="L107" i="23" s="1"/>
  <c r="AH78" i="11"/>
  <c r="AG78" i="11"/>
  <c r="AF78" i="11"/>
  <c r="AE78" i="11"/>
  <c r="AD78" i="11"/>
  <c r="AC78" i="11"/>
  <c r="AB78" i="11"/>
  <c r="Y78" i="11"/>
  <c r="Z78" i="11"/>
  <c r="AA78" i="11"/>
  <c r="AI73" i="11"/>
  <c r="AH73" i="11"/>
  <c r="L123" i="20" s="1"/>
  <c r="K42" i="23" s="1"/>
  <c r="AG73" i="11"/>
  <c r="AF73" i="11"/>
  <c r="J123" i="20" s="1"/>
  <c r="I42" i="23" s="1"/>
  <c r="AE73" i="11"/>
  <c r="AB73" i="11"/>
  <c r="AC73" i="11"/>
  <c r="AA73" i="11"/>
  <c r="Z73" i="11"/>
  <c r="Y73" i="11"/>
  <c r="AD73" i="11"/>
  <c r="AI53" i="11"/>
  <c r="M122" i="20" s="1"/>
  <c r="L106" i="23" s="1"/>
  <c r="AG53" i="11"/>
  <c r="K122" i="20" s="1"/>
  <c r="J106" i="23" s="1"/>
  <c r="AE53" i="11"/>
  <c r="I122" i="20" s="1"/>
  <c r="H106" i="23" s="1"/>
  <c r="AC53" i="11"/>
  <c r="AD53" i="11"/>
  <c r="AB53" i="11"/>
  <c r="AH53" i="11"/>
  <c r="L122" i="20" s="1"/>
  <c r="K106" i="23" s="1"/>
  <c r="AF53" i="11"/>
  <c r="Y53" i="11"/>
  <c r="AA53" i="11"/>
  <c r="Z53" i="11"/>
  <c r="D122" i="20" s="1"/>
  <c r="C106" i="23" s="1"/>
  <c r="AD26" i="11"/>
  <c r="AI26" i="11"/>
  <c r="AG26" i="11"/>
  <c r="AE26" i="11"/>
  <c r="AB26" i="11"/>
  <c r="AF26" i="11"/>
  <c r="AC26" i="11"/>
  <c r="Z26" i="11"/>
  <c r="AA26" i="11"/>
  <c r="AH26" i="11"/>
  <c r="Y26" i="11"/>
  <c r="AI17" i="11"/>
  <c r="AH17" i="11"/>
  <c r="AG17" i="11"/>
  <c r="AF17" i="11"/>
  <c r="AE17" i="11"/>
  <c r="AB17" i="11"/>
  <c r="AC17" i="11"/>
  <c r="AD17" i="11"/>
  <c r="H99" i="20" s="1"/>
  <c r="G83" i="23" s="1"/>
  <c r="AA17" i="11"/>
  <c r="Z17" i="11"/>
  <c r="Y17" i="11"/>
  <c r="AC68" i="11"/>
  <c r="AG68" i="11"/>
  <c r="AH68" i="11"/>
  <c r="AA68" i="11"/>
  <c r="Y68" i="11"/>
  <c r="C104" i="20" s="1"/>
  <c r="B41" i="23" s="1"/>
  <c r="AB68" i="11"/>
  <c r="F104" i="20" s="1"/>
  <c r="E41" i="23" s="1"/>
  <c r="AF68" i="11"/>
  <c r="J104" i="20" s="1"/>
  <c r="I41" i="23" s="1"/>
  <c r="AE68" i="11"/>
  <c r="AD68" i="11"/>
  <c r="H104" i="20" s="1"/>
  <c r="G41" i="23" s="1"/>
  <c r="AI68" i="11"/>
  <c r="Z68" i="11"/>
  <c r="D104" i="20" s="1"/>
  <c r="C41" i="23" s="1"/>
  <c r="AI42" i="11"/>
  <c r="AG42" i="11"/>
  <c r="K17" i="20" s="1"/>
  <c r="J92" i="23" s="1"/>
  <c r="AE42" i="11"/>
  <c r="I17" i="20" s="1"/>
  <c r="H92" i="23" s="1"/>
  <c r="AC42" i="11"/>
  <c r="G17" i="20" s="1"/>
  <c r="F92" i="23" s="1"/>
  <c r="AB42" i="11"/>
  <c r="AD42" i="11"/>
  <c r="H17" i="20" s="1"/>
  <c r="G92" i="23" s="1"/>
  <c r="AH42" i="11"/>
  <c r="L17" i="20" s="1"/>
  <c r="K92" i="23" s="1"/>
  <c r="AF42" i="11"/>
  <c r="J17" i="20" s="1"/>
  <c r="I92" i="23" s="1"/>
  <c r="Z42" i="11"/>
  <c r="Y42" i="11"/>
  <c r="C17" i="20" s="1"/>
  <c r="B92" i="23" s="1"/>
  <c r="AA42" i="11"/>
  <c r="E17" i="20" s="1"/>
  <c r="D92" i="23" s="1"/>
  <c r="AD90" i="11"/>
  <c r="AB90" i="11"/>
  <c r="AI90" i="11"/>
  <c r="AG90" i="11"/>
  <c r="AE90" i="11"/>
  <c r="AC90" i="11"/>
  <c r="G53" i="20" s="1"/>
  <c r="F20" i="23" s="1"/>
  <c r="AF90" i="11"/>
  <c r="AA90" i="11"/>
  <c r="Z90" i="11"/>
  <c r="AH90" i="11"/>
  <c r="Y90" i="11"/>
  <c r="AH50" i="11"/>
  <c r="AF50" i="11"/>
  <c r="AD50" i="11"/>
  <c r="AG50" i="11"/>
  <c r="AE50" i="11"/>
  <c r="AC50" i="11"/>
  <c r="AI50" i="11"/>
  <c r="AB50" i="11"/>
  <c r="AA50" i="11"/>
  <c r="E18" i="20" s="1"/>
  <c r="D69" i="23" s="1"/>
  <c r="Y50" i="11"/>
  <c r="Z50" i="11"/>
  <c r="AI9" i="11"/>
  <c r="AH9" i="11"/>
  <c r="AG9" i="11"/>
  <c r="K20" i="20" s="1"/>
  <c r="J5" i="23" s="1"/>
  <c r="AF9" i="11"/>
  <c r="AE9" i="11"/>
  <c r="AC9" i="11"/>
  <c r="G20" i="20" s="1"/>
  <c r="F5" i="23" s="1"/>
  <c r="AB9" i="11"/>
  <c r="AD9" i="11"/>
  <c r="H20" i="20" s="1"/>
  <c r="G5" i="23" s="1"/>
  <c r="Z9" i="11"/>
  <c r="Y9" i="11"/>
  <c r="AA9" i="11"/>
  <c r="AI43" i="11"/>
  <c r="AG43" i="11"/>
  <c r="AE43" i="11"/>
  <c r="AC43" i="11"/>
  <c r="AB43" i="11"/>
  <c r="F51" i="20" s="1"/>
  <c r="E36" i="23" s="1"/>
  <c r="AA43" i="11"/>
  <c r="Y43" i="11"/>
  <c r="AH43" i="11"/>
  <c r="L51" i="20" s="1"/>
  <c r="K36" i="23" s="1"/>
  <c r="AF43" i="11"/>
  <c r="J51" i="20" s="1"/>
  <c r="I36" i="23" s="1"/>
  <c r="AD43" i="11"/>
  <c r="H51" i="20" s="1"/>
  <c r="G36" i="23" s="1"/>
  <c r="Z43" i="11"/>
  <c r="D51" i="20" s="1"/>
  <c r="C36" i="23" s="1"/>
  <c r="AI41" i="11"/>
  <c r="M7" i="20" s="1"/>
  <c r="L47" i="23" s="1"/>
  <c r="AH41" i="11"/>
  <c r="AG41" i="11"/>
  <c r="AF41" i="11"/>
  <c r="AE41" i="11"/>
  <c r="AC41" i="11"/>
  <c r="AB41" i="11"/>
  <c r="AD41" i="11"/>
  <c r="AA41" i="11"/>
  <c r="Z41" i="11"/>
  <c r="Y41" i="11"/>
  <c r="AH18" i="11"/>
  <c r="L100" i="20" s="1"/>
  <c r="K40" i="23" s="1"/>
  <c r="AF18" i="11"/>
  <c r="AB18" i="11"/>
  <c r="AC18" i="11"/>
  <c r="AG18" i="11"/>
  <c r="AA18" i="11"/>
  <c r="Y18" i="11"/>
  <c r="AD18" i="11"/>
  <c r="AI18" i="11"/>
  <c r="M100" i="20" s="1"/>
  <c r="L40" i="23" s="1"/>
  <c r="AE18" i="11"/>
  <c r="Z18" i="11"/>
  <c r="AI47" i="11"/>
  <c r="AH47" i="11"/>
  <c r="AG47" i="11"/>
  <c r="AF47" i="11"/>
  <c r="AE47" i="11"/>
  <c r="AD47" i="11"/>
  <c r="H68" i="20" s="1"/>
  <c r="G22" i="23" s="1"/>
  <c r="AC47" i="11"/>
  <c r="AB47" i="11"/>
  <c r="F68" i="20" s="1"/>
  <c r="E22" i="23" s="1"/>
  <c r="AA47" i="11"/>
  <c r="Z47" i="11"/>
  <c r="Y47" i="11"/>
  <c r="AB84" i="11"/>
  <c r="AC84" i="11"/>
  <c r="AI84" i="11"/>
  <c r="AE84" i="11"/>
  <c r="AF84" i="11"/>
  <c r="AD84" i="11"/>
  <c r="Z84" i="11"/>
  <c r="D79" i="20" s="1"/>
  <c r="C99" i="23" s="1"/>
  <c r="AH84" i="11"/>
  <c r="AG84" i="11"/>
  <c r="AA84" i="11"/>
  <c r="Y84" i="11"/>
  <c r="AI16" i="11"/>
  <c r="AH16" i="11"/>
  <c r="AG16" i="11"/>
  <c r="AF16" i="11"/>
  <c r="AE16" i="11"/>
  <c r="AD16" i="11"/>
  <c r="AC16" i="11"/>
  <c r="AB16" i="11"/>
  <c r="AA16" i="11"/>
  <c r="Z16" i="11"/>
  <c r="Y16" i="11"/>
  <c r="AI89" i="11"/>
  <c r="AH89" i="11"/>
  <c r="AG89" i="11"/>
  <c r="AF89" i="11"/>
  <c r="AE89" i="11"/>
  <c r="AA89" i="11"/>
  <c r="E112" i="20" s="1"/>
  <c r="D60" i="23" s="1"/>
  <c r="Z89" i="11"/>
  <c r="D112" i="20" s="1"/>
  <c r="C60" i="23" s="1"/>
  <c r="AC89" i="11"/>
  <c r="Y89" i="11"/>
  <c r="AB89" i="11"/>
  <c r="AD89" i="11"/>
  <c r="AI58" i="11"/>
  <c r="AG58" i="11"/>
  <c r="AE58" i="11"/>
  <c r="AD58" i="11"/>
  <c r="AF58" i="11"/>
  <c r="AH58" i="11"/>
  <c r="Z58" i="11"/>
  <c r="AA58" i="11"/>
  <c r="E114" i="20" s="1"/>
  <c r="D13" i="23" s="1"/>
  <c r="Y58" i="11"/>
  <c r="AC58" i="11"/>
  <c r="G114" i="20" s="1"/>
  <c r="F13" i="23" s="1"/>
  <c r="AB58" i="11"/>
  <c r="AI65" i="11"/>
  <c r="AH65" i="11"/>
  <c r="AG65" i="11"/>
  <c r="AF65" i="11"/>
  <c r="AE65" i="11"/>
  <c r="AD65" i="11"/>
  <c r="AB65" i="11"/>
  <c r="AC65" i="11"/>
  <c r="AA65" i="11"/>
  <c r="E56" i="20" s="1"/>
  <c r="D56" i="23" s="1"/>
  <c r="Z65" i="11"/>
  <c r="Y65" i="11"/>
  <c r="C56" i="20" s="1"/>
  <c r="B56" i="23" s="1"/>
  <c r="AI22" i="11"/>
  <c r="AH22" i="11"/>
  <c r="AG22" i="11"/>
  <c r="AF22" i="11"/>
  <c r="AE22" i="11"/>
  <c r="I136" i="20" s="1"/>
  <c r="H63" i="23" s="1"/>
  <c r="AD22" i="11"/>
  <c r="AC22" i="11"/>
  <c r="AB22" i="11"/>
  <c r="Y22" i="11"/>
  <c r="AA22" i="11"/>
  <c r="Z22" i="11"/>
  <c r="AC3" i="11"/>
  <c r="AD3" i="11"/>
  <c r="AB3" i="11"/>
  <c r="F121" i="20" s="1"/>
  <c r="E105" i="23" s="1"/>
  <c r="AI3" i="11"/>
  <c r="AG3" i="11"/>
  <c r="K121" i="20" s="1"/>
  <c r="J105" i="23" s="1"/>
  <c r="AE3" i="11"/>
  <c r="AF3" i="11"/>
  <c r="AA3" i="11"/>
  <c r="Z3" i="11"/>
  <c r="D121" i="20" s="1"/>
  <c r="C105" i="23" s="1"/>
  <c r="AH3" i="11"/>
  <c r="L121" i="20" s="1"/>
  <c r="K105" i="23" s="1"/>
  <c r="Y3" i="11"/>
  <c r="AA10" i="11"/>
  <c r="AI10" i="11"/>
  <c r="AG10" i="11"/>
  <c r="AE10" i="11"/>
  <c r="I142" i="20" s="1"/>
  <c r="H85" i="23" s="1"/>
  <c r="AB10" i="11"/>
  <c r="AH10" i="11"/>
  <c r="AC10" i="11"/>
  <c r="AF10" i="11"/>
  <c r="Z10" i="11"/>
  <c r="Y10" i="11"/>
  <c r="C16" i="20" s="1"/>
  <c r="B91" i="23" s="1"/>
  <c r="AD10" i="11"/>
  <c r="AB4" i="11"/>
  <c r="AC4" i="11"/>
  <c r="AA4" i="11"/>
  <c r="E38" i="20" s="1"/>
  <c r="D50" i="23" s="1"/>
  <c r="AG4" i="11"/>
  <c r="K38" i="20" s="1"/>
  <c r="J50" i="23" s="1"/>
  <c r="AH4" i="11"/>
  <c r="L38" i="20" s="1"/>
  <c r="K50" i="23" s="1"/>
  <c r="AD4" i="11"/>
  <c r="Y4" i="11"/>
  <c r="AE4" i="11"/>
  <c r="AI4" i="11"/>
  <c r="AF4" i="11"/>
  <c r="Z4" i="11"/>
  <c r="AH13" i="11"/>
  <c r="L70" i="20" s="1"/>
  <c r="K10" i="23" s="1"/>
  <c r="AF13" i="11"/>
  <c r="AC13" i="11"/>
  <c r="AD13" i="11"/>
  <c r="AI13" i="11"/>
  <c r="AG13" i="11"/>
  <c r="AE13" i="11"/>
  <c r="I70" i="20" s="1"/>
  <c r="H10" i="23" s="1"/>
  <c r="Y13" i="11"/>
  <c r="AB13" i="11"/>
  <c r="Z13" i="11"/>
  <c r="AA13" i="11"/>
  <c r="AH77" i="11"/>
  <c r="AF77" i="11"/>
  <c r="AC77" i="11"/>
  <c r="AD77" i="11"/>
  <c r="H82" i="20" s="1"/>
  <c r="G12" i="23" s="1"/>
  <c r="AI77" i="11"/>
  <c r="AG77" i="11"/>
  <c r="AE77" i="11"/>
  <c r="I82" i="20" s="1"/>
  <c r="H12" i="23" s="1"/>
  <c r="Y77" i="11"/>
  <c r="C82" i="20" s="1"/>
  <c r="B12" i="23" s="1"/>
  <c r="AA77" i="11"/>
  <c r="E82" i="20" s="1"/>
  <c r="D12" i="23" s="1"/>
  <c r="AB77" i="11"/>
  <c r="Z77" i="11"/>
  <c r="AC20" i="11"/>
  <c r="AI20" i="11"/>
  <c r="AE20" i="11"/>
  <c r="AF20" i="11"/>
  <c r="AG20" i="11"/>
  <c r="Z20" i="11"/>
  <c r="AH20" i="11"/>
  <c r="AD20" i="11"/>
  <c r="AA20" i="11"/>
  <c r="Y20" i="11"/>
  <c r="AB20" i="11"/>
  <c r="AI38" i="11"/>
  <c r="M54" i="20" s="1"/>
  <c r="L54" i="23" s="1"/>
  <c r="AH38" i="11"/>
  <c r="L54" i="20" s="1"/>
  <c r="K54" i="23" s="1"/>
  <c r="AG38" i="11"/>
  <c r="K54" i="20" s="1"/>
  <c r="J54" i="23" s="1"/>
  <c r="AF38" i="11"/>
  <c r="J54" i="20" s="1"/>
  <c r="I54" i="23" s="1"/>
  <c r="AE38" i="11"/>
  <c r="I54" i="20" s="1"/>
  <c r="H54" i="23" s="1"/>
  <c r="AD38" i="11"/>
  <c r="H54" i="20" s="1"/>
  <c r="G54" i="23" s="1"/>
  <c r="AC38" i="11"/>
  <c r="G54" i="20" s="1"/>
  <c r="F54" i="23" s="1"/>
  <c r="Y38" i="11"/>
  <c r="C54" i="20" s="1"/>
  <c r="B54" i="23" s="1"/>
  <c r="AB38" i="11"/>
  <c r="F54" i="20" s="1"/>
  <c r="E54" i="23" s="1"/>
  <c r="Z38" i="11"/>
  <c r="D54" i="20" s="1"/>
  <c r="C54" i="23" s="1"/>
  <c r="AA38" i="11"/>
  <c r="E54" i="20" s="1"/>
  <c r="D54" i="23" s="1"/>
  <c r="AI55" i="11"/>
  <c r="AH55" i="11"/>
  <c r="AG55" i="11"/>
  <c r="AF55" i="11"/>
  <c r="AE55" i="11"/>
  <c r="AD55" i="11"/>
  <c r="AC55" i="11"/>
  <c r="AB55" i="11"/>
  <c r="AA55" i="11"/>
  <c r="Z55" i="11"/>
  <c r="Y55" i="11"/>
  <c r="AI79" i="11"/>
  <c r="AH79" i="11"/>
  <c r="AG79" i="11"/>
  <c r="AF79" i="11"/>
  <c r="AE79" i="11"/>
  <c r="AD79" i="11"/>
  <c r="AC79" i="11"/>
  <c r="AB79" i="11"/>
  <c r="AA79" i="11"/>
  <c r="Z79" i="11"/>
  <c r="Y79" i="11"/>
  <c r="AI64" i="11"/>
  <c r="M101" i="20" s="1"/>
  <c r="L24" i="23" s="1"/>
  <c r="AH64" i="11"/>
  <c r="L101" i="20" s="1"/>
  <c r="K24" i="23" s="1"/>
  <c r="AG64" i="11"/>
  <c r="AF64" i="11"/>
  <c r="AE64" i="11"/>
  <c r="AD64" i="11"/>
  <c r="AC64" i="11"/>
  <c r="AB64" i="11"/>
  <c r="AA64" i="11"/>
  <c r="Z64" i="11"/>
  <c r="Y64" i="11"/>
  <c r="AI54" i="11"/>
  <c r="M37" i="20" s="1"/>
  <c r="L49" i="23" s="1"/>
  <c r="AH54" i="11"/>
  <c r="AG54" i="11"/>
  <c r="AF54" i="11"/>
  <c r="AE54" i="11"/>
  <c r="AD54" i="11"/>
  <c r="AC54" i="11"/>
  <c r="Y54" i="11"/>
  <c r="AA54" i="11"/>
  <c r="AB54" i="11"/>
  <c r="Z54" i="11"/>
  <c r="AH61" i="11"/>
  <c r="AF61" i="11"/>
  <c r="AB61" i="11"/>
  <c r="AI61" i="11"/>
  <c r="AG61" i="11"/>
  <c r="K49" i="20" s="1"/>
  <c r="J34" i="23" s="1"/>
  <c r="AE61" i="11"/>
  <c r="Y61" i="11"/>
  <c r="AD61" i="11"/>
  <c r="H49" i="20" s="1"/>
  <c r="G34" i="23" s="1"/>
  <c r="Z61" i="11"/>
  <c r="AC61" i="11"/>
  <c r="AA61" i="11"/>
  <c r="AI57" i="11"/>
  <c r="M113" i="20" s="1"/>
  <c r="L61" i="23" s="1"/>
  <c r="AH57" i="11"/>
  <c r="AG57" i="11"/>
  <c r="AF57" i="11"/>
  <c r="J88" i="20" s="1"/>
  <c r="I100" i="23" s="1"/>
  <c r="AE57" i="11"/>
  <c r="I113" i="20" s="1"/>
  <c r="H61" i="23" s="1"/>
  <c r="AC57" i="11"/>
  <c r="AD57" i="11"/>
  <c r="AA57" i="11"/>
  <c r="Z57" i="11"/>
  <c r="Y57" i="11"/>
  <c r="C88" i="20" s="1"/>
  <c r="B100" i="23" s="1"/>
  <c r="AB57" i="11"/>
  <c r="AI87" i="11"/>
  <c r="AH87" i="11"/>
  <c r="AG87" i="11"/>
  <c r="AF87" i="11"/>
  <c r="AE87" i="11"/>
  <c r="AD87" i="11"/>
  <c r="AC87" i="11"/>
  <c r="AA87" i="11"/>
  <c r="Z87" i="11"/>
  <c r="Y87" i="11"/>
  <c r="AB87" i="11"/>
  <c r="AI30" i="11"/>
  <c r="AH30" i="11"/>
  <c r="AG30" i="11"/>
  <c r="K41" i="20" s="1"/>
  <c r="J6" i="23" s="1"/>
  <c r="AF30" i="11"/>
  <c r="AE30" i="11"/>
  <c r="I41" i="20" s="1"/>
  <c r="H6" i="23" s="1"/>
  <c r="AD30" i="11"/>
  <c r="AC30" i="11"/>
  <c r="AB30" i="11"/>
  <c r="Y30" i="11"/>
  <c r="Z30" i="11"/>
  <c r="D41" i="20" s="1"/>
  <c r="C6" i="23" s="1"/>
  <c r="AA30" i="11"/>
  <c r="AH60" i="11"/>
  <c r="AB60" i="11"/>
  <c r="AI60" i="11"/>
  <c r="AE60" i="11"/>
  <c r="AD60" i="11"/>
  <c r="H134" i="20" s="1"/>
  <c r="G62" i="23" s="1"/>
  <c r="Z60" i="11"/>
  <c r="AC60" i="11"/>
  <c r="AA60" i="11"/>
  <c r="Y60" i="11"/>
  <c r="AF60" i="11"/>
  <c r="AG60" i="11"/>
  <c r="AH19" i="11"/>
  <c r="AF19" i="11"/>
  <c r="AB19" i="11"/>
  <c r="AD19" i="11"/>
  <c r="AC19" i="11"/>
  <c r="Z19" i="11"/>
  <c r="D52" i="20" s="1"/>
  <c r="C73" i="23" s="1"/>
  <c r="AA19" i="11"/>
  <c r="Y19" i="11"/>
  <c r="C25" i="20" s="1"/>
  <c r="B31" i="23" s="1"/>
  <c r="AE19" i="11"/>
  <c r="AI19" i="11"/>
  <c r="AG19" i="11"/>
  <c r="AI69" i="11"/>
  <c r="AG69" i="11"/>
  <c r="K24" i="20" s="1"/>
  <c r="J72" i="23" s="1"/>
  <c r="AE69" i="11"/>
  <c r="AH69" i="11"/>
  <c r="AF69" i="11"/>
  <c r="AD69" i="11"/>
  <c r="Y69" i="11"/>
  <c r="AC69" i="11"/>
  <c r="Z69" i="11"/>
  <c r="AA69" i="11"/>
  <c r="AB69" i="11"/>
  <c r="AI24" i="11"/>
  <c r="M35" i="20" s="1"/>
  <c r="L32" i="23" s="1"/>
  <c r="AH24" i="11"/>
  <c r="L35" i="20" s="1"/>
  <c r="K32" i="23" s="1"/>
  <c r="AG24" i="11"/>
  <c r="K35" i="20" s="1"/>
  <c r="J32" i="23" s="1"/>
  <c r="AF24" i="11"/>
  <c r="J35" i="20" s="1"/>
  <c r="I32" i="23" s="1"/>
  <c r="AE24" i="11"/>
  <c r="I35" i="20" s="1"/>
  <c r="H32" i="23" s="1"/>
  <c r="AD24" i="11"/>
  <c r="H35" i="20" s="1"/>
  <c r="G32" i="23" s="1"/>
  <c r="AC24" i="11"/>
  <c r="G35" i="20" s="1"/>
  <c r="F32" i="23" s="1"/>
  <c r="AB24" i="11"/>
  <c r="F35" i="20" s="1"/>
  <c r="E32" i="23" s="1"/>
  <c r="AA24" i="11"/>
  <c r="E35" i="20" s="1"/>
  <c r="D32" i="23" s="1"/>
  <c r="Z24" i="11"/>
  <c r="D35" i="20" s="1"/>
  <c r="C32" i="23" s="1"/>
  <c r="Y24" i="11"/>
  <c r="C35" i="20" s="1"/>
  <c r="B32" i="23" s="1"/>
  <c r="AH45" i="11"/>
  <c r="L126" i="20" s="1"/>
  <c r="K14" i="23" s="1"/>
  <c r="AF45" i="11"/>
  <c r="J66" i="20" s="1"/>
  <c r="I98" i="23" s="1"/>
  <c r="AI45" i="11"/>
  <c r="AG45" i="11"/>
  <c r="AE45" i="11"/>
  <c r="AC45" i="11"/>
  <c r="G126" i="20" s="1"/>
  <c r="F14" i="23" s="1"/>
  <c r="AB45" i="11"/>
  <c r="F126" i="20" s="1"/>
  <c r="E14" i="23" s="1"/>
  <c r="Y45" i="11"/>
  <c r="Z45" i="11"/>
  <c r="D126" i="20" s="1"/>
  <c r="C14" i="23" s="1"/>
  <c r="AA45" i="11"/>
  <c r="AD45" i="11"/>
  <c r="AB502" i="25"/>
  <c r="CF496" i="25"/>
  <c r="BX496" i="25"/>
  <c r="BP496" i="25"/>
  <c r="BP514" i="25" s="1"/>
  <c r="BH496" i="25"/>
  <c r="AZ496" i="25"/>
  <c r="AR496" i="25"/>
  <c r="AR514" i="25" s="1"/>
  <c r="AJ496" i="25"/>
  <c r="AJ514" i="25" s="1"/>
  <c r="AB496" i="25"/>
  <c r="AE496" i="25"/>
  <c r="O496" i="25"/>
  <c r="CH496" i="25"/>
  <c r="BZ496" i="25"/>
  <c r="BJ496" i="25"/>
  <c r="BB496" i="25"/>
  <c r="BB514" i="25" s="1"/>
  <c r="AT496" i="25"/>
  <c r="AD496" i="25"/>
  <c r="V496" i="25"/>
  <c r="CG496" i="25"/>
  <c r="BQ496" i="25"/>
  <c r="BQ514" i="25" s="1"/>
  <c r="BI496" i="25"/>
  <c r="BA496" i="25"/>
  <c r="AS496" i="25"/>
  <c r="AC496" i="25"/>
  <c r="U496" i="25"/>
  <c r="M496" i="25"/>
  <c r="E496" i="25"/>
  <c r="Y502" i="25"/>
  <c r="Q502" i="25"/>
  <c r="I502" i="25"/>
  <c r="CC496" i="25"/>
  <c r="CC514" i="25" s="1"/>
  <c r="BU496" i="25"/>
  <c r="BU514" i="25" s="1"/>
  <c r="BM496" i="25"/>
  <c r="BM514" i="25" s="1"/>
  <c r="AW496" i="25"/>
  <c r="AW514" i="25" s="1"/>
  <c r="AO496" i="25"/>
  <c r="AG496" i="25"/>
  <c r="AG514" i="25" s="1"/>
  <c r="Y496" i="25"/>
  <c r="Q496" i="25"/>
  <c r="Q514" i="25" s="1"/>
  <c r="I496" i="25"/>
  <c r="I514" i="25" s="1"/>
  <c r="CJ496" i="25"/>
  <c r="CJ514" i="25" s="1"/>
  <c r="CB496" i="25"/>
  <c r="BL496" i="25"/>
  <c r="BD496" i="25"/>
  <c r="AV496" i="25"/>
  <c r="AF496" i="25"/>
  <c r="X496" i="25"/>
  <c r="P496" i="25"/>
  <c r="P514" i="25" s="1"/>
  <c r="H496" i="25"/>
  <c r="H514" i="25" s="1"/>
  <c r="BS496" i="25"/>
  <c r="BK496" i="25"/>
  <c r="BK502" i="25"/>
  <c r="BC502" i="25"/>
  <c r="CH502" i="25"/>
  <c r="BZ502" i="25"/>
  <c r="BZ514" i="25" s="1"/>
  <c r="V502" i="25"/>
  <c r="V514" i="25" s="1"/>
  <c r="N502" i="25"/>
  <c r="BA502" i="25"/>
  <c r="AS502" i="25"/>
  <c r="AK502" i="25"/>
  <c r="AK514" i="25" s="1"/>
  <c r="AC502" i="25"/>
  <c r="U502" i="25"/>
  <c r="M502" i="25"/>
  <c r="M514" i="25" s="1"/>
  <c r="E502" i="25"/>
  <c r="AR502" i="25"/>
  <c r="AJ502" i="25"/>
  <c r="CM496" i="25"/>
  <c r="CE496" i="25"/>
  <c r="BW496" i="25"/>
  <c r="BO496" i="25"/>
  <c r="BG496" i="25"/>
  <c r="BG514" i="25" s="1"/>
  <c r="AY496" i="25"/>
  <c r="AQ496" i="25"/>
  <c r="AI496" i="25"/>
  <c r="AA496" i="25"/>
  <c r="S496" i="25"/>
  <c r="K496" i="25"/>
  <c r="Z496" i="25"/>
  <c r="J496" i="25"/>
  <c r="AM496" i="25"/>
  <c r="AM514" i="25" s="1"/>
  <c r="CF502" i="25"/>
  <c r="BX502" i="25"/>
  <c r="BP502" i="25"/>
  <c r="BH502" i="25"/>
  <c r="AZ502" i="25"/>
  <c r="AZ514" i="25" s="1"/>
  <c r="T502" i="25"/>
  <c r="L502" i="25"/>
  <c r="CA496" i="25"/>
  <c r="AU496" i="25"/>
  <c r="AU514" i="25" s="1"/>
  <c r="N496" i="25"/>
  <c r="CJ502" i="25"/>
  <c r="CB502" i="25"/>
  <c r="BT502" i="25"/>
  <c r="BL502" i="25"/>
  <c r="BD502" i="25"/>
  <c r="BD514" i="25" s="1"/>
  <c r="AV502" i="25"/>
  <c r="AV514" i="25" s="1"/>
  <c r="AN502" i="25"/>
  <c r="AN514" i="25" s="1"/>
  <c r="AF502" i="25"/>
  <c r="X502" i="25"/>
  <c r="P502" i="25"/>
  <c r="H502" i="25"/>
  <c r="T496" i="25"/>
  <c r="T514" i="25" s="1"/>
  <c r="CI502" i="25"/>
  <c r="CI514" i="25" s="1"/>
  <c r="CA502" i="25"/>
  <c r="BS502" i="25"/>
  <c r="AU502" i="25"/>
  <c r="AM502" i="25"/>
  <c r="AE502" i="25"/>
  <c r="AE514" i="25" s="1"/>
  <c r="W502" i="25"/>
  <c r="W514" i="25" s="1"/>
  <c r="O502" i="25"/>
  <c r="G502" i="25"/>
  <c r="BR502" i="25"/>
  <c r="BR514" i="25" s="1"/>
  <c r="BJ502" i="25"/>
  <c r="BB502" i="25"/>
  <c r="AT502" i="25"/>
  <c r="AL502" i="25"/>
  <c r="AL514" i="25" s="1"/>
  <c r="AD502" i="25"/>
  <c r="F502" i="25"/>
  <c r="F496" i="25"/>
  <c r="CM502" i="25"/>
  <c r="CM514" i="25" s="1"/>
  <c r="CE502" i="25"/>
  <c r="CE514" i="25" s="1"/>
  <c r="BW502" i="25"/>
  <c r="BW514" i="25" s="1"/>
  <c r="BO502" i="25"/>
  <c r="BO514" i="25" s="1"/>
  <c r="BG502" i="25"/>
  <c r="AY502" i="25"/>
  <c r="AQ502" i="25"/>
  <c r="AI502" i="25"/>
  <c r="AA502" i="25"/>
  <c r="AA514" i="25" s="1"/>
  <c r="S502" i="25"/>
  <c r="S514" i="25" s="1"/>
  <c r="K502" i="25"/>
  <c r="K514" i="25" s="1"/>
  <c r="CL502" i="25"/>
  <c r="CL514" i="25" s="1"/>
  <c r="CD502" i="25"/>
  <c r="CD514" i="25" s="1"/>
  <c r="BV502" i="25"/>
  <c r="BV514" i="25" s="1"/>
  <c r="BN502" i="25"/>
  <c r="BN514" i="25" s="1"/>
  <c r="BF502" i="25"/>
  <c r="BF514" i="25" s="1"/>
  <c r="AX502" i="25"/>
  <c r="AX514" i="25" s="1"/>
  <c r="AP502" i="25"/>
  <c r="AP514" i="25" s="1"/>
  <c r="AH502" i="25"/>
  <c r="AH514" i="25" s="1"/>
  <c r="Z502" i="25"/>
  <c r="Z514" i="25" s="1"/>
  <c r="R502" i="25"/>
  <c r="R514" i="25" s="1"/>
  <c r="J502" i="25"/>
  <c r="BT514" i="25"/>
  <c r="BL514" i="25"/>
  <c r="CF514" i="25"/>
  <c r="BH514" i="25"/>
  <c r="AB514" i="25"/>
  <c r="L496" i="25"/>
  <c r="BK514" i="25"/>
  <c r="BC514" i="25"/>
  <c r="CG514" i="25"/>
  <c r="BY514" i="25"/>
  <c r="BI514" i="25"/>
  <c r="BA514" i="25"/>
  <c r="E514" i="25"/>
  <c r="G496" i="25"/>
  <c r="AO514" i="25"/>
  <c r="CK514" i="25"/>
  <c r="BE514" i="25"/>
  <c r="C89" i="18" l="1"/>
  <c r="D12" i="3"/>
  <c r="D89" i="18"/>
  <c r="E12" i="3"/>
  <c r="F11" i="3"/>
  <c r="F12" i="3"/>
  <c r="C12" i="3"/>
  <c r="L104" i="20"/>
  <c r="K41" i="23" s="1"/>
  <c r="G122" i="20"/>
  <c r="F106" i="23" s="1"/>
  <c r="M49" i="20"/>
  <c r="L34" i="23" s="1"/>
  <c r="I99" i="20"/>
  <c r="H83" i="23" s="1"/>
  <c r="E70" i="20"/>
  <c r="D10" i="23" s="1"/>
  <c r="J99" i="20"/>
  <c r="I83" i="23" s="1"/>
  <c r="L18" i="20"/>
  <c r="K69" i="23" s="1"/>
  <c r="C122" i="20"/>
  <c r="B106" i="23" s="1"/>
  <c r="AF133" i="3"/>
  <c r="G56" i="20"/>
  <c r="F56" i="23" s="1"/>
  <c r="F114" i="20"/>
  <c r="E13" i="23" s="1"/>
  <c r="I114" i="20"/>
  <c r="H13" i="23" s="1"/>
  <c r="G99" i="20"/>
  <c r="F83" i="23" s="1"/>
  <c r="J52" i="20"/>
  <c r="I73" i="23" s="1"/>
  <c r="G70" i="20"/>
  <c r="F10" i="23" s="1"/>
  <c r="M56" i="20"/>
  <c r="L56" i="23" s="1"/>
  <c r="L133" i="20"/>
  <c r="K26" i="23" s="1"/>
  <c r="D49" i="20"/>
  <c r="C34" i="23" s="1"/>
  <c r="L49" i="20"/>
  <c r="K34" i="23" s="1"/>
  <c r="E20" i="20"/>
  <c r="D5" i="23" s="1"/>
  <c r="M82" i="20"/>
  <c r="L12" i="23" s="1"/>
  <c r="F122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1" i="20"/>
  <c r="L105" i="23" s="1"/>
  <c r="L56" i="20"/>
  <c r="K56" i="23" s="1"/>
  <c r="K51" i="20"/>
  <c r="J36" i="23" s="1"/>
  <c r="C53" i="20"/>
  <c r="B20" i="23" s="1"/>
  <c r="E122" i="20"/>
  <c r="D106" i="23" s="1"/>
  <c r="H69" i="20"/>
  <c r="G57" i="23" s="1"/>
  <c r="J121" i="20"/>
  <c r="I105" i="23" s="1"/>
  <c r="J82" i="20"/>
  <c r="I12" i="23" s="1"/>
  <c r="AA132" i="3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2" i="20"/>
  <c r="B60" i="23" s="1"/>
  <c r="M104" i="20"/>
  <c r="L41" i="23" s="1"/>
  <c r="K104" i="20"/>
  <c r="J41" i="23" s="1"/>
  <c r="F142" i="20"/>
  <c r="E85" i="23" s="1"/>
  <c r="F49" i="20"/>
  <c r="E34" i="23" s="1"/>
  <c r="D142" i="20"/>
  <c r="C85" i="23" s="1"/>
  <c r="F18" i="20"/>
  <c r="E69" i="23" s="1"/>
  <c r="G104" i="20"/>
  <c r="F41" i="23" s="1"/>
  <c r="D18" i="20"/>
  <c r="C69" i="23" s="1"/>
  <c r="AC133" i="3"/>
  <c r="F52" i="20"/>
  <c r="E73" i="23" s="1"/>
  <c r="H113" i="20"/>
  <c r="G61" i="23" s="1"/>
  <c r="G49" i="20"/>
  <c r="F34" i="23" s="1"/>
  <c r="D20" i="20"/>
  <c r="C5" i="23" s="1"/>
  <c r="G18" i="20"/>
  <c r="F69" i="23" s="1"/>
  <c r="AD132" i="3"/>
  <c r="F17" i="20"/>
  <c r="E92" i="23" s="1"/>
  <c r="I104" i="20"/>
  <c r="H41" i="23" s="1"/>
  <c r="H121" i="20"/>
  <c r="G105" i="23" s="1"/>
  <c r="J122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2" i="20"/>
  <c r="G60" i="23" s="1"/>
  <c r="K112" i="20"/>
  <c r="J60" i="23" s="1"/>
  <c r="D17" i="20"/>
  <c r="C92" i="23" s="1"/>
  <c r="E104" i="20"/>
  <c r="D41" i="23" s="1"/>
  <c r="H122" i="20"/>
  <c r="G106" i="23" s="1"/>
  <c r="E123" i="20"/>
  <c r="D42" i="23" s="1"/>
  <c r="F82" i="20"/>
  <c r="E12" i="23" s="1"/>
  <c r="K142" i="20"/>
  <c r="J85" i="23" s="1"/>
  <c r="J56" i="20"/>
  <c r="I56" i="23" s="1"/>
  <c r="F112" i="20"/>
  <c r="E60" i="23" s="1"/>
  <c r="J18" i="20"/>
  <c r="I69" i="23" s="1"/>
  <c r="I53" i="20"/>
  <c r="H20" i="23" s="1"/>
  <c r="F99" i="20"/>
  <c r="E83" i="23" s="1"/>
  <c r="G51" i="20"/>
  <c r="F36" i="23" s="1"/>
  <c r="C18" i="20"/>
  <c r="B69" i="23" s="1"/>
  <c r="G123" i="20"/>
  <c r="F42" i="23" s="1"/>
  <c r="D113" i="20"/>
  <c r="C61" i="23" s="1"/>
  <c r="L82" i="20"/>
  <c r="K12" i="23" s="1"/>
  <c r="C38" i="20"/>
  <c r="B50" i="23" s="1"/>
  <c r="L114" i="20"/>
  <c r="K13" i="23" s="1"/>
  <c r="F123" i="20"/>
  <c r="E42" i="23" s="1"/>
  <c r="M70" i="20"/>
  <c r="L10" i="23" s="1"/>
  <c r="H38" i="20"/>
  <c r="G50" i="23" s="1"/>
  <c r="L112" i="20"/>
  <c r="K60" i="23" s="1"/>
  <c r="D134" i="20"/>
  <c r="C62" i="23" s="1"/>
  <c r="J142" i="20"/>
  <c r="I85" i="23" s="1"/>
  <c r="E49" i="20"/>
  <c r="D34" i="23" s="1"/>
  <c r="D70" i="20"/>
  <c r="C10" i="23" s="1"/>
  <c r="M51" i="20"/>
  <c r="L36" i="23" s="1"/>
  <c r="G100" i="20"/>
  <c r="F40" i="23" s="1"/>
  <c r="D53" i="20"/>
  <c r="C20" i="23" s="1"/>
  <c r="H53" i="20"/>
  <c r="G20" i="23" s="1"/>
  <c r="D99" i="20"/>
  <c r="C83" i="23" s="1"/>
  <c r="F55" i="20"/>
  <c r="E55" i="23" s="1"/>
  <c r="H123" i="20"/>
  <c r="G42" i="23" s="1"/>
  <c r="K123" i="20"/>
  <c r="J42" i="23" s="1"/>
  <c r="D56" i="20"/>
  <c r="C56" i="23" s="1"/>
  <c r="M53" i="20"/>
  <c r="L20" i="23" s="1"/>
  <c r="K82" i="20"/>
  <c r="J12" i="23" s="1"/>
  <c r="F70" i="20"/>
  <c r="E10" i="23" s="1"/>
  <c r="L142" i="20"/>
  <c r="K85" i="23" s="1"/>
  <c r="E99" i="20"/>
  <c r="D83" i="23" s="1"/>
  <c r="L52" i="20"/>
  <c r="K73" i="23" s="1"/>
  <c r="M134" i="20"/>
  <c r="L62" i="23" s="1"/>
  <c r="C49" i="20"/>
  <c r="B34" i="23" s="1"/>
  <c r="H56" i="20"/>
  <c r="G56" i="23" s="1"/>
  <c r="J53" i="20"/>
  <c r="I20" i="23" s="1"/>
  <c r="D123" i="20"/>
  <c r="C42" i="23" s="1"/>
  <c r="M123" i="20"/>
  <c r="L42" i="23" s="1"/>
  <c r="M142" i="20"/>
  <c r="L85" i="23" s="1"/>
  <c r="F7" i="20"/>
  <c r="E47" i="23" s="1"/>
  <c r="D82" i="20"/>
  <c r="C12" i="23" s="1"/>
  <c r="C60" i="20"/>
  <c r="B80" i="23" s="1"/>
  <c r="J114" i="20"/>
  <c r="I13" i="23" s="1"/>
  <c r="G112" i="20"/>
  <c r="F60" i="23" s="1"/>
  <c r="I20" i="20"/>
  <c r="H5" i="23" s="1"/>
  <c r="J55" i="20"/>
  <c r="I55" i="23" s="1"/>
  <c r="C20" i="20"/>
  <c r="B5" i="23" s="1"/>
  <c r="I55" i="20"/>
  <c r="H55" i="23" s="1"/>
  <c r="C123" i="20"/>
  <c r="B42" i="23" s="1"/>
  <c r="I100" i="20"/>
  <c r="H40" i="23" s="1"/>
  <c r="G121" i="20"/>
  <c r="F105" i="23" s="1"/>
  <c r="F56" i="20"/>
  <c r="E56" i="23" s="1"/>
  <c r="E121" i="20"/>
  <c r="D105" i="23" s="1"/>
  <c r="C114" i="20"/>
  <c r="B13" i="23" s="1"/>
  <c r="M20" i="20"/>
  <c r="L5" i="23" s="1"/>
  <c r="I7" i="20"/>
  <c r="H47" i="23" s="1"/>
  <c r="I52" i="20"/>
  <c r="H73" i="23" s="1"/>
  <c r="D37" i="20"/>
  <c r="C49" i="23" s="1"/>
  <c r="K113" i="20"/>
  <c r="J61" i="23" s="1"/>
  <c r="F79" i="20"/>
  <c r="E99" i="23" s="1"/>
  <c r="C100" i="20"/>
  <c r="B40" i="23" s="1"/>
  <c r="J134" i="20"/>
  <c r="I62" i="23" s="1"/>
  <c r="I49" i="20"/>
  <c r="H34" i="23" s="1"/>
  <c r="M124" i="20"/>
  <c r="L74" i="23" s="1"/>
  <c r="K70" i="20"/>
  <c r="J10" i="23" s="1"/>
  <c r="E134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9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B30" i="23" s="1"/>
  <c r="M5" i="20"/>
  <c r="L30" i="23" s="1"/>
  <c r="K19" i="20"/>
  <c r="J48" i="23" s="1"/>
  <c r="H22" i="20"/>
  <c r="G93" i="23" s="1"/>
  <c r="C121" i="20"/>
  <c r="B105" i="23" s="1"/>
  <c r="H114" i="20"/>
  <c r="G13" i="23" s="1"/>
  <c r="G145" i="20"/>
  <c r="F15" i="23" s="1"/>
  <c r="G24" i="20"/>
  <c r="F72" i="23" s="1"/>
  <c r="M52" i="20"/>
  <c r="L73" i="23" s="1"/>
  <c r="I79" i="20"/>
  <c r="H99" i="23" s="1"/>
  <c r="M151" i="20"/>
  <c r="L109" i="23" s="1"/>
  <c r="K134" i="20"/>
  <c r="J62" i="23" s="1"/>
  <c r="D81" i="20"/>
  <c r="C23" i="23" s="1"/>
  <c r="I23" i="20"/>
  <c r="H71" i="23" s="1"/>
  <c r="E124" i="20"/>
  <c r="D74" i="23" s="1"/>
  <c r="G124" i="20"/>
  <c r="F74" i="23" s="1"/>
  <c r="D136" i="20"/>
  <c r="C63" i="23" s="1"/>
  <c r="K136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6" i="20"/>
  <c r="H14" i="23" s="1"/>
  <c r="C134" i="20"/>
  <c r="B62" i="23" s="1"/>
  <c r="L113" i="20"/>
  <c r="K61" i="23" s="1"/>
  <c r="H19" i="20"/>
  <c r="G48" i="23" s="1"/>
  <c r="L124" i="20"/>
  <c r="K74" i="23" s="1"/>
  <c r="I38" i="20"/>
  <c r="H50" i="23" s="1"/>
  <c r="I121" i="20"/>
  <c r="H105" i="23" s="1"/>
  <c r="L145" i="20"/>
  <c r="K15" i="23" s="1"/>
  <c r="C152" i="20"/>
  <c r="B64" i="23" s="1"/>
  <c r="K152" i="20"/>
  <c r="J64" i="23" s="1"/>
  <c r="C151" i="20"/>
  <c r="B109" i="23" s="1"/>
  <c r="H145" i="20"/>
  <c r="G15" i="23" s="1"/>
  <c r="J69" i="20"/>
  <c r="I57" i="23" s="1"/>
  <c r="M114" i="20"/>
  <c r="L13" i="23" s="1"/>
  <c r="K7" i="20"/>
  <c r="J47" i="23" s="1"/>
  <c r="D60" i="20"/>
  <c r="C80" i="23" s="1"/>
  <c r="I112" i="20"/>
  <c r="H60" i="23" s="1"/>
  <c r="F113" i="20"/>
  <c r="E61" i="23" s="1"/>
  <c r="M38" i="20"/>
  <c r="L50" i="23" s="1"/>
  <c r="H18" i="20"/>
  <c r="G69" i="23" s="1"/>
  <c r="L55" i="20"/>
  <c r="K55" i="23" s="1"/>
  <c r="M60" i="20"/>
  <c r="L80" i="23" s="1"/>
  <c r="H142" i="20"/>
  <c r="G85" i="23" s="1"/>
  <c r="E100" i="20"/>
  <c r="D40" i="23" s="1"/>
  <c r="M112" i="20"/>
  <c r="L60" i="23" s="1"/>
  <c r="H7" i="20"/>
  <c r="G47" i="23" s="1"/>
  <c r="M126" i="20"/>
  <c r="L14" i="23" s="1"/>
  <c r="M24" i="20"/>
  <c r="L72" i="23" s="1"/>
  <c r="G134" i="20"/>
  <c r="F62" i="23" s="1"/>
  <c r="I123" i="20"/>
  <c r="H42" i="23" s="1"/>
  <c r="E60" i="20"/>
  <c r="D80" i="23" s="1"/>
  <c r="E126" i="20"/>
  <c r="D14" i="23" s="1"/>
  <c r="J81" i="20"/>
  <c r="I23" i="23" s="1"/>
  <c r="J49" i="20"/>
  <c r="I34" i="23" s="1"/>
  <c r="I37" i="20"/>
  <c r="H49" i="23" s="1"/>
  <c r="J20" i="20"/>
  <c r="I5" i="23" s="1"/>
  <c r="I124" i="20"/>
  <c r="H74" i="23" s="1"/>
  <c r="L99" i="20"/>
  <c r="K83" i="23" s="1"/>
  <c r="J4" i="20"/>
  <c r="I89" i="23" s="1"/>
  <c r="G152" i="20"/>
  <c r="F64" i="23" s="1"/>
  <c r="C24" i="20"/>
  <c r="B72" i="23" s="1"/>
  <c r="F5" i="20"/>
  <c r="E30" i="23" s="1"/>
  <c r="K81" i="20"/>
  <c r="J23" i="23" s="1"/>
  <c r="G113" i="20"/>
  <c r="F61" i="23" s="1"/>
  <c r="J37" i="20"/>
  <c r="I49" i="23" s="1"/>
  <c r="G23" i="20"/>
  <c r="F71" i="23" s="1"/>
  <c r="D19" i="20"/>
  <c r="C48" i="23" s="1"/>
  <c r="G31" i="20"/>
  <c r="F94" i="23" s="1"/>
  <c r="C126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6" i="20"/>
  <c r="I63" i="23" s="1"/>
  <c r="C79" i="20"/>
  <c r="B99" i="23" s="1"/>
  <c r="M79" i="20"/>
  <c r="L99" i="23" s="1"/>
  <c r="G60" i="20"/>
  <c r="F80" i="23" s="1"/>
  <c r="K23" i="20"/>
  <c r="J71" i="23" s="1"/>
  <c r="D145" i="20"/>
  <c r="C15" i="23" s="1"/>
  <c r="L33" i="20"/>
  <c r="K96" i="23" s="1"/>
  <c r="E4" i="20"/>
  <c r="D89" i="23" s="1"/>
  <c r="D71" i="20"/>
  <c r="C11" i="23" s="1"/>
  <c r="F24" i="20"/>
  <c r="E72" i="23" s="1"/>
  <c r="C23" i="20"/>
  <c r="B71" i="23" s="1"/>
  <c r="D114" i="20"/>
  <c r="C13" i="23" s="1"/>
  <c r="G52" i="20"/>
  <c r="F73" i="23" s="1"/>
  <c r="I19" i="20"/>
  <c r="H48" i="23" s="1"/>
  <c r="D124" i="20"/>
  <c r="C74" i="23" s="1"/>
  <c r="F136" i="20"/>
  <c r="E63" i="23" s="1"/>
  <c r="M145" i="20"/>
  <c r="L15" i="23" s="1"/>
  <c r="H71" i="20"/>
  <c r="G11" i="23" s="1"/>
  <c r="L134" i="20"/>
  <c r="K62" i="23" s="1"/>
  <c r="J5" i="20"/>
  <c r="I30" i="23" s="1"/>
  <c r="D24" i="20"/>
  <c r="C72" i="23" s="1"/>
  <c r="L5" i="20"/>
  <c r="K30" i="23" s="1"/>
  <c r="G22" i="20"/>
  <c r="F93" i="23" s="1"/>
  <c r="E142" i="20"/>
  <c r="D85" i="23" s="1"/>
  <c r="G136" i="20"/>
  <c r="F63" i="23" s="1"/>
  <c r="K151" i="20"/>
  <c r="J109" i="23" s="1"/>
  <c r="H79" i="20"/>
  <c r="G99" i="23" s="1"/>
  <c r="F145" i="20"/>
  <c r="E15" i="23" s="1"/>
  <c r="K100" i="20"/>
  <c r="J40" i="23" s="1"/>
  <c r="C68" i="20"/>
  <c r="B22" i="23" s="1"/>
  <c r="D125" i="20"/>
  <c r="C107" i="23" s="1"/>
  <c r="L144" i="20"/>
  <c r="K76" i="23" s="1"/>
  <c r="H126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4" i="20"/>
  <c r="D76" i="23" s="1"/>
  <c r="G120" i="20"/>
  <c r="F104" i="23" s="1"/>
  <c r="E24" i="20"/>
  <c r="D72" i="23" s="1"/>
  <c r="E113" i="20"/>
  <c r="D61" i="23" s="1"/>
  <c r="J126" i="20"/>
  <c r="I14" i="23" s="1"/>
  <c r="F23" i="20"/>
  <c r="E71" i="23" s="1"/>
  <c r="J124" i="20"/>
  <c r="I74" i="23" s="1"/>
  <c r="H136" i="20"/>
  <c r="G63" i="23" s="1"/>
  <c r="L151" i="20"/>
  <c r="K109" i="23" s="1"/>
  <c r="D100" i="20"/>
  <c r="C40" i="23" s="1"/>
  <c r="K99" i="20"/>
  <c r="J83" i="23" s="1"/>
  <c r="K33" i="20"/>
  <c r="J96" i="23" s="1"/>
  <c r="D69" i="20"/>
  <c r="C57" i="23" s="1"/>
  <c r="F101" i="20"/>
  <c r="E24" i="23" s="1"/>
  <c r="L91" i="20"/>
  <c r="K103" i="23" s="1"/>
  <c r="C102" i="20"/>
  <c r="B58" i="23" s="1"/>
  <c r="D58" i="20"/>
  <c r="C9" i="23" s="1"/>
  <c r="I22" i="20"/>
  <c r="H93" i="23" s="1"/>
  <c r="F124" i="20"/>
  <c r="E74" i="23" s="1"/>
  <c r="J100" i="20"/>
  <c r="I40" i="23" s="1"/>
  <c r="I111" i="20"/>
  <c r="H25" i="23" s="1"/>
  <c r="I134" i="20"/>
  <c r="H62" i="23" s="1"/>
  <c r="E19" i="20"/>
  <c r="D48" i="23" s="1"/>
  <c r="M19" i="20"/>
  <c r="L48" i="23" s="1"/>
  <c r="C124" i="20"/>
  <c r="B74" i="23" s="1"/>
  <c r="D38" i="20"/>
  <c r="C50" i="23" s="1"/>
  <c r="K114" i="20"/>
  <c r="J13" i="23" s="1"/>
  <c r="F151" i="20"/>
  <c r="E109" i="23" s="1"/>
  <c r="H31" i="20"/>
  <c r="G94" i="23" s="1"/>
  <c r="L20" i="20"/>
  <c r="K5" i="23" s="1"/>
  <c r="I145" i="20"/>
  <c r="H15" i="23" s="1"/>
  <c r="E33" i="20"/>
  <c r="D96" i="23" s="1"/>
  <c r="C4" i="20"/>
  <c r="B89" i="23" s="1"/>
  <c r="K4" i="20"/>
  <c r="J89" i="23" s="1"/>
  <c r="E36" i="20"/>
  <c r="D33" i="23" s="1"/>
  <c r="F111" i="20"/>
  <c r="E25" i="23" s="1"/>
  <c r="I10" i="20"/>
  <c r="H4" i="23" s="1"/>
  <c r="F36" i="20"/>
  <c r="E33" i="23" s="1"/>
  <c r="B4" i="18"/>
  <c r="G142" i="20"/>
  <c r="F85" i="23" s="1"/>
  <c r="E151" i="20"/>
  <c r="D109" i="23" s="1"/>
  <c r="M33" i="20"/>
  <c r="L96" i="23" s="1"/>
  <c r="J113" i="20"/>
  <c r="I61" i="23" s="1"/>
  <c r="J112" i="20"/>
  <c r="I60" i="23" s="1"/>
  <c r="E79" i="20"/>
  <c r="D99" i="23" s="1"/>
  <c r="C7" i="20"/>
  <c r="B47" i="23" s="1"/>
  <c r="I110" i="20"/>
  <c r="H84" i="23" s="1"/>
  <c r="M88" i="20"/>
  <c r="L100" i="23" s="1"/>
  <c r="D110" i="20"/>
  <c r="C84" i="23" s="1"/>
  <c r="K88" i="20"/>
  <c r="J100" i="23" s="1"/>
  <c r="F57" i="20"/>
  <c r="E8" i="23" s="1"/>
  <c r="J125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4" i="20"/>
  <c r="E62" i="23" s="1"/>
  <c r="D7" i="20"/>
  <c r="C47" i="23" s="1"/>
  <c r="L60" i="20"/>
  <c r="K80" i="23" s="1"/>
  <c r="C101" i="20"/>
  <c r="B24" i="23" s="1"/>
  <c r="K110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5" i="20"/>
  <c r="G107" i="23" s="1"/>
  <c r="L25" i="20"/>
  <c r="K31" i="23" s="1"/>
  <c r="E91" i="20"/>
  <c r="D103" i="23" s="1"/>
  <c r="F110" i="20"/>
  <c r="E84" i="23" s="1"/>
  <c r="L69" i="20"/>
  <c r="K57" i="23" s="1"/>
  <c r="H25" i="20"/>
  <c r="G31" i="23" s="1"/>
  <c r="F102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G151" i="20"/>
  <c r="F109" i="23" s="1"/>
  <c r="G79" i="20"/>
  <c r="F99" i="23" s="1"/>
  <c r="I31" i="20"/>
  <c r="H94" i="23" s="1"/>
  <c r="H100" i="20"/>
  <c r="G40" i="23" s="1"/>
  <c r="K55" i="20"/>
  <c r="J55" i="23" s="1"/>
  <c r="J145" i="20"/>
  <c r="I15" i="23" s="1"/>
  <c r="H33" i="20"/>
  <c r="G96" i="23" s="1"/>
  <c r="F4" i="20"/>
  <c r="E89" i="23" s="1"/>
  <c r="L4" i="20"/>
  <c r="K89" i="23" s="1"/>
  <c r="I152" i="20"/>
  <c r="H64" i="23" s="1"/>
  <c r="E34" i="20"/>
  <c r="D97" i="23" s="1"/>
  <c r="D88" i="20"/>
  <c r="C100" i="23" s="1"/>
  <c r="G10" i="20"/>
  <c r="F4" i="23" s="1"/>
  <c r="H101" i="20"/>
  <c r="G24" i="23" s="1"/>
  <c r="M10" i="20"/>
  <c r="L4" i="23" s="1"/>
  <c r="H91" i="20"/>
  <c r="G103" i="23" s="1"/>
  <c r="I101" i="20"/>
  <c r="H24" i="23" s="1"/>
  <c r="M59" i="20"/>
  <c r="L37" i="23" s="1"/>
  <c r="J111" i="20"/>
  <c r="I25" i="23" s="1"/>
  <c r="F91" i="20"/>
  <c r="E103" i="23" s="1"/>
  <c r="K125" i="20"/>
  <c r="J107" i="23" s="1"/>
  <c r="L125" i="20"/>
  <c r="K107" i="23" s="1"/>
  <c r="J59" i="20"/>
  <c r="I37" i="23" s="1"/>
  <c r="H66" i="20"/>
  <c r="G98" i="23" s="1"/>
  <c r="C36" i="20"/>
  <c r="B33" i="23" s="1"/>
  <c r="D66" i="20"/>
  <c r="C98" i="23" s="1"/>
  <c r="K120" i="20"/>
  <c r="J104" i="23" s="1"/>
  <c r="I120" i="20"/>
  <c r="H104" i="23" s="1"/>
  <c r="H89" i="20"/>
  <c r="G101" i="23" s="1"/>
  <c r="K102" i="20"/>
  <c r="J58" i="23" s="1"/>
  <c r="I59" i="20"/>
  <c r="H37" i="23" s="1"/>
  <c r="M91" i="20"/>
  <c r="L103" i="23" s="1"/>
  <c r="G57" i="20"/>
  <c r="F8" i="23" s="1"/>
  <c r="C110" i="20"/>
  <c r="B84" i="23" s="1"/>
  <c r="J71" i="20"/>
  <c r="I11" i="23" s="1"/>
  <c r="L34" i="20"/>
  <c r="K97" i="23" s="1"/>
  <c r="C92" i="20"/>
  <c r="B39" i="23" s="1"/>
  <c r="M102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4" i="20"/>
  <c r="L76" i="23" s="1"/>
  <c r="H102" i="20"/>
  <c r="G58" i="23" s="1"/>
  <c r="D92" i="20"/>
  <c r="C39" i="23" s="1"/>
  <c r="J110" i="20"/>
  <c r="I84" i="23" s="1"/>
  <c r="K10" i="20"/>
  <c r="J4" i="23" s="1"/>
  <c r="H120" i="20"/>
  <c r="G104" i="23" s="1"/>
  <c r="H152" i="20"/>
  <c r="G64" i="23" s="1"/>
  <c r="G88" i="20"/>
  <c r="F100" i="23" s="1"/>
  <c r="C144" i="20"/>
  <c r="B76" i="23" s="1"/>
  <c r="I125" i="20"/>
  <c r="H107" i="23" s="1"/>
  <c r="K111" i="20"/>
  <c r="J25" i="23" s="1"/>
  <c r="C120" i="20"/>
  <c r="B104" i="23" s="1"/>
  <c r="I58" i="20"/>
  <c r="H9" i="23" s="1"/>
  <c r="L92" i="20"/>
  <c r="K39" i="23" s="1"/>
  <c r="J144" i="20"/>
  <c r="I76" i="23" s="1"/>
  <c r="F89" i="20"/>
  <c r="E101" i="23" s="1"/>
  <c r="L41" i="20"/>
  <c r="K6" i="23" s="1"/>
  <c r="H111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4" i="20"/>
  <c r="G74" i="23" s="1"/>
  <c r="E136" i="20"/>
  <c r="D63" i="23" s="1"/>
  <c r="L136" i="20"/>
  <c r="K63" i="23" s="1"/>
  <c r="H151" i="20"/>
  <c r="G109" i="23" s="1"/>
  <c r="K79" i="20"/>
  <c r="J99" i="23" s="1"/>
  <c r="J31" i="20"/>
  <c r="I94" i="23" s="1"/>
  <c r="L7" i="20"/>
  <c r="K47" i="23" s="1"/>
  <c r="E145" i="20"/>
  <c r="D15" i="23" s="1"/>
  <c r="K145" i="20"/>
  <c r="J15" i="23" s="1"/>
  <c r="J33" i="20"/>
  <c r="I96" i="23" s="1"/>
  <c r="D4" i="20"/>
  <c r="C89" i="23" s="1"/>
  <c r="M4" i="20"/>
  <c r="L89" i="23" s="1"/>
  <c r="J152" i="20"/>
  <c r="I64" i="23" s="1"/>
  <c r="H88" i="20"/>
  <c r="G100" i="23" s="1"/>
  <c r="J101" i="20"/>
  <c r="I24" i="23" s="1"/>
  <c r="G80" i="20"/>
  <c r="F38" i="23" s="1"/>
  <c r="E10" i="20"/>
  <c r="D4" i="23" s="1"/>
  <c r="J80" i="20"/>
  <c r="I38" i="23" s="1"/>
  <c r="C132" i="20"/>
  <c r="B108" i="23" s="1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20" i="20"/>
  <c r="C104" i="23" s="1"/>
  <c r="C80" i="20"/>
  <c r="B38" i="23" s="1"/>
  <c r="E111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2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4" i="20"/>
  <c r="E76" i="23" s="1"/>
  <c r="J25" i="20"/>
  <c r="I31" i="23" s="1"/>
  <c r="C6" i="20"/>
  <c r="B19" i="23" s="1"/>
  <c r="I24" i="20"/>
  <c r="H72" i="23" s="1"/>
  <c r="G81" i="20"/>
  <c r="F23" i="23" s="1"/>
  <c r="C113" i="20"/>
  <c r="B61" i="23" s="1"/>
  <c r="E22" i="20"/>
  <c r="D93" i="23" s="1"/>
  <c r="M22" i="20"/>
  <c r="L93" i="23" s="1"/>
  <c r="C136" i="20"/>
  <c r="B63" i="23" s="1"/>
  <c r="M136" i="20"/>
  <c r="L63" i="23" s="1"/>
  <c r="I151" i="20"/>
  <c r="H109" i="23" s="1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1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20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2" i="20"/>
  <c r="I58" i="23" s="1"/>
  <c r="M58" i="20"/>
  <c r="L9" i="23" s="1"/>
  <c r="I16" i="20"/>
  <c r="H91" i="23" s="1"/>
  <c r="J32" i="20"/>
  <c r="I95" i="23" s="1"/>
  <c r="K101" i="20"/>
  <c r="J24" i="23" s="1"/>
  <c r="L89" i="20"/>
  <c r="K101" i="23" s="1"/>
  <c r="J36" i="20"/>
  <c r="I33" i="23" s="1"/>
  <c r="I78" i="20"/>
  <c r="H82" i="23" s="1"/>
  <c r="G144" i="20"/>
  <c r="F76" i="23" s="1"/>
  <c r="M36" i="20"/>
  <c r="L33" i="23" s="1"/>
  <c r="G71" i="20"/>
  <c r="F11" i="23" s="1"/>
  <c r="G36" i="20"/>
  <c r="F33" i="23" s="1"/>
  <c r="G69" i="20"/>
  <c r="F57" i="23" s="1"/>
  <c r="K126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2" i="20"/>
  <c r="B85" i="23" s="1"/>
  <c r="J151" i="20"/>
  <c r="I109" i="23" s="1"/>
  <c r="D31" i="20"/>
  <c r="C94" i="23" s="1"/>
  <c r="L31" i="20"/>
  <c r="K94" i="23" s="1"/>
  <c r="D55" i="20"/>
  <c r="C55" i="23" s="1"/>
  <c r="C145" i="20"/>
  <c r="B15" i="23" s="1"/>
  <c r="F33" i="20"/>
  <c r="E96" i="23" s="1"/>
  <c r="G4" i="20"/>
  <c r="F89" i="23" s="1"/>
  <c r="E152" i="20"/>
  <c r="D64" i="23" s="1"/>
  <c r="L152" i="20"/>
  <c r="K64" i="23" s="1"/>
  <c r="E101" i="20"/>
  <c r="D24" i="23" s="1"/>
  <c r="D78" i="20"/>
  <c r="C82" i="23" s="1"/>
  <c r="J92" i="20"/>
  <c r="I39" i="23" s="1"/>
  <c r="E110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1" i="20"/>
  <c r="C25" i="23" s="1"/>
  <c r="H42" i="20"/>
  <c r="G7" i="23" s="1"/>
  <c r="J120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20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1" i="20"/>
  <c r="B25" i="23" s="1"/>
  <c r="F16" i="20"/>
  <c r="E91" i="23" s="1"/>
  <c r="K68" i="20"/>
  <c r="J22" i="23" s="1"/>
  <c r="F58" i="20"/>
  <c r="E9" i="23" s="1"/>
  <c r="J16" i="20"/>
  <c r="I91" i="23" s="1"/>
  <c r="D101" i="20"/>
  <c r="C24" i="23" s="1"/>
  <c r="L110" i="20"/>
  <c r="K84" i="23" s="1"/>
  <c r="K144" i="20"/>
  <c r="J76" i="23" s="1"/>
  <c r="E89" i="20"/>
  <c r="D101" i="23" s="1"/>
  <c r="I68" i="20"/>
  <c r="H22" i="23" s="1"/>
  <c r="H8" i="20"/>
  <c r="G90" i="23" s="1"/>
  <c r="I144" i="20"/>
  <c r="H76" i="23" s="1"/>
  <c r="L57" i="20"/>
  <c r="K8" i="23" s="1"/>
  <c r="C125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4" i="20"/>
  <c r="J74" i="23" s="1"/>
  <c r="M31" i="20"/>
  <c r="L94" i="23" s="1"/>
  <c r="D33" i="20"/>
  <c r="C96" i="23" s="1"/>
  <c r="I33" i="20"/>
  <c r="H96" i="23" s="1"/>
  <c r="H4" i="20"/>
  <c r="G89" i="23" s="1"/>
  <c r="D152" i="20"/>
  <c r="C64" i="23" s="1"/>
  <c r="M152" i="20"/>
  <c r="L64" i="23" s="1"/>
  <c r="E41" i="20"/>
  <c r="D6" i="23" s="1"/>
  <c r="H80" i="20"/>
  <c r="G38" i="23" s="1"/>
  <c r="L88" i="20"/>
  <c r="K100" i="23" s="1"/>
  <c r="H132" i="20"/>
  <c r="G108" i="23" s="1"/>
  <c r="C10" i="20"/>
  <c r="B4" i="23" s="1"/>
  <c r="D102" i="20"/>
  <c r="C58" i="23" s="1"/>
  <c r="E78" i="20"/>
  <c r="D82" i="23" s="1"/>
  <c r="D57" i="20"/>
  <c r="C8" i="23" s="1"/>
  <c r="M111" i="20"/>
  <c r="L25" i="23" s="1"/>
  <c r="D80" i="20"/>
  <c r="C38" i="23" s="1"/>
  <c r="G68" i="20"/>
  <c r="F22" i="23" s="1"/>
  <c r="L102" i="20"/>
  <c r="K58" i="23" s="1"/>
  <c r="M8" i="20"/>
  <c r="L90" i="23" s="1"/>
  <c r="F6" i="20"/>
  <c r="E19" i="23" s="1"/>
  <c r="E8" i="20"/>
  <c r="D90" i="23" s="1"/>
  <c r="E102" i="20"/>
  <c r="D58" i="23" s="1"/>
  <c r="E88" i="20"/>
  <c r="D100" i="23" s="1"/>
  <c r="M120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4" i="20"/>
  <c r="G76" i="23" s="1"/>
  <c r="K67" i="20"/>
  <c r="J21" i="23" s="1"/>
  <c r="I71" i="20"/>
  <c r="H11" i="23" s="1"/>
  <c r="I102" i="20"/>
  <c r="H58" i="23" s="1"/>
  <c r="D25" i="20"/>
  <c r="C31" i="23" s="1"/>
  <c r="G58" i="20"/>
  <c r="F9" i="23" s="1"/>
  <c r="D16" i="20"/>
  <c r="C91" i="23" s="1"/>
  <c r="K132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D151" i="20"/>
  <c r="C109" i="23" s="1"/>
  <c r="J79" i="20"/>
  <c r="I99" i="23" s="1"/>
  <c r="F31" i="20"/>
  <c r="E94" i="23" s="1"/>
  <c r="F100" i="20"/>
  <c r="E40" i="23" s="1"/>
  <c r="C99" i="20"/>
  <c r="B83" i="23" s="1"/>
  <c r="G33" i="20"/>
  <c r="F96" i="23" s="1"/>
  <c r="I4" i="20"/>
  <c r="H89" i="23" s="1"/>
  <c r="F152" i="20"/>
  <c r="E64" i="23" s="1"/>
  <c r="K60" i="20"/>
  <c r="J80" i="23" s="1"/>
  <c r="M92" i="20"/>
  <c r="L39" i="23" s="1"/>
  <c r="C66" i="20"/>
  <c r="B98" i="23" s="1"/>
  <c r="F71" i="20"/>
  <c r="E11" i="23" s="1"/>
  <c r="G101" i="20"/>
  <c r="F24" i="23" s="1"/>
  <c r="F80" i="20"/>
  <c r="E38" i="23" s="1"/>
  <c r="G110" i="20"/>
  <c r="F84" i="23" s="1"/>
  <c r="M110" i="20"/>
  <c r="L84" i="23" s="1"/>
  <c r="C8" i="20"/>
  <c r="B90" i="23" s="1"/>
  <c r="G8" i="20"/>
  <c r="F90" i="23" s="1"/>
  <c r="G111" i="20"/>
  <c r="F25" i="23" s="1"/>
  <c r="D36" i="20"/>
  <c r="C33" i="23" s="1"/>
  <c r="G125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5" i="20"/>
  <c r="D107" i="23" s="1"/>
  <c r="L10" i="20"/>
  <c r="K4" i="23" s="1"/>
  <c r="J58" i="20"/>
  <c r="I9" i="23" s="1"/>
  <c r="F120" i="20"/>
  <c r="E104" i="23" s="1"/>
  <c r="H110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5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4" i="20"/>
  <c r="C76" i="23" s="1"/>
  <c r="K8" i="20"/>
  <c r="J90" i="23" s="1"/>
  <c r="E16" i="20"/>
  <c r="D91" i="23" s="1"/>
  <c r="AD133" i="3"/>
  <c r="AF135" i="3"/>
  <c r="AF132" i="3"/>
  <c r="AG133" i="3"/>
  <c r="O514" i="25"/>
  <c r="CH514" i="25"/>
  <c r="Y514" i="25"/>
  <c r="AQ514" i="25"/>
  <c r="AT514" i="25"/>
  <c r="BX514" i="25"/>
  <c r="CB514" i="25"/>
  <c r="AD514" i="25"/>
  <c r="AI514" i="25"/>
  <c r="X514" i="25"/>
  <c r="N514" i="25"/>
  <c r="U514" i="25"/>
  <c r="AF514" i="25"/>
  <c r="BJ514" i="25"/>
  <c r="AC514" i="25"/>
  <c r="AY514" i="25"/>
  <c r="BS514" i="25"/>
  <c r="G514" i="25"/>
  <c r="CA514" i="25"/>
  <c r="AS514" i="25"/>
  <c r="L514" i="25"/>
  <c r="J514" i="25"/>
  <c r="F514" i="25"/>
  <c r="AG134" i="3"/>
  <c r="AE133" i="3"/>
  <c r="AE132" i="3"/>
  <c r="AC135" i="3"/>
  <c r="AF134" i="3"/>
  <c r="AC132" i="3"/>
  <c r="AD134" i="3"/>
  <c r="AC134" i="3"/>
  <c r="C27" i="3"/>
  <c r="AD135" i="3"/>
  <c r="AE135" i="3"/>
  <c r="AE134" i="3"/>
  <c r="AA133" i="3"/>
  <c r="AA135" i="3"/>
  <c r="AG135" i="3"/>
  <c r="AG132" i="3"/>
  <c r="AB135" i="3"/>
  <c r="AB132" i="3"/>
  <c r="AA134" i="3"/>
  <c r="AB134" i="3"/>
  <c r="C11" i="3"/>
  <c r="K10" i="3" s="1"/>
  <c r="AB133" i="3"/>
  <c r="D511" i="25"/>
  <c r="D510" i="25"/>
  <c r="D509" i="25"/>
  <c r="D508" i="25"/>
  <c r="D507" i="25"/>
  <c r="D506" i="25"/>
  <c r="D505" i="25"/>
  <c r="D504" i="25"/>
  <c r="D503" i="25"/>
  <c r="D501" i="25"/>
  <c r="D500" i="25"/>
  <c r="D498" i="25"/>
  <c r="D497" i="25"/>
  <c r="D495" i="25"/>
  <c r="D494" i="25"/>
  <c r="D493" i="25"/>
  <c r="D492" i="25"/>
  <c r="E472" i="25"/>
  <c r="F472" i="25"/>
  <c r="G472" i="25"/>
  <c r="H472" i="25"/>
  <c r="I472" i="25"/>
  <c r="J472" i="25"/>
  <c r="K472" i="25"/>
  <c r="L472" i="25"/>
  <c r="M472" i="25"/>
  <c r="N472" i="25"/>
  <c r="O472" i="25"/>
  <c r="P472" i="25"/>
  <c r="Q472" i="25"/>
  <c r="R472" i="25"/>
  <c r="S472" i="25"/>
  <c r="T472" i="25"/>
  <c r="U472" i="25"/>
  <c r="V472" i="25"/>
  <c r="W472" i="25"/>
  <c r="X472" i="25"/>
  <c r="Y472" i="25"/>
  <c r="Z472" i="25"/>
  <c r="AA472" i="25"/>
  <c r="AB472" i="25"/>
  <c r="AC472" i="25"/>
  <c r="AD472" i="25"/>
  <c r="AE472" i="25"/>
  <c r="AF472" i="25"/>
  <c r="AG472" i="25"/>
  <c r="AH472" i="25"/>
  <c r="AI472" i="25"/>
  <c r="AJ472" i="25"/>
  <c r="AK472" i="25"/>
  <c r="AL472" i="25"/>
  <c r="AM472" i="25"/>
  <c r="AN472" i="25"/>
  <c r="AO472" i="25"/>
  <c r="AP472" i="25"/>
  <c r="AQ472" i="25"/>
  <c r="AR472" i="25"/>
  <c r="AS472" i="25"/>
  <c r="AT472" i="25"/>
  <c r="AU472" i="25"/>
  <c r="AV472" i="25"/>
  <c r="AW472" i="25"/>
  <c r="AX472" i="25"/>
  <c r="AY472" i="25"/>
  <c r="AZ472" i="25"/>
  <c r="BA472" i="25"/>
  <c r="BB472" i="25"/>
  <c r="BC472" i="25"/>
  <c r="BD472" i="25"/>
  <c r="BE472" i="25"/>
  <c r="BF472" i="25"/>
  <c r="BG472" i="25"/>
  <c r="BH472" i="25"/>
  <c r="BI472" i="25"/>
  <c r="BJ472" i="25"/>
  <c r="BK472" i="25"/>
  <c r="BL472" i="25"/>
  <c r="BM472" i="25"/>
  <c r="BN472" i="25"/>
  <c r="BO472" i="25"/>
  <c r="BP472" i="25"/>
  <c r="BQ472" i="25"/>
  <c r="BR472" i="25"/>
  <c r="BS472" i="25"/>
  <c r="BT472" i="25"/>
  <c r="BU472" i="25"/>
  <c r="BV472" i="25"/>
  <c r="BW472" i="25"/>
  <c r="BX472" i="25"/>
  <c r="BY472" i="25"/>
  <c r="BZ472" i="25"/>
  <c r="CA472" i="25"/>
  <c r="CB472" i="25"/>
  <c r="CC472" i="25"/>
  <c r="CD472" i="25"/>
  <c r="CE472" i="25"/>
  <c r="CF472" i="25"/>
  <c r="CG472" i="25"/>
  <c r="CH472" i="25"/>
  <c r="CI472" i="25"/>
  <c r="CJ472" i="25"/>
  <c r="CK472" i="25"/>
  <c r="CL472" i="25"/>
  <c r="CM472" i="25"/>
  <c r="E473" i="25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7" i="25"/>
  <c r="F477" i="25"/>
  <c r="G477" i="25"/>
  <c r="H477" i="25"/>
  <c r="I477" i="25"/>
  <c r="J477" i="25"/>
  <c r="K477" i="25"/>
  <c r="L477" i="25"/>
  <c r="M477" i="25"/>
  <c r="N477" i="25"/>
  <c r="O477" i="25"/>
  <c r="P477" i="25"/>
  <c r="Q477" i="25"/>
  <c r="R477" i="25"/>
  <c r="S477" i="25"/>
  <c r="T477" i="25"/>
  <c r="U477" i="25"/>
  <c r="V477" i="25"/>
  <c r="W477" i="25"/>
  <c r="X477" i="25"/>
  <c r="Y477" i="25"/>
  <c r="Z477" i="25"/>
  <c r="AA477" i="25"/>
  <c r="AB477" i="25"/>
  <c r="AC477" i="25"/>
  <c r="AD477" i="25"/>
  <c r="AE477" i="25"/>
  <c r="AF477" i="25"/>
  <c r="AG477" i="25"/>
  <c r="AH477" i="25"/>
  <c r="AI477" i="25"/>
  <c r="AJ477" i="25"/>
  <c r="AK477" i="25"/>
  <c r="AL477" i="25"/>
  <c r="AM477" i="25"/>
  <c r="AN477" i="25"/>
  <c r="AO477" i="25"/>
  <c r="AP477" i="25"/>
  <c r="AQ477" i="25"/>
  <c r="AR477" i="25"/>
  <c r="AS477" i="25"/>
  <c r="AT477" i="25"/>
  <c r="AU477" i="25"/>
  <c r="AV477" i="25"/>
  <c r="AW477" i="25"/>
  <c r="AX477" i="25"/>
  <c r="AY477" i="25"/>
  <c r="AZ477" i="25"/>
  <c r="BA477" i="25"/>
  <c r="BB477" i="25"/>
  <c r="BC477" i="25"/>
  <c r="BD477" i="25"/>
  <c r="BE477" i="25"/>
  <c r="BF477" i="25"/>
  <c r="BG477" i="25"/>
  <c r="BH477" i="25"/>
  <c r="BI477" i="25"/>
  <c r="BJ477" i="25"/>
  <c r="BK477" i="25"/>
  <c r="BL477" i="25"/>
  <c r="BM477" i="25"/>
  <c r="BN477" i="25"/>
  <c r="BO477" i="25"/>
  <c r="BP477" i="25"/>
  <c r="BQ477" i="25"/>
  <c r="BR477" i="25"/>
  <c r="BS477" i="25"/>
  <c r="BT477" i="25"/>
  <c r="BU477" i="25"/>
  <c r="BV477" i="25"/>
  <c r="BW477" i="25"/>
  <c r="BX477" i="25"/>
  <c r="BY477" i="25"/>
  <c r="BZ477" i="25"/>
  <c r="CA477" i="25"/>
  <c r="CB477" i="25"/>
  <c r="CC477" i="25"/>
  <c r="CD477" i="25"/>
  <c r="CE477" i="25"/>
  <c r="CF477" i="25"/>
  <c r="CG477" i="25"/>
  <c r="CH477" i="25"/>
  <c r="CI477" i="25"/>
  <c r="CJ477" i="25"/>
  <c r="CK477" i="25"/>
  <c r="CL477" i="25"/>
  <c r="CM477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0" i="25"/>
  <c r="F480" i="25"/>
  <c r="G480" i="25"/>
  <c r="H480" i="25"/>
  <c r="I480" i="25"/>
  <c r="J480" i="25"/>
  <c r="K480" i="25"/>
  <c r="L480" i="25"/>
  <c r="M480" i="25"/>
  <c r="N480" i="25"/>
  <c r="O480" i="25"/>
  <c r="P480" i="25"/>
  <c r="Q480" i="25"/>
  <c r="R480" i="25"/>
  <c r="S480" i="25"/>
  <c r="T480" i="25"/>
  <c r="U480" i="25"/>
  <c r="V480" i="25"/>
  <c r="W480" i="25"/>
  <c r="X480" i="25"/>
  <c r="Y480" i="25"/>
  <c r="Z480" i="25"/>
  <c r="AA480" i="25"/>
  <c r="AB480" i="25"/>
  <c r="AC480" i="25"/>
  <c r="AD480" i="25"/>
  <c r="AE480" i="25"/>
  <c r="AF480" i="25"/>
  <c r="AG480" i="25"/>
  <c r="AH480" i="25"/>
  <c r="AI480" i="25"/>
  <c r="AJ480" i="25"/>
  <c r="AK480" i="25"/>
  <c r="AL480" i="25"/>
  <c r="AM480" i="25"/>
  <c r="AN480" i="25"/>
  <c r="AO480" i="25"/>
  <c r="AP480" i="25"/>
  <c r="AQ480" i="25"/>
  <c r="AR480" i="25"/>
  <c r="AS480" i="25"/>
  <c r="AT480" i="25"/>
  <c r="AU480" i="25"/>
  <c r="AV480" i="25"/>
  <c r="AW480" i="25"/>
  <c r="AX480" i="25"/>
  <c r="AY480" i="25"/>
  <c r="AZ480" i="25"/>
  <c r="BA480" i="25"/>
  <c r="BB480" i="25"/>
  <c r="BC480" i="25"/>
  <c r="BD480" i="25"/>
  <c r="BE480" i="25"/>
  <c r="BF480" i="25"/>
  <c r="BG480" i="25"/>
  <c r="BH480" i="25"/>
  <c r="BI480" i="25"/>
  <c r="BJ480" i="25"/>
  <c r="BK480" i="25"/>
  <c r="BL480" i="25"/>
  <c r="BM480" i="25"/>
  <c r="BN480" i="25"/>
  <c r="BO480" i="25"/>
  <c r="BP480" i="25"/>
  <c r="BQ480" i="25"/>
  <c r="BR480" i="25"/>
  <c r="BS480" i="25"/>
  <c r="BT480" i="25"/>
  <c r="BU480" i="25"/>
  <c r="BV480" i="25"/>
  <c r="BW480" i="25"/>
  <c r="BX480" i="25"/>
  <c r="BY480" i="25"/>
  <c r="BZ480" i="25"/>
  <c r="CA480" i="25"/>
  <c r="CB480" i="25"/>
  <c r="CC480" i="25"/>
  <c r="CD480" i="25"/>
  <c r="CE480" i="25"/>
  <c r="CF480" i="25"/>
  <c r="CG480" i="25"/>
  <c r="CH480" i="25"/>
  <c r="CI480" i="25"/>
  <c r="CJ480" i="25"/>
  <c r="CK480" i="25"/>
  <c r="CL480" i="25"/>
  <c r="CM480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3" i="25"/>
  <c r="F483" i="25"/>
  <c r="G483" i="25"/>
  <c r="H483" i="25"/>
  <c r="I483" i="25"/>
  <c r="J483" i="25"/>
  <c r="K483" i="25"/>
  <c r="L483" i="25"/>
  <c r="M483" i="25"/>
  <c r="N483" i="25"/>
  <c r="O483" i="25"/>
  <c r="P483" i="25"/>
  <c r="Q483" i="25"/>
  <c r="R483" i="25"/>
  <c r="S483" i="25"/>
  <c r="T483" i="25"/>
  <c r="U483" i="25"/>
  <c r="V483" i="25"/>
  <c r="W483" i="25"/>
  <c r="X483" i="25"/>
  <c r="Y483" i="25"/>
  <c r="Z483" i="25"/>
  <c r="AA483" i="25"/>
  <c r="AB483" i="25"/>
  <c r="AC483" i="25"/>
  <c r="AD483" i="25"/>
  <c r="AE483" i="25"/>
  <c r="AF483" i="25"/>
  <c r="AG483" i="25"/>
  <c r="AH483" i="25"/>
  <c r="AI483" i="25"/>
  <c r="AJ483" i="25"/>
  <c r="AK483" i="25"/>
  <c r="AL483" i="25"/>
  <c r="AM483" i="25"/>
  <c r="AN483" i="25"/>
  <c r="AO483" i="25"/>
  <c r="AP483" i="25"/>
  <c r="AQ483" i="25"/>
  <c r="AR483" i="25"/>
  <c r="AS483" i="25"/>
  <c r="AT483" i="25"/>
  <c r="AU483" i="25"/>
  <c r="AV483" i="25"/>
  <c r="AW483" i="25"/>
  <c r="AX483" i="25"/>
  <c r="AY483" i="25"/>
  <c r="AZ483" i="25"/>
  <c r="BA483" i="25"/>
  <c r="BB483" i="25"/>
  <c r="BC483" i="25"/>
  <c r="BD483" i="25"/>
  <c r="BE483" i="25"/>
  <c r="BF483" i="25"/>
  <c r="BG483" i="25"/>
  <c r="BH483" i="25"/>
  <c r="BI483" i="25"/>
  <c r="BJ483" i="25"/>
  <c r="BK483" i="25"/>
  <c r="BL483" i="25"/>
  <c r="BM483" i="25"/>
  <c r="BN483" i="25"/>
  <c r="BO483" i="25"/>
  <c r="BP483" i="25"/>
  <c r="BQ483" i="25"/>
  <c r="BR483" i="25"/>
  <c r="BS483" i="25"/>
  <c r="BT483" i="25"/>
  <c r="BU483" i="25"/>
  <c r="BV483" i="25"/>
  <c r="BW483" i="25"/>
  <c r="BX483" i="25"/>
  <c r="BY483" i="25"/>
  <c r="BZ483" i="25"/>
  <c r="CA483" i="25"/>
  <c r="CB483" i="25"/>
  <c r="CC483" i="25"/>
  <c r="CD483" i="25"/>
  <c r="CE483" i="25"/>
  <c r="CF483" i="25"/>
  <c r="CG483" i="25"/>
  <c r="CH483" i="25"/>
  <c r="CI483" i="25"/>
  <c r="CJ483" i="25"/>
  <c r="CK483" i="25"/>
  <c r="CL483" i="25"/>
  <c r="CM483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D490" i="25"/>
  <c r="D489" i="25"/>
  <c r="D488" i="25"/>
  <c r="D487" i="25"/>
  <c r="D486" i="25"/>
  <c r="D485" i="25"/>
  <c r="D484" i="25"/>
  <c r="D483" i="25"/>
  <c r="D482" i="25"/>
  <c r="D481" i="25"/>
  <c r="D480" i="25"/>
  <c r="D479" i="25"/>
  <c r="D478" i="25"/>
  <c r="D477" i="25"/>
  <c r="D476" i="25"/>
  <c r="D475" i="25"/>
  <c r="D474" i="25"/>
  <c r="D473" i="25"/>
  <c r="D472" i="25"/>
  <c r="F13" i="3" l="1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4" i="3"/>
  <c r="K8" i="3"/>
  <c r="S8" i="3" s="1"/>
  <c r="J90" i="18" s="1"/>
  <c r="D502" i="25"/>
  <c r="D496" i="25"/>
  <c r="D514" i="25" l="1"/>
  <c r="I94" i="26" l="1"/>
  <c r="G94" i="26" s="1"/>
  <c r="J94" i="26"/>
  <c r="CM469" i="25" l="1"/>
  <c r="CL469" i="25"/>
  <c r="CK469" i="25"/>
  <c r="CJ469" i="25"/>
  <c r="CI469" i="25"/>
  <c r="CH469" i="25"/>
  <c r="CG469" i="25"/>
  <c r="CF469" i="25"/>
  <c r="CE469" i="25"/>
  <c r="CD469" i="25"/>
  <c r="CC469" i="25"/>
  <c r="CB469" i="25"/>
  <c r="CA469" i="25"/>
  <c r="BZ469" i="25"/>
  <c r="BY469" i="25"/>
  <c r="BX469" i="25"/>
  <c r="BW469" i="25"/>
  <c r="BV469" i="25"/>
  <c r="BU469" i="25"/>
  <c r="BT469" i="25"/>
  <c r="BS469" i="25"/>
  <c r="BR469" i="25"/>
  <c r="BQ469" i="25"/>
  <c r="BP469" i="25"/>
  <c r="BO469" i="25"/>
  <c r="BN469" i="25"/>
  <c r="BM469" i="25"/>
  <c r="BL469" i="25"/>
  <c r="BK469" i="25"/>
  <c r="BJ469" i="25"/>
  <c r="BI469" i="25"/>
  <c r="BH469" i="25"/>
  <c r="BG469" i="25"/>
  <c r="BF469" i="25"/>
  <c r="BE469" i="25"/>
  <c r="BD469" i="25"/>
  <c r="BC469" i="25"/>
  <c r="BB469" i="25"/>
  <c r="BA469" i="25"/>
  <c r="AZ469" i="25"/>
  <c r="AY469" i="25"/>
  <c r="AX469" i="25"/>
  <c r="AW469" i="25"/>
  <c r="AV469" i="25"/>
  <c r="AU469" i="25"/>
  <c r="AT469" i="25"/>
  <c r="AS469" i="25"/>
  <c r="AR469" i="25"/>
  <c r="AQ469" i="25"/>
  <c r="AP469" i="25"/>
  <c r="AO469" i="25"/>
  <c r="AN469" i="25"/>
  <c r="AM469" i="25"/>
  <c r="AL469" i="25"/>
  <c r="AK469" i="25"/>
  <c r="AJ469" i="25"/>
  <c r="AI469" i="25"/>
  <c r="AH469" i="25"/>
  <c r="AG469" i="25"/>
  <c r="AF469" i="25"/>
  <c r="AE469" i="25"/>
  <c r="AD469" i="25"/>
  <c r="AC469" i="25"/>
  <c r="AB469" i="25"/>
  <c r="AA469" i="25"/>
  <c r="Z469" i="25"/>
  <c r="Y469" i="25"/>
  <c r="X469" i="25"/>
  <c r="W469" i="25"/>
  <c r="V469" i="25"/>
  <c r="U469" i="25"/>
  <c r="T469" i="25"/>
  <c r="S469" i="25"/>
  <c r="R469" i="25"/>
  <c r="Q469" i="25"/>
  <c r="P469" i="25"/>
  <c r="O469" i="25"/>
  <c r="N469" i="25"/>
  <c r="M469" i="25"/>
  <c r="L469" i="25"/>
  <c r="K469" i="25"/>
  <c r="J469" i="25"/>
  <c r="I469" i="25"/>
  <c r="H469" i="25"/>
  <c r="G469" i="25"/>
  <c r="F469" i="25"/>
  <c r="E469" i="25"/>
  <c r="D469" i="25"/>
  <c r="CM468" i="25"/>
  <c r="CL468" i="25"/>
  <c r="CK468" i="25"/>
  <c r="CJ468" i="25"/>
  <c r="CI468" i="25"/>
  <c r="CH468" i="25"/>
  <c r="CG468" i="25"/>
  <c r="CF468" i="25"/>
  <c r="CE468" i="25"/>
  <c r="CD468" i="25"/>
  <c r="CC468" i="25"/>
  <c r="CB468" i="25"/>
  <c r="CA468" i="25"/>
  <c r="BZ468" i="25"/>
  <c r="BY468" i="25"/>
  <c r="BX468" i="25"/>
  <c r="BW468" i="25"/>
  <c r="BV468" i="25"/>
  <c r="BU468" i="25"/>
  <c r="BT468" i="25"/>
  <c r="BS468" i="25"/>
  <c r="BR468" i="25"/>
  <c r="BQ468" i="25"/>
  <c r="BP468" i="25"/>
  <c r="BO468" i="25"/>
  <c r="BN468" i="25"/>
  <c r="BM468" i="25"/>
  <c r="BL468" i="25"/>
  <c r="BK468" i="25"/>
  <c r="BJ468" i="25"/>
  <c r="BI468" i="25"/>
  <c r="BH468" i="25"/>
  <c r="BG468" i="25"/>
  <c r="BF468" i="25"/>
  <c r="BE468" i="25"/>
  <c r="BD468" i="25"/>
  <c r="BC468" i="25"/>
  <c r="BB468" i="25"/>
  <c r="BA468" i="25"/>
  <c r="AZ468" i="25"/>
  <c r="AY468" i="25"/>
  <c r="AX468" i="25"/>
  <c r="AW468" i="25"/>
  <c r="AV468" i="25"/>
  <c r="AU468" i="25"/>
  <c r="AT468" i="25"/>
  <c r="AS468" i="25"/>
  <c r="AR468" i="25"/>
  <c r="AQ468" i="25"/>
  <c r="AP468" i="25"/>
  <c r="AO468" i="25"/>
  <c r="AN468" i="25"/>
  <c r="AM468" i="25"/>
  <c r="AL468" i="25"/>
  <c r="AK468" i="25"/>
  <c r="AJ468" i="25"/>
  <c r="AI468" i="25"/>
  <c r="AH468" i="25"/>
  <c r="AG468" i="25"/>
  <c r="AF468" i="25"/>
  <c r="AE468" i="25"/>
  <c r="AD468" i="25"/>
  <c r="AC468" i="25"/>
  <c r="AB468" i="25"/>
  <c r="AA468" i="25"/>
  <c r="Z468" i="25"/>
  <c r="Y468" i="25"/>
  <c r="X468" i="25"/>
  <c r="W468" i="25"/>
  <c r="V468" i="25"/>
  <c r="U468" i="25"/>
  <c r="T468" i="25"/>
  <c r="S468" i="25"/>
  <c r="R468" i="25"/>
  <c r="Q468" i="25"/>
  <c r="P468" i="25"/>
  <c r="O468" i="25"/>
  <c r="N468" i="25"/>
  <c r="M468" i="25"/>
  <c r="L468" i="25"/>
  <c r="K468" i="25"/>
  <c r="J468" i="25"/>
  <c r="I468" i="25"/>
  <c r="H468" i="25"/>
  <c r="G468" i="25"/>
  <c r="F468" i="25"/>
  <c r="E468" i="25"/>
  <c r="D468" i="25"/>
  <c r="CM467" i="25"/>
  <c r="CL467" i="25"/>
  <c r="CK467" i="25"/>
  <c r="CJ467" i="25"/>
  <c r="CI467" i="25"/>
  <c r="CH467" i="25"/>
  <c r="CG467" i="25"/>
  <c r="CF467" i="25"/>
  <c r="CE467" i="25"/>
  <c r="CD467" i="25"/>
  <c r="CC467" i="25"/>
  <c r="CB467" i="25"/>
  <c r="CA467" i="25"/>
  <c r="BZ467" i="25"/>
  <c r="BY467" i="25"/>
  <c r="BX467" i="25"/>
  <c r="BW467" i="25"/>
  <c r="BV467" i="25"/>
  <c r="BU467" i="25"/>
  <c r="BT467" i="25"/>
  <c r="BS467" i="25"/>
  <c r="BR467" i="25"/>
  <c r="BQ467" i="25"/>
  <c r="BP467" i="25"/>
  <c r="BO467" i="25"/>
  <c r="BN467" i="25"/>
  <c r="BM467" i="25"/>
  <c r="BL467" i="25"/>
  <c r="BK467" i="25"/>
  <c r="BJ467" i="25"/>
  <c r="BI467" i="25"/>
  <c r="BH467" i="25"/>
  <c r="BG467" i="25"/>
  <c r="BF467" i="25"/>
  <c r="BE467" i="25"/>
  <c r="BD467" i="25"/>
  <c r="BC467" i="25"/>
  <c r="BB467" i="25"/>
  <c r="BA467" i="25"/>
  <c r="AZ467" i="25"/>
  <c r="AY467" i="25"/>
  <c r="AX467" i="25"/>
  <c r="AW467" i="25"/>
  <c r="AV467" i="25"/>
  <c r="AU467" i="25"/>
  <c r="AT467" i="25"/>
  <c r="AS467" i="25"/>
  <c r="AR467" i="25"/>
  <c r="AQ467" i="25"/>
  <c r="AP467" i="25"/>
  <c r="AO467" i="25"/>
  <c r="AN467" i="25"/>
  <c r="AM467" i="25"/>
  <c r="AL467" i="25"/>
  <c r="AK467" i="25"/>
  <c r="AJ467" i="25"/>
  <c r="AI467" i="25"/>
  <c r="AH467" i="25"/>
  <c r="AG467" i="25"/>
  <c r="AF467" i="25"/>
  <c r="AE467" i="25"/>
  <c r="AD467" i="25"/>
  <c r="AC467" i="25"/>
  <c r="AB467" i="25"/>
  <c r="AA467" i="25"/>
  <c r="Z467" i="25"/>
  <c r="Y467" i="25"/>
  <c r="X467" i="25"/>
  <c r="W467" i="25"/>
  <c r="V467" i="25"/>
  <c r="U467" i="25"/>
  <c r="T467" i="25"/>
  <c r="S467" i="25"/>
  <c r="R467" i="25"/>
  <c r="Q467" i="25"/>
  <c r="P467" i="25"/>
  <c r="O467" i="25"/>
  <c r="N467" i="25"/>
  <c r="M467" i="25"/>
  <c r="L467" i="25"/>
  <c r="K467" i="25"/>
  <c r="J467" i="25"/>
  <c r="I467" i="25"/>
  <c r="H467" i="25"/>
  <c r="G467" i="25"/>
  <c r="F467" i="25"/>
  <c r="E467" i="25"/>
  <c r="D467" i="25"/>
  <c r="CM466" i="25"/>
  <c r="CL466" i="25"/>
  <c r="CK466" i="25"/>
  <c r="CJ466" i="25"/>
  <c r="CI466" i="25"/>
  <c r="CH466" i="25"/>
  <c r="CG466" i="25"/>
  <c r="CF466" i="25"/>
  <c r="CE466" i="25"/>
  <c r="CD466" i="25"/>
  <c r="CC466" i="25"/>
  <c r="CB466" i="25"/>
  <c r="CA466" i="25"/>
  <c r="BZ466" i="25"/>
  <c r="BY466" i="25"/>
  <c r="BX466" i="25"/>
  <c r="BW466" i="25"/>
  <c r="BV466" i="25"/>
  <c r="BU466" i="25"/>
  <c r="BT466" i="25"/>
  <c r="BS466" i="25"/>
  <c r="BR466" i="25"/>
  <c r="BQ466" i="25"/>
  <c r="BP466" i="25"/>
  <c r="BO466" i="25"/>
  <c r="BN466" i="25"/>
  <c r="BM466" i="25"/>
  <c r="BL466" i="25"/>
  <c r="BK466" i="25"/>
  <c r="BJ466" i="25"/>
  <c r="BI466" i="25"/>
  <c r="BH466" i="25"/>
  <c r="BG466" i="25"/>
  <c r="BF466" i="25"/>
  <c r="BE466" i="25"/>
  <c r="BD466" i="25"/>
  <c r="BC466" i="25"/>
  <c r="BB466" i="25"/>
  <c r="BA466" i="25"/>
  <c r="AZ466" i="25"/>
  <c r="AY466" i="25"/>
  <c r="AX466" i="25"/>
  <c r="AW466" i="25"/>
  <c r="AV466" i="25"/>
  <c r="AU466" i="25"/>
  <c r="AT466" i="25"/>
  <c r="AS466" i="25"/>
  <c r="AR466" i="25"/>
  <c r="AQ466" i="25"/>
  <c r="AP466" i="25"/>
  <c r="AO466" i="25"/>
  <c r="AN466" i="25"/>
  <c r="AM466" i="25"/>
  <c r="AL466" i="25"/>
  <c r="AK466" i="25"/>
  <c r="AJ466" i="25"/>
  <c r="AI466" i="25"/>
  <c r="AH466" i="25"/>
  <c r="AG466" i="25"/>
  <c r="AF466" i="25"/>
  <c r="AE466" i="25"/>
  <c r="AD466" i="25"/>
  <c r="AC466" i="25"/>
  <c r="AB466" i="25"/>
  <c r="AA466" i="25"/>
  <c r="Z466" i="25"/>
  <c r="Y466" i="25"/>
  <c r="X466" i="25"/>
  <c r="W466" i="25"/>
  <c r="V466" i="25"/>
  <c r="U466" i="25"/>
  <c r="T466" i="25"/>
  <c r="S466" i="25"/>
  <c r="R466" i="25"/>
  <c r="Q466" i="25"/>
  <c r="P466" i="25"/>
  <c r="O466" i="25"/>
  <c r="N466" i="25"/>
  <c r="M466" i="25"/>
  <c r="L466" i="25"/>
  <c r="K466" i="25"/>
  <c r="J466" i="25"/>
  <c r="I466" i="25"/>
  <c r="H466" i="25"/>
  <c r="G466" i="25"/>
  <c r="F466" i="25"/>
  <c r="E466" i="25"/>
  <c r="D466" i="25"/>
  <c r="CM465" i="25"/>
  <c r="CL465" i="25"/>
  <c r="CK465" i="25"/>
  <c r="CJ465" i="25"/>
  <c r="CI465" i="25"/>
  <c r="CH465" i="25"/>
  <c r="CG465" i="25"/>
  <c r="CF465" i="25"/>
  <c r="CE465" i="25"/>
  <c r="CD465" i="25"/>
  <c r="CC465" i="25"/>
  <c r="CB465" i="25"/>
  <c r="CA465" i="25"/>
  <c r="BZ465" i="25"/>
  <c r="BY465" i="25"/>
  <c r="BX465" i="25"/>
  <c r="BW465" i="25"/>
  <c r="BV465" i="25"/>
  <c r="BU465" i="25"/>
  <c r="BT465" i="25"/>
  <c r="BS465" i="25"/>
  <c r="BR465" i="25"/>
  <c r="BQ465" i="25"/>
  <c r="BP465" i="25"/>
  <c r="BO465" i="25"/>
  <c r="BN465" i="25"/>
  <c r="BM465" i="25"/>
  <c r="BL465" i="25"/>
  <c r="BK465" i="25"/>
  <c r="BJ465" i="25"/>
  <c r="BI465" i="25"/>
  <c r="BH465" i="25"/>
  <c r="BG465" i="25"/>
  <c r="BF465" i="25"/>
  <c r="BE465" i="25"/>
  <c r="BD465" i="25"/>
  <c r="BC465" i="25"/>
  <c r="BB465" i="25"/>
  <c r="BA465" i="25"/>
  <c r="AZ465" i="25"/>
  <c r="AY465" i="25"/>
  <c r="AX465" i="25"/>
  <c r="AW465" i="25"/>
  <c r="AV465" i="25"/>
  <c r="AU465" i="25"/>
  <c r="AT465" i="25"/>
  <c r="AS465" i="25"/>
  <c r="AR465" i="25"/>
  <c r="AQ465" i="25"/>
  <c r="AP465" i="25"/>
  <c r="AO465" i="25"/>
  <c r="AN465" i="25"/>
  <c r="AM465" i="25"/>
  <c r="AL465" i="25"/>
  <c r="AK465" i="25"/>
  <c r="AJ465" i="25"/>
  <c r="AI465" i="25"/>
  <c r="AH465" i="25"/>
  <c r="AG465" i="25"/>
  <c r="AF465" i="25"/>
  <c r="AE465" i="25"/>
  <c r="AD465" i="25"/>
  <c r="AC465" i="25"/>
  <c r="AB465" i="25"/>
  <c r="AA465" i="25"/>
  <c r="Z465" i="25"/>
  <c r="Y465" i="25"/>
  <c r="X465" i="25"/>
  <c r="W465" i="25"/>
  <c r="V465" i="25"/>
  <c r="U465" i="25"/>
  <c r="T465" i="25"/>
  <c r="S465" i="25"/>
  <c r="R465" i="25"/>
  <c r="Q465" i="25"/>
  <c r="P465" i="25"/>
  <c r="O465" i="25"/>
  <c r="N465" i="25"/>
  <c r="M465" i="25"/>
  <c r="L465" i="25"/>
  <c r="K465" i="25"/>
  <c r="J465" i="25"/>
  <c r="I465" i="25"/>
  <c r="H465" i="25"/>
  <c r="G465" i="25"/>
  <c r="F465" i="25"/>
  <c r="E465" i="25"/>
  <c r="D465" i="25"/>
  <c r="CM464" i="25"/>
  <c r="CL464" i="25"/>
  <c r="CK464" i="25"/>
  <c r="CJ464" i="25"/>
  <c r="CI464" i="25"/>
  <c r="CH464" i="25"/>
  <c r="CG464" i="25"/>
  <c r="CF464" i="25"/>
  <c r="CE464" i="25"/>
  <c r="CD464" i="25"/>
  <c r="CC464" i="25"/>
  <c r="CB464" i="25"/>
  <c r="CA464" i="25"/>
  <c r="BZ464" i="25"/>
  <c r="BY464" i="25"/>
  <c r="BX464" i="25"/>
  <c r="BW464" i="25"/>
  <c r="BV464" i="25"/>
  <c r="BU464" i="25"/>
  <c r="BT464" i="25"/>
  <c r="BS464" i="25"/>
  <c r="BR464" i="25"/>
  <c r="BQ464" i="25"/>
  <c r="BP464" i="25"/>
  <c r="BO464" i="25"/>
  <c r="BN464" i="25"/>
  <c r="BM464" i="25"/>
  <c r="BL464" i="25"/>
  <c r="BK464" i="25"/>
  <c r="BJ464" i="25"/>
  <c r="BI464" i="25"/>
  <c r="BH464" i="25"/>
  <c r="BG464" i="25"/>
  <c r="BF464" i="25"/>
  <c r="BE464" i="25"/>
  <c r="BD464" i="25"/>
  <c r="BC464" i="25"/>
  <c r="BB464" i="25"/>
  <c r="BA464" i="25"/>
  <c r="AZ464" i="25"/>
  <c r="AY464" i="25"/>
  <c r="AX464" i="25"/>
  <c r="AW464" i="25"/>
  <c r="AV464" i="25"/>
  <c r="AU464" i="25"/>
  <c r="AT464" i="25"/>
  <c r="AS464" i="25"/>
  <c r="AR464" i="25"/>
  <c r="AQ464" i="25"/>
  <c r="AP464" i="25"/>
  <c r="AO464" i="25"/>
  <c r="AN464" i="25"/>
  <c r="AM464" i="25"/>
  <c r="AL464" i="25"/>
  <c r="AK464" i="25"/>
  <c r="AJ464" i="25"/>
  <c r="AI464" i="25"/>
  <c r="AH464" i="25"/>
  <c r="AG464" i="25"/>
  <c r="AF464" i="25"/>
  <c r="AE464" i="25"/>
  <c r="AD464" i="25"/>
  <c r="AC464" i="25"/>
  <c r="AB464" i="25"/>
  <c r="AA464" i="25"/>
  <c r="Z464" i="25"/>
  <c r="Y464" i="25"/>
  <c r="X464" i="25"/>
  <c r="W464" i="25"/>
  <c r="V464" i="25"/>
  <c r="U464" i="25"/>
  <c r="T464" i="25"/>
  <c r="S464" i="25"/>
  <c r="R464" i="25"/>
  <c r="Q464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M463" i="25"/>
  <c r="CL463" i="25"/>
  <c r="CK463" i="25"/>
  <c r="CJ463" i="25"/>
  <c r="CI463" i="25"/>
  <c r="CH463" i="25"/>
  <c r="CG463" i="25"/>
  <c r="CF463" i="25"/>
  <c r="CE463" i="25"/>
  <c r="CD463" i="25"/>
  <c r="CC463" i="25"/>
  <c r="CB463" i="25"/>
  <c r="CA463" i="25"/>
  <c r="BZ463" i="25"/>
  <c r="BY463" i="25"/>
  <c r="BX463" i="25"/>
  <c r="BW463" i="25"/>
  <c r="BV463" i="25"/>
  <c r="BU463" i="25"/>
  <c r="BT463" i="25"/>
  <c r="BS463" i="25"/>
  <c r="BR463" i="25"/>
  <c r="BQ463" i="25"/>
  <c r="BP463" i="25"/>
  <c r="BO463" i="25"/>
  <c r="BN463" i="25"/>
  <c r="BM463" i="25"/>
  <c r="BL463" i="25"/>
  <c r="BK463" i="25"/>
  <c r="BJ463" i="25"/>
  <c r="BI463" i="25"/>
  <c r="BH463" i="25"/>
  <c r="BG463" i="25"/>
  <c r="BF463" i="25"/>
  <c r="BE463" i="25"/>
  <c r="BD463" i="25"/>
  <c r="BC463" i="25"/>
  <c r="BB463" i="25"/>
  <c r="BA463" i="25"/>
  <c r="AZ463" i="25"/>
  <c r="AY463" i="25"/>
  <c r="AX463" i="25"/>
  <c r="AW463" i="25"/>
  <c r="AV463" i="25"/>
  <c r="AU463" i="25"/>
  <c r="AT463" i="25"/>
  <c r="AS463" i="25"/>
  <c r="AR463" i="25"/>
  <c r="AQ463" i="25"/>
  <c r="AP463" i="25"/>
  <c r="AO463" i="25"/>
  <c r="AN463" i="25"/>
  <c r="AM463" i="25"/>
  <c r="AL463" i="25"/>
  <c r="AK463" i="25"/>
  <c r="AJ463" i="25"/>
  <c r="AI463" i="25"/>
  <c r="AH463" i="25"/>
  <c r="AG463" i="25"/>
  <c r="AF463" i="25"/>
  <c r="AE463" i="25"/>
  <c r="AD463" i="25"/>
  <c r="AC463" i="25"/>
  <c r="AB463" i="25"/>
  <c r="AA463" i="25"/>
  <c r="Z463" i="25"/>
  <c r="Y463" i="25"/>
  <c r="X463" i="25"/>
  <c r="W463" i="25"/>
  <c r="V463" i="25"/>
  <c r="U463" i="25"/>
  <c r="T463" i="25"/>
  <c r="S463" i="25"/>
  <c r="R463" i="25"/>
  <c r="Q463" i="25"/>
  <c r="P463" i="25"/>
  <c r="O463" i="25"/>
  <c r="N463" i="25"/>
  <c r="M463" i="25"/>
  <c r="L463" i="25"/>
  <c r="K463" i="25"/>
  <c r="J463" i="25"/>
  <c r="I463" i="25"/>
  <c r="H463" i="25"/>
  <c r="G463" i="25"/>
  <c r="F463" i="25"/>
  <c r="E463" i="25"/>
  <c r="D463" i="25"/>
  <c r="CM462" i="25"/>
  <c r="CL462" i="25"/>
  <c r="CK462" i="25"/>
  <c r="CJ462" i="25"/>
  <c r="CI462" i="25"/>
  <c r="CH462" i="25"/>
  <c r="CG462" i="25"/>
  <c r="CF462" i="25"/>
  <c r="CE462" i="25"/>
  <c r="CD462" i="25"/>
  <c r="CC462" i="25"/>
  <c r="CB462" i="25"/>
  <c r="CA462" i="25"/>
  <c r="BZ462" i="25"/>
  <c r="BY462" i="25"/>
  <c r="BX462" i="25"/>
  <c r="BW462" i="25"/>
  <c r="BV462" i="25"/>
  <c r="BU462" i="25"/>
  <c r="BT462" i="25"/>
  <c r="BS462" i="25"/>
  <c r="BR462" i="25"/>
  <c r="BQ462" i="25"/>
  <c r="BP462" i="25"/>
  <c r="BO462" i="25"/>
  <c r="BN462" i="25"/>
  <c r="BM462" i="25"/>
  <c r="BL462" i="25"/>
  <c r="BK462" i="25"/>
  <c r="BJ462" i="25"/>
  <c r="BI462" i="25"/>
  <c r="BH462" i="25"/>
  <c r="BG462" i="25"/>
  <c r="BF462" i="25"/>
  <c r="BE462" i="25"/>
  <c r="BD462" i="25"/>
  <c r="BC462" i="25"/>
  <c r="BB462" i="25"/>
  <c r="BA462" i="25"/>
  <c r="AZ462" i="25"/>
  <c r="AY462" i="25"/>
  <c r="AX462" i="25"/>
  <c r="AW462" i="25"/>
  <c r="AV462" i="25"/>
  <c r="AU462" i="25"/>
  <c r="AT462" i="25"/>
  <c r="AS462" i="25"/>
  <c r="AR462" i="25"/>
  <c r="AQ462" i="25"/>
  <c r="AP462" i="25"/>
  <c r="AO462" i="25"/>
  <c r="AN462" i="25"/>
  <c r="AM462" i="25"/>
  <c r="AL462" i="25"/>
  <c r="AK462" i="25"/>
  <c r="AJ462" i="25"/>
  <c r="AI462" i="25"/>
  <c r="AH462" i="25"/>
  <c r="AG462" i="25"/>
  <c r="AF462" i="25"/>
  <c r="AE462" i="25"/>
  <c r="AD462" i="25"/>
  <c r="AC462" i="25"/>
  <c r="AB462" i="25"/>
  <c r="AA462" i="25"/>
  <c r="Z462" i="25"/>
  <c r="Y462" i="25"/>
  <c r="X462" i="25"/>
  <c r="W462" i="25"/>
  <c r="V462" i="25"/>
  <c r="U462" i="25"/>
  <c r="T462" i="25"/>
  <c r="S462" i="25"/>
  <c r="R462" i="25"/>
  <c r="Q462" i="25"/>
  <c r="P462" i="25"/>
  <c r="O462" i="25"/>
  <c r="N462" i="25"/>
  <c r="M462" i="25"/>
  <c r="L462" i="25"/>
  <c r="K462" i="25"/>
  <c r="J462" i="25"/>
  <c r="I462" i="25"/>
  <c r="H462" i="25"/>
  <c r="G462" i="25"/>
  <c r="F462" i="25"/>
  <c r="E462" i="25"/>
  <c r="D462" i="25"/>
  <c r="CM461" i="25"/>
  <c r="CL461" i="25"/>
  <c r="CK461" i="25"/>
  <c r="CJ461" i="25"/>
  <c r="CI461" i="25"/>
  <c r="CH461" i="25"/>
  <c r="CG461" i="25"/>
  <c r="CF461" i="25"/>
  <c r="CE461" i="25"/>
  <c r="CD461" i="25"/>
  <c r="CC461" i="25"/>
  <c r="CB461" i="25"/>
  <c r="CA461" i="25"/>
  <c r="BZ461" i="25"/>
  <c r="BY461" i="25"/>
  <c r="BX461" i="25"/>
  <c r="BW461" i="25"/>
  <c r="BV461" i="25"/>
  <c r="BU461" i="25"/>
  <c r="BT461" i="25"/>
  <c r="BS461" i="25"/>
  <c r="BR461" i="25"/>
  <c r="BQ461" i="25"/>
  <c r="BP461" i="25"/>
  <c r="BO461" i="25"/>
  <c r="BN461" i="25"/>
  <c r="BM461" i="25"/>
  <c r="BL461" i="25"/>
  <c r="BK461" i="25"/>
  <c r="BJ461" i="25"/>
  <c r="BI461" i="25"/>
  <c r="BH461" i="25"/>
  <c r="BG461" i="25"/>
  <c r="BF461" i="25"/>
  <c r="BE461" i="25"/>
  <c r="BD461" i="25"/>
  <c r="BC461" i="25"/>
  <c r="BB461" i="25"/>
  <c r="BA461" i="25"/>
  <c r="AZ461" i="25"/>
  <c r="AY461" i="25"/>
  <c r="AX461" i="25"/>
  <c r="AW461" i="25"/>
  <c r="AV461" i="25"/>
  <c r="AU461" i="25"/>
  <c r="AT461" i="25"/>
  <c r="AS461" i="25"/>
  <c r="AR461" i="25"/>
  <c r="AQ461" i="25"/>
  <c r="AP461" i="25"/>
  <c r="AO461" i="25"/>
  <c r="AN461" i="25"/>
  <c r="AM461" i="25"/>
  <c r="AL461" i="25"/>
  <c r="AK461" i="25"/>
  <c r="AJ461" i="25"/>
  <c r="AI461" i="25"/>
  <c r="AH461" i="25"/>
  <c r="AG461" i="25"/>
  <c r="AF461" i="25"/>
  <c r="AE461" i="25"/>
  <c r="AD461" i="25"/>
  <c r="AC461" i="25"/>
  <c r="AB461" i="25"/>
  <c r="AA461" i="25"/>
  <c r="Z461" i="25"/>
  <c r="Y461" i="25"/>
  <c r="X461" i="25"/>
  <c r="W461" i="25"/>
  <c r="V461" i="25"/>
  <c r="U461" i="25"/>
  <c r="T461" i="25"/>
  <c r="S461" i="25"/>
  <c r="R461" i="25"/>
  <c r="Q461" i="25"/>
  <c r="P461" i="25"/>
  <c r="O461" i="25"/>
  <c r="N461" i="25"/>
  <c r="M461" i="25"/>
  <c r="L461" i="25"/>
  <c r="K461" i="25"/>
  <c r="J461" i="25"/>
  <c r="I461" i="25"/>
  <c r="H461" i="25"/>
  <c r="G461" i="25"/>
  <c r="F461" i="25"/>
  <c r="E461" i="25"/>
  <c r="D461" i="25"/>
  <c r="CM460" i="25"/>
  <c r="CL460" i="25"/>
  <c r="CK460" i="25"/>
  <c r="CJ460" i="25"/>
  <c r="CI460" i="25"/>
  <c r="CH460" i="25"/>
  <c r="CG460" i="25"/>
  <c r="CF460" i="25"/>
  <c r="CE460" i="25"/>
  <c r="CD460" i="25"/>
  <c r="CC460" i="25"/>
  <c r="CB460" i="25"/>
  <c r="CA460" i="25"/>
  <c r="BZ460" i="25"/>
  <c r="BY460" i="25"/>
  <c r="BX460" i="25"/>
  <c r="BW460" i="25"/>
  <c r="BV460" i="25"/>
  <c r="BU460" i="25"/>
  <c r="BT460" i="25"/>
  <c r="BS460" i="25"/>
  <c r="BR460" i="25"/>
  <c r="BQ460" i="25"/>
  <c r="BP460" i="25"/>
  <c r="BO460" i="25"/>
  <c r="BN460" i="25"/>
  <c r="BM460" i="25"/>
  <c r="BL460" i="25"/>
  <c r="BK460" i="25"/>
  <c r="BJ460" i="25"/>
  <c r="BI460" i="25"/>
  <c r="BH460" i="25"/>
  <c r="BG460" i="25"/>
  <c r="BF460" i="25"/>
  <c r="BE460" i="25"/>
  <c r="BD460" i="25"/>
  <c r="BC460" i="25"/>
  <c r="BB460" i="25"/>
  <c r="BA460" i="25"/>
  <c r="AZ460" i="25"/>
  <c r="AY460" i="25"/>
  <c r="AX460" i="25"/>
  <c r="AW460" i="25"/>
  <c r="AV460" i="25"/>
  <c r="AU460" i="25"/>
  <c r="AT460" i="25"/>
  <c r="AS460" i="25"/>
  <c r="AR460" i="25"/>
  <c r="AQ460" i="25"/>
  <c r="AP460" i="25"/>
  <c r="AO460" i="25"/>
  <c r="AN460" i="25"/>
  <c r="AM460" i="25"/>
  <c r="AL460" i="25"/>
  <c r="AK460" i="25"/>
  <c r="AJ460" i="25"/>
  <c r="AI460" i="25"/>
  <c r="AH460" i="25"/>
  <c r="AG460" i="25"/>
  <c r="AF460" i="25"/>
  <c r="AE460" i="25"/>
  <c r="AD460" i="25"/>
  <c r="AC460" i="25"/>
  <c r="AB460" i="25"/>
  <c r="AA460" i="25"/>
  <c r="Z460" i="25"/>
  <c r="Y460" i="25"/>
  <c r="X460" i="25"/>
  <c r="W460" i="25"/>
  <c r="V460" i="25"/>
  <c r="U460" i="25"/>
  <c r="T460" i="25"/>
  <c r="S460" i="25"/>
  <c r="R460" i="25"/>
  <c r="Q460" i="25"/>
  <c r="P460" i="25"/>
  <c r="O460" i="25"/>
  <c r="N460" i="25"/>
  <c r="M460" i="25"/>
  <c r="L460" i="25"/>
  <c r="K460" i="25"/>
  <c r="J460" i="25"/>
  <c r="I460" i="25"/>
  <c r="H460" i="25"/>
  <c r="G460" i="25"/>
  <c r="F460" i="25"/>
  <c r="E460" i="25"/>
  <c r="D460" i="25"/>
  <c r="CM459" i="25"/>
  <c r="CL459" i="25"/>
  <c r="CK459" i="25"/>
  <c r="CJ459" i="25"/>
  <c r="CI459" i="25"/>
  <c r="CH459" i="25"/>
  <c r="CG459" i="25"/>
  <c r="CF459" i="25"/>
  <c r="CE459" i="25"/>
  <c r="CD459" i="25"/>
  <c r="CC459" i="25"/>
  <c r="CB459" i="25"/>
  <c r="CA459" i="25"/>
  <c r="BZ459" i="25"/>
  <c r="BY459" i="25"/>
  <c r="BX459" i="25"/>
  <c r="BW459" i="25"/>
  <c r="BV459" i="25"/>
  <c r="BU459" i="25"/>
  <c r="BT459" i="25"/>
  <c r="BS459" i="25"/>
  <c r="BR459" i="25"/>
  <c r="BQ459" i="25"/>
  <c r="BP459" i="25"/>
  <c r="BO459" i="25"/>
  <c r="BN459" i="25"/>
  <c r="BM459" i="25"/>
  <c r="BL459" i="25"/>
  <c r="BK459" i="25"/>
  <c r="BJ459" i="25"/>
  <c r="BI459" i="25"/>
  <c r="BH459" i="25"/>
  <c r="BG459" i="25"/>
  <c r="BF459" i="25"/>
  <c r="BE459" i="25"/>
  <c r="BD459" i="25"/>
  <c r="BC459" i="25"/>
  <c r="BB459" i="25"/>
  <c r="BA459" i="25"/>
  <c r="AZ459" i="25"/>
  <c r="AY459" i="25"/>
  <c r="AX459" i="25"/>
  <c r="AW459" i="25"/>
  <c r="AV459" i="25"/>
  <c r="AU459" i="25"/>
  <c r="AT459" i="25"/>
  <c r="AS459" i="25"/>
  <c r="AR459" i="25"/>
  <c r="AQ459" i="25"/>
  <c r="AP459" i="25"/>
  <c r="AO459" i="25"/>
  <c r="AN459" i="25"/>
  <c r="AM459" i="25"/>
  <c r="AL459" i="25"/>
  <c r="AK459" i="25"/>
  <c r="AJ459" i="25"/>
  <c r="AI459" i="25"/>
  <c r="AH459" i="25"/>
  <c r="AG459" i="25"/>
  <c r="AF459" i="25"/>
  <c r="AE459" i="25"/>
  <c r="AD459" i="25"/>
  <c r="AC459" i="25"/>
  <c r="AB459" i="25"/>
  <c r="AA459" i="25"/>
  <c r="Z459" i="25"/>
  <c r="Y459" i="25"/>
  <c r="X459" i="25"/>
  <c r="W459" i="25"/>
  <c r="V459" i="25"/>
  <c r="U459" i="25"/>
  <c r="T459" i="25"/>
  <c r="S459" i="25"/>
  <c r="R459" i="25"/>
  <c r="Q459" i="25"/>
  <c r="P459" i="25"/>
  <c r="O459" i="25"/>
  <c r="N459" i="25"/>
  <c r="M459" i="25"/>
  <c r="L459" i="25"/>
  <c r="K459" i="25"/>
  <c r="J459" i="25"/>
  <c r="I459" i="25"/>
  <c r="H459" i="25"/>
  <c r="G459" i="25"/>
  <c r="F459" i="25"/>
  <c r="E459" i="25"/>
  <c r="D459" i="25"/>
  <c r="CM458" i="25"/>
  <c r="CL458" i="25"/>
  <c r="CK458" i="25"/>
  <c r="CJ458" i="25"/>
  <c r="CI458" i="25"/>
  <c r="CH458" i="25"/>
  <c r="CG458" i="25"/>
  <c r="CF458" i="25"/>
  <c r="CE458" i="25"/>
  <c r="CD458" i="25"/>
  <c r="CC458" i="25"/>
  <c r="CB458" i="25"/>
  <c r="CA458" i="25"/>
  <c r="BZ458" i="25"/>
  <c r="BY458" i="25"/>
  <c r="BX458" i="25"/>
  <c r="BW458" i="25"/>
  <c r="BV458" i="25"/>
  <c r="BU458" i="25"/>
  <c r="BT458" i="25"/>
  <c r="BS458" i="25"/>
  <c r="BR458" i="25"/>
  <c r="BQ458" i="25"/>
  <c r="BP458" i="25"/>
  <c r="BO458" i="25"/>
  <c r="BN458" i="25"/>
  <c r="BM458" i="25"/>
  <c r="BL458" i="25"/>
  <c r="BK458" i="25"/>
  <c r="BJ458" i="25"/>
  <c r="BI458" i="25"/>
  <c r="BH458" i="25"/>
  <c r="BG458" i="25"/>
  <c r="BF458" i="25"/>
  <c r="BE458" i="25"/>
  <c r="BD458" i="25"/>
  <c r="BC458" i="25"/>
  <c r="BB458" i="25"/>
  <c r="BA458" i="25"/>
  <c r="AZ458" i="25"/>
  <c r="AY458" i="25"/>
  <c r="AX458" i="25"/>
  <c r="AW458" i="25"/>
  <c r="AV458" i="25"/>
  <c r="AU458" i="25"/>
  <c r="AT458" i="25"/>
  <c r="AS458" i="25"/>
  <c r="AR458" i="25"/>
  <c r="AQ458" i="25"/>
  <c r="AP458" i="25"/>
  <c r="AO458" i="25"/>
  <c r="AN458" i="25"/>
  <c r="AM458" i="25"/>
  <c r="AL458" i="25"/>
  <c r="AK458" i="25"/>
  <c r="AJ458" i="25"/>
  <c r="AI458" i="25"/>
  <c r="AH458" i="25"/>
  <c r="AG458" i="25"/>
  <c r="AF458" i="25"/>
  <c r="AE458" i="25"/>
  <c r="AD458" i="25"/>
  <c r="AC458" i="25"/>
  <c r="AB458" i="25"/>
  <c r="AA458" i="25"/>
  <c r="Z458" i="25"/>
  <c r="Y458" i="25"/>
  <c r="X458" i="25"/>
  <c r="W458" i="25"/>
  <c r="V458" i="25"/>
  <c r="U458" i="25"/>
  <c r="T458" i="25"/>
  <c r="S458" i="25"/>
  <c r="R458" i="25"/>
  <c r="Q458" i="25"/>
  <c r="P458" i="25"/>
  <c r="O458" i="25"/>
  <c r="N458" i="25"/>
  <c r="M458" i="25"/>
  <c r="L458" i="25"/>
  <c r="K458" i="25"/>
  <c r="J458" i="25"/>
  <c r="I458" i="25"/>
  <c r="H458" i="25"/>
  <c r="G458" i="25"/>
  <c r="F458" i="25"/>
  <c r="E458" i="25"/>
  <c r="D458" i="25"/>
  <c r="CM457" i="25"/>
  <c r="CL457" i="25"/>
  <c r="CK457" i="25"/>
  <c r="CJ457" i="25"/>
  <c r="CI457" i="25"/>
  <c r="CH457" i="25"/>
  <c r="CG457" i="25"/>
  <c r="CF457" i="25"/>
  <c r="CE457" i="25"/>
  <c r="CD457" i="25"/>
  <c r="CC457" i="25"/>
  <c r="CB457" i="25"/>
  <c r="CA457" i="25"/>
  <c r="BZ457" i="25"/>
  <c r="BY457" i="25"/>
  <c r="BX457" i="25"/>
  <c r="BW457" i="25"/>
  <c r="BV457" i="25"/>
  <c r="BU457" i="25"/>
  <c r="BT457" i="25"/>
  <c r="BS457" i="25"/>
  <c r="BR457" i="25"/>
  <c r="BQ457" i="25"/>
  <c r="BP457" i="25"/>
  <c r="BO457" i="25"/>
  <c r="BN457" i="25"/>
  <c r="BM457" i="25"/>
  <c r="BL457" i="25"/>
  <c r="BK457" i="25"/>
  <c r="BJ457" i="25"/>
  <c r="BI457" i="25"/>
  <c r="BH457" i="25"/>
  <c r="BG457" i="25"/>
  <c r="BF457" i="25"/>
  <c r="BE457" i="25"/>
  <c r="BD457" i="25"/>
  <c r="BC457" i="25"/>
  <c r="BB457" i="25"/>
  <c r="BA457" i="25"/>
  <c r="AZ457" i="25"/>
  <c r="AY457" i="25"/>
  <c r="AX457" i="25"/>
  <c r="AW457" i="25"/>
  <c r="AV457" i="25"/>
  <c r="AU457" i="25"/>
  <c r="AT457" i="25"/>
  <c r="AS457" i="25"/>
  <c r="AR457" i="25"/>
  <c r="AQ457" i="25"/>
  <c r="AP457" i="25"/>
  <c r="AO457" i="25"/>
  <c r="AN457" i="25"/>
  <c r="AM457" i="25"/>
  <c r="AL457" i="25"/>
  <c r="AK457" i="25"/>
  <c r="AJ457" i="25"/>
  <c r="AI457" i="25"/>
  <c r="AH457" i="25"/>
  <c r="AG457" i="25"/>
  <c r="AF457" i="25"/>
  <c r="AE457" i="25"/>
  <c r="AD457" i="25"/>
  <c r="AC457" i="25"/>
  <c r="AB457" i="25"/>
  <c r="AA457" i="25"/>
  <c r="Z457" i="25"/>
  <c r="Y457" i="25"/>
  <c r="X457" i="25"/>
  <c r="W457" i="25"/>
  <c r="V457" i="25"/>
  <c r="U457" i="25"/>
  <c r="T457" i="25"/>
  <c r="S457" i="25"/>
  <c r="R457" i="25"/>
  <c r="Q457" i="25"/>
  <c r="P457" i="25"/>
  <c r="O457" i="25"/>
  <c r="N457" i="25"/>
  <c r="M457" i="25"/>
  <c r="L457" i="25"/>
  <c r="K457" i="25"/>
  <c r="J457" i="25"/>
  <c r="I457" i="25"/>
  <c r="H457" i="25"/>
  <c r="G457" i="25"/>
  <c r="F457" i="25"/>
  <c r="E457" i="25"/>
  <c r="D457" i="25"/>
  <c r="CM456" i="25"/>
  <c r="CL456" i="25"/>
  <c r="CK456" i="25"/>
  <c r="CJ456" i="25"/>
  <c r="CI456" i="25"/>
  <c r="CH456" i="25"/>
  <c r="CG456" i="25"/>
  <c r="CF456" i="25"/>
  <c r="CE456" i="25"/>
  <c r="CD456" i="25"/>
  <c r="CC456" i="25"/>
  <c r="CB456" i="25"/>
  <c r="CA456" i="25"/>
  <c r="BZ456" i="25"/>
  <c r="BY456" i="25"/>
  <c r="BX456" i="25"/>
  <c r="BW456" i="25"/>
  <c r="BV456" i="25"/>
  <c r="BU456" i="25"/>
  <c r="BT456" i="25"/>
  <c r="BS456" i="25"/>
  <c r="BR456" i="25"/>
  <c r="BQ456" i="25"/>
  <c r="BP456" i="25"/>
  <c r="BO456" i="25"/>
  <c r="BN456" i="25"/>
  <c r="BM456" i="25"/>
  <c r="BL456" i="25"/>
  <c r="BK456" i="25"/>
  <c r="BJ456" i="25"/>
  <c r="BI456" i="25"/>
  <c r="BH456" i="25"/>
  <c r="BG456" i="25"/>
  <c r="BF456" i="25"/>
  <c r="BE456" i="25"/>
  <c r="BD456" i="25"/>
  <c r="BC456" i="25"/>
  <c r="BB456" i="25"/>
  <c r="BA456" i="25"/>
  <c r="AZ456" i="25"/>
  <c r="AY456" i="25"/>
  <c r="AX456" i="25"/>
  <c r="AW456" i="25"/>
  <c r="AV456" i="25"/>
  <c r="AU456" i="25"/>
  <c r="AT456" i="25"/>
  <c r="AS456" i="25"/>
  <c r="AR456" i="25"/>
  <c r="AQ456" i="25"/>
  <c r="AP456" i="25"/>
  <c r="AO456" i="25"/>
  <c r="AN456" i="25"/>
  <c r="AM456" i="25"/>
  <c r="AL456" i="25"/>
  <c r="AK456" i="25"/>
  <c r="AJ456" i="25"/>
  <c r="AI456" i="25"/>
  <c r="AH456" i="25"/>
  <c r="AG456" i="25"/>
  <c r="AF456" i="25"/>
  <c r="AE456" i="25"/>
  <c r="AD456" i="25"/>
  <c r="AC456" i="25"/>
  <c r="AB456" i="25"/>
  <c r="AA456" i="25"/>
  <c r="Z456" i="25"/>
  <c r="Y456" i="25"/>
  <c r="X456" i="25"/>
  <c r="W456" i="25"/>
  <c r="V456" i="25"/>
  <c r="U456" i="25"/>
  <c r="T456" i="25"/>
  <c r="S456" i="25"/>
  <c r="R456" i="25"/>
  <c r="Q456" i="25"/>
  <c r="P456" i="25"/>
  <c r="O456" i="25"/>
  <c r="N456" i="25"/>
  <c r="M456" i="25"/>
  <c r="L456" i="25"/>
  <c r="K456" i="25"/>
  <c r="J456" i="25"/>
  <c r="I456" i="25"/>
  <c r="H456" i="25"/>
  <c r="G456" i="25"/>
  <c r="F456" i="25"/>
  <c r="E456" i="25"/>
  <c r="D456" i="25"/>
  <c r="CM455" i="25"/>
  <c r="CL455" i="25"/>
  <c r="CK455" i="25"/>
  <c r="CJ455" i="25"/>
  <c r="CI455" i="25"/>
  <c r="CH455" i="25"/>
  <c r="CG455" i="25"/>
  <c r="CF455" i="25"/>
  <c r="CE455" i="25"/>
  <c r="CD455" i="25"/>
  <c r="CC455" i="25"/>
  <c r="CB455" i="25"/>
  <c r="CA455" i="25"/>
  <c r="BZ455" i="25"/>
  <c r="BY455" i="25"/>
  <c r="BX455" i="25"/>
  <c r="BW455" i="25"/>
  <c r="BV455" i="25"/>
  <c r="BU455" i="25"/>
  <c r="BT455" i="25"/>
  <c r="BS455" i="25"/>
  <c r="BR455" i="25"/>
  <c r="BQ455" i="25"/>
  <c r="BP455" i="25"/>
  <c r="BO455" i="25"/>
  <c r="BN455" i="25"/>
  <c r="BM455" i="25"/>
  <c r="BL455" i="25"/>
  <c r="BK455" i="25"/>
  <c r="BJ455" i="25"/>
  <c r="BI455" i="25"/>
  <c r="BH455" i="25"/>
  <c r="BG455" i="25"/>
  <c r="BF455" i="25"/>
  <c r="BE455" i="25"/>
  <c r="BD455" i="25"/>
  <c r="BC455" i="25"/>
  <c r="BB455" i="25"/>
  <c r="BA455" i="25"/>
  <c r="AZ455" i="25"/>
  <c r="AY455" i="25"/>
  <c r="AX455" i="25"/>
  <c r="AW455" i="25"/>
  <c r="AV455" i="25"/>
  <c r="AU455" i="25"/>
  <c r="AT455" i="25"/>
  <c r="AS455" i="25"/>
  <c r="AR455" i="25"/>
  <c r="AQ455" i="25"/>
  <c r="AP455" i="25"/>
  <c r="AO455" i="25"/>
  <c r="AN455" i="25"/>
  <c r="AM455" i="25"/>
  <c r="AL455" i="25"/>
  <c r="AK455" i="25"/>
  <c r="AJ455" i="25"/>
  <c r="AI455" i="25"/>
  <c r="AH455" i="25"/>
  <c r="AG455" i="25"/>
  <c r="AF455" i="25"/>
  <c r="AE455" i="25"/>
  <c r="AD455" i="25"/>
  <c r="AC455" i="25"/>
  <c r="AB455" i="25"/>
  <c r="AA455" i="25"/>
  <c r="Z455" i="25"/>
  <c r="Y455" i="25"/>
  <c r="X455" i="25"/>
  <c r="W455" i="25"/>
  <c r="V455" i="25"/>
  <c r="U455" i="25"/>
  <c r="T455" i="25"/>
  <c r="S455" i="25"/>
  <c r="R455" i="25"/>
  <c r="Q455" i="25"/>
  <c r="P455" i="25"/>
  <c r="O455" i="25"/>
  <c r="N455" i="25"/>
  <c r="M455" i="25"/>
  <c r="L455" i="25"/>
  <c r="K455" i="25"/>
  <c r="J455" i="25"/>
  <c r="I455" i="25"/>
  <c r="H455" i="25"/>
  <c r="G455" i="25"/>
  <c r="F455" i="25"/>
  <c r="E455" i="25"/>
  <c r="D455" i="25"/>
  <c r="CM454" i="25"/>
  <c r="CL454" i="25"/>
  <c r="CK454" i="25"/>
  <c r="CJ454" i="25"/>
  <c r="CI454" i="25"/>
  <c r="CH454" i="25"/>
  <c r="CG454" i="25"/>
  <c r="CF454" i="25"/>
  <c r="CE454" i="25"/>
  <c r="CD454" i="25"/>
  <c r="CC454" i="25"/>
  <c r="CB454" i="25"/>
  <c r="CA454" i="25"/>
  <c r="BZ454" i="25"/>
  <c r="BY454" i="25"/>
  <c r="BX454" i="25"/>
  <c r="BW454" i="25"/>
  <c r="BV454" i="25"/>
  <c r="BU454" i="25"/>
  <c r="BT454" i="25"/>
  <c r="BS454" i="25"/>
  <c r="BR454" i="25"/>
  <c r="BQ454" i="25"/>
  <c r="BP454" i="25"/>
  <c r="BO454" i="25"/>
  <c r="BN454" i="25"/>
  <c r="BM454" i="25"/>
  <c r="BL454" i="25"/>
  <c r="BK454" i="25"/>
  <c r="BJ454" i="25"/>
  <c r="BI454" i="25"/>
  <c r="BH454" i="25"/>
  <c r="BG454" i="25"/>
  <c r="BF454" i="25"/>
  <c r="BE454" i="25"/>
  <c r="BD454" i="25"/>
  <c r="BC454" i="25"/>
  <c r="BB454" i="25"/>
  <c r="BA454" i="25"/>
  <c r="AZ454" i="25"/>
  <c r="AY454" i="25"/>
  <c r="AX454" i="25"/>
  <c r="AW454" i="25"/>
  <c r="AV454" i="25"/>
  <c r="AU454" i="25"/>
  <c r="AT454" i="25"/>
  <c r="AS454" i="25"/>
  <c r="AR454" i="25"/>
  <c r="AQ454" i="25"/>
  <c r="AP454" i="25"/>
  <c r="AO454" i="25"/>
  <c r="AN454" i="25"/>
  <c r="AM454" i="25"/>
  <c r="AL454" i="25"/>
  <c r="AK454" i="25"/>
  <c r="AJ454" i="25"/>
  <c r="AI454" i="25"/>
  <c r="AH454" i="25"/>
  <c r="AG454" i="25"/>
  <c r="AF454" i="25"/>
  <c r="AE454" i="25"/>
  <c r="AD454" i="25"/>
  <c r="AC454" i="25"/>
  <c r="AB454" i="25"/>
  <c r="AA454" i="25"/>
  <c r="Z454" i="25"/>
  <c r="Y454" i="25"/>
  <c r="X454" i="25"/>
  <c r="W454" i="25"/>
  <c r="V454" i="25"/>
  <c r="U454" i="25"/>
  <c r="T454" i="25"/>
  <c r="S454" i="25"/>
  <c r="R454" i="25"/>
  <c r="Q454" i="25"/>
  <c r="P454" i="25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CM453" i="25"/>
  <c r="CL453" i="25"/>
  <c r="CK453" i="25"/>
  <c r="CJ453" i="25"/>
  <c r="CI453" i="25"/>
  <c r="CH453" i="25"/>
  <c r="CG453" i="25"/>
  <c r="CF453" i="25"/>
  <c r="CE453" i="25"/>
  <c r="CD453" i="25"/>
  <c r="CC453" i="25"/>
  <c r="CB453" i="25"/>
  <c r="CA453" i="25"/>
  <c r="BZ453" i="25"/>
  <c r="BY453" i="25"/>
  <c r="BX453" i="25"/>
  <c r="BW453" i="25"/>
  <c r="BV453" i="25"/>
  <c r="BU453" i="25"/>
  <c r="BT453" i="25"/>
  <c r="BS453" i="25"/>
  <c r="BR453" i="25"/>
  <c r="BQ453" i="25"/>
  <c r="BP453" i="25"/>
  <c r="BO453" i="25"/>
  <c r="BN453" i="25"/>
  <c r="BM453" i="25"/>
  <c r="BL453" i="25"/>
  <c r="BK453" i="25"/>
  <c r="BJ453" i="25"/>
  <c r="BI453" i="25"/>
  <c r="BH453" i="25"/>
  <c r="BG453" i="25"/>
  <c r="BF453" i="25"/>
  <c r="BE453" i="25"/>
  <c r="BD453" i="25"/>
  <c r="BC453" i="25"/>
  <c r="BB453" i="25"/>
  <c r="BA453" i="25"/>
  <c r="AZ453" i="25"/>
  <c r="AY453" i="25"/>
  <c r="AX453" i="25"/>
  <c r="AW453" i="25"/>
  <c r="AV453" i="25"/>
  <c r="AU453" i="25"/>
  <c r="AT453" i="25"/>
  <c r="AS453" i="25"/>
  <c r="AR453" i="25"/>
  <c r="AQ453" i="25"/>
  <c r="AP453" i="25"/>
  <c r="AO453" i="25"/>
  <c r="AN453" i="25"/>
  <c r="AM453" i="25"/>
  <c r="AL453" i="25"/>
  <c r="AK453" i="25"/>
  <c r="AJ453" i="25"/>
  <c r="AI453" i="25"/>
  <c r="AH453" i="25"/>
  <c r="AG453" i="25"/>
  <c r="AF453" i="25"/>
  <c r="AE453" i="25"/>
  <c r="AD453" i="25"/>
  <c r="AC453" i="25"/>
  <c r="AB453" i="25"/>
  <c r="AA453" i="25"/>
  <c r="Z453" i="25"/>
  <c r="Y453" i="25"/>
  <c r="X453" i="25"/>
  <c r="W453" i="25"/>
  <c r="V453" i="25"/>
  <c r="U453" i="25"/>
  <c r="T453" i="25"/>
  <c r="S453" i="25"/>
  <c r="R453" i="25"/>
  <c r="Q453" i="25"/>
  <c r="P453" i="25"/>
  <c r="O453" i="25"/>
  <c r="N453" i="25"/>
  <c r="M453" i="25"/>
  <c r="L453" i="25"/>
  <c r="K453" i="25"/>
  <c r="J453" i="25"/>
  <c r="I453" i="25"/>
  <c r="H453" i="25"/>
  <c r="G453" i="25"/>
  <c r="F453" i="25"/>
  <c r="E453" i="25"/>
  <c r="D453" i="25"/>
  <c r="CM452" i="25"/>
  <c r="CL452" i="25"/>
  <c r="CK452" i="25"/>
  <c r="CJ452" i="25"/>
  <c r="CI452" i="25"/>
  <c r="CH452" i="25"/>
  <c r="CG452" i="25"/>
  <c r="CF452" i="25"/>
  <c r="CE452" i="25"/>
  <c r="CD452" i="25"/>
  <c r="CC452" i="25"/>
  <c r="CB452" i="25"/>
  <c r="CA452" i="25"/>
  <c r="BZ452" i="25"/>
  <c r="BY452" i="25"/>
  <c r="BX452" i="25"/>
  <c r="BW452" i="25"/>
  <c r="BV452" i="25"/>
  <c r="BU452" i="25"/>
  <c r="BT452" i="25"/>
  <c r="BS452" i="25"/>
  <c r="BR452" i="25"/>
  <c r="BQ452" i="25"/>
  <c r="BP452" i="25"/>
  <c r="BO452" i="25"/>
  <c r="BN452" i="25"/>
  <c r="BM452" i="25"/>
  <c r="BL452" i="25"/>
  <c r="BK452" i="25"/>
  <c r="BJ452" i="25"/>
  <c r="BI452" i="25"/>
  <c r="BH452" i="25"/>
  <c r="BG452" i="25"/>
  <c r="BF452" i="25"/>
  <c r="BE452" i="25"/>
  <c r="BD452" i="25"/>
  <c r="BC452" i="25"/>
  <c r="BB452" i="25"/>
  <c r="BA452" i="25"/>
  <c r="AZ452" i="25"/>
  <c r="AY452" i="25"/>
  <c r="AX452" i="25"/>
  <c r="AW452" i="25"/>
  <c r="AV452" i="25"/>
  <c r="AU452" i="25"/>
  <c r="AT452" i="25"/>
  <c r="AS452" i="25"/>
  <c r="AR452" i="25"/>
  <c r="AQ452" i="25"/>
  <c r="AP452" i="25"/>
  <c r="AO452" i="25"/>
  <c r="AN452" i="25"/>
  <c r="AM452" i="25"/>
  <c r="AL452" i="25"/>
  <c r="AK452" i="25"/>
  <c r="AJ452" i="25"/>
  <c r="AI452" i="25"/>
  <c r="AH452" i="25"/>
  <c r="AG452" i="25"/>
  <c r="AF452" i="25"/>
  <c r="AE452" i="25"/>
  <c r="AD452" i="25"/>
  <c r="AC452" i="25"/>
  <c r="AB452" i="25"/>
  <c r="AA452" i="25"/>
  <c r="Z452" i="25"/>
  <c r="Y452" i="25"/>
  <c r="X452" i="25"/>
  <c r="W452" i="25"/>
  <c r="V452" i="25"/>
  <c r="U452" i="25"/>
  <c r="T452" i="25"/>
  <c r="S452" i="25"/>
  <c r="R452" i="25"/>
  <c r="Q452" i="25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CM451" i="25"/>
  <c r="CL451" i="25"/>
  <c r="CK451" i="25"/>
  <c r="CJ451" i="25"/>
  <c r="CI451" i="25"/>
  <c r="CH451" i="25"/>
  <c r="CG451" i="25"/>
  <c r="CF451" i="25"/>
  <c r="CE451" i="25"/>
  <c r="CD451" i="25"/>
  <c r="CC451" i="25"/>
  <c r="CB451" i="25"/>
  <c r="CA451" i="25"/>
  <c r="BZ451" i="25"/>
  <c r="BY451" i="25"/>
  <c r="BX451" i="25"/>
  <c r="BW451" i="25"/>
  <c r="BV451" i="25"/>
  <c r="BU451" i="25"/>
  <c r="BT451" i="25"/>
  <c r="BS451" i="25"/>
  <c r="BR451" i="25"/>
  <c r="BQ451" i="25"/>
  <c r="BP451" i="25"/>
  <c r="BO451" i="25"/>
  <c r="BN451" i="25"/>
  <c r="BM451" i="25"/>
  <c r="BL451" i="25"/>
  <c r="BK451" i="25"/>
  <c r="BJ451" i="25"/>
  <c r="BI451" i="25"/>
  <c r="BH451" i="25"/>
  <c r="BG451" i="25"/>
  <c r="BF451" i="25"/>
  <c r="BE451" i="25"/>
  <c r="BD451" i="25"/>
  <c r="BC451" i="25"/>
  <c r="BB451" i="25"/>
  <c r="BA451" i="25"/>
  <c r="AZ451" i="25"/>
  <c r="AY451" i="25"/>
  <c r="AX451" i="25"/>
  <c r="AW451" i="25"/>
  <c r="AV451" i="25"/>
  <c r="AU451" i="25"/>
  <c r="AT451" i="25"/>
  <c r="AS451" i="25"/>
  <c r="AR451" i="25"/>
  <c r="AQ451" i="25"/>
  <c r="AP451" i="25"/>
  <c r="AO451" i="25"/>
  <c r="AN451" i="25"/>
  <c r="AM451" i="25"/>
  <c r="AL451" i="25"/>
  <c r="AK451" i="25"/>
  <c r="AJ451" i="25"/>
  <c r="AI451" i="25"/>
  <c r="AH451" i="25"/>
  <c r="AG451" i="25"/>
  <c r="AF451" i="25"/>
  <c r="AE451" i="25"/>
  <c r="AD451" i="25"/>
  <c r="AC451" i="25"/>
  <c r="AB451" i="25"/>
  <c r="AA451" i="25"/>
  <c r="Z451" i="25"/>
  <c r="Y451" i="25"/>
  <c r="X451" i="25"/>
  <c r="W451" i="25"/>
  <c r="V451" i="25"/>
  <c r="U451" i="25"/>
  <c r="T451" i="25"/>
  <c r="S451" i="25"/>
  <c r="R451" i="25"/>
  <c r="Q451" i="25"/>
  <c r="P451" i="25"/>
  <c r="O451" i="25"/>
  <c r="N451" i="25"/>
  <c r="M451" i="25"/>
  <c r="L451" i="25"/>
  <c r="K451" i="25"/>
  <c r="J451" i="25"/>
  <c r="I451" i="25"/>
  <c r="H451" i="25"/>
  <c r="G451" i="25"/>
  <c r="F451" i="25"/>
  <c r="E451" i="25"/>
  <c r="D451" i="25"/>
  <c r="CM450" i="25"/>
  <c r="CM470" i="25" s="1"/>
  <c r="CL450" i="25"/>
  <c r="CK450" i="25"/>
  <c r="CK470" i="25" s="1"/>
  <c r="CJ450" i="25"/>
  <c r="CI450" i="25"/>
  <c r="CH450" i="25"/>
  <c r="CG450" i="25"/>
  <c r="CF450" i="25"/>
  <c r="CE450" i="25"/>
  <c r="CD450" i="25"/>
  <c r="CC450" i="25"/>
  <c r="CC470" i="25" s="1"/>
  <c r="CB450" i="25"/>
  <c r="CA450" i="25"/>
  <c r="BZ450" i="25"/>
  <c r="BZ470" i="25" s="1"/>
  <c r="BY450" i="25"/>
  <c r="BY470" i="25" s="1"/>
  <c r="BX450" i="25"/>
  <c r="BW450" i="25"/>
  <c r="BW470" i="25" s="1"/>
  <c r="BV450" i="25"/>
  <c r="BU450" i="25"/>
  <c r="BU470" i="25" s="1"/>
  <c r="BT450" i="25"/>
  <c r="BS450" i="25"/>
  <c r="BR450" i="25"/>
  <c r="BQ450" i="25"/>
  <c r="BP450" i="25"/>
  <c r="BP470" i="25" s="1"/>
  <c r="BO450" i="25"/>
  <c r="BN450" i="25"/>
  <c r="BM450" i="25"/>
  <c r="BM470" i="25" s="1"/>
  <c r="BL450" i="25"/>
  <c r="BK450" i="25"/>
  <c r="BK470" i="25" s="1"/>
  <c r="BJ450" i="25"/>
  <c r="BI450" i="25"/>
  <c r="BH450" i="25"/>
  <c r="BH470" i="25" s="1"/>
  <c r="BG450" i="25"/>
  <c r="BF450" i="25"/>
  <c r="BE450" i="25"/>
  <c r="BE470" i="25" s="1"/>
  <c r="BD450" i="25"/>
  <c r="BC450" i="25"/>
  <c r="BB450" i="25"/>
  <c r="BA450" i="25"/>
  <c r="AZ450" i="25"/>
  <c r="AZ470" i="25" s="1"/>
  <c r="AY450" i="25"/>
  <c r="AX450" i="25"/>
  <c r="AW450" i="25"/>
  <c r="AV450" i="25"/>
  <c r="AU450" i="25"/>
  <c r="AT450" i="25"/>
  <c r="AS450" i="25"/>
  <c r="AS470" i="25" s="1"/>
  <c r="AR450" i="25"/>
  <c r="AQ450" i="25"/>
  <c r="AP450" i="25"/>
  <c r="AO450" i="25"/>
  <c r="AN450" i="25"/>
  <c r="AN470" i="25" s="1"/>
  <c r="AM450" i="25"/>
  <c r="AM470" i="25" s="1"/>
  <c r="AL450" i="25"/>
  <c r="AL470" i="25" s="1"/>
  <c r="AK450" i="25"/>
  <c r="AK470" i="25" s="1"/>
  <c r="AJ450" i="25"/>
  <c r="AI450" i="25"/>
  <c r="AI470" i="25" s="1"/>
  <c r="AH450" i="25"/>
  <c r="AH470" i="25" s="1"/>
  <c r="AG450" i="25"/>
  <c r="AF450" i="25"/>
  <c r="AE450" i="25"/>
  <c r="AE470" i="25" s="1"/>
  <c r="AD450" i="25"/>
  <c r="AC450" i="25"/>
  <c r="AB450" i="25"/>
  <c r="AB470" i="25" s="1"/>
  <c r="AA450" i="25"/>
  <c r="Z450" i="25"/>
  <c r="Y450" i="25"/>
  <c r="X450" i="25"/>
  <c r="W450" i="25"/>
  <c r="V450" i="25"/>
  <c r="U450" i="25"/>
  <c r="U470" i="25" s="1"/>
  <c r="T450" i="25"/>
  <c r="S450" i="25"/>
  <c r="S470" i="25" s="1"/>
  <c r="R450" i="25"/>
  <c r="R470" i="25" s="1"/>
  <c r="Q450" i="25"/>
  <c r="P450" i="25"/>
  <c r="O450" i="25"/>
  <c r="N450" i="25"/>
  <c r="M450" i="25"/>
  <c r="M470" i="25" s="1"/>
  <c r="L450" i="25"/>
  <c r="K450" i="25"/>
  <c r="J450" i="25"/>
  <c r="J470" i="25" s="1"/>
  <c r="I450" i="25"/>
  <c r="I470" i="25" s="1"/>
  <c r="H450" i="25"/>
  <c r="G450" i="25"/>
  <c r="F450" i="25"/>
  <c r="E450" i="25"/>
  <c r="E470" i="25" s="1"/>
  <c r="D450" i="25"/>
  <c r="D470" i="25" s="1"/>
  <c r="CM448" i="25"/>
  <c r="CL448" i="25"/>
  <c r="CK448" i="25"/>
  <c r="CJ448" i="25"/>
  <c r="CI448" i="25"/>
  <c r="CH448" i="25"/>
  <c r="CG448" i="25"/>
  <c r="CF448" i="25"/>
  <c r="CE448" i="25"/>
  <c r="CD448" i="25"/>
  <c r="CC448" i="25"/>
  <c r="CB448" i="25"/>
  <c r="CA448" i="25"/>
  <c r="BZ448" i="25"/>
  <c r="BY448" i="25"/>
  <c r="BX448" i="25"/>
  <c r="BW448" i="25"/>
  <c r="BV448" i="25"/>
  <c r="BU448" i="25"/>
  <c r="BT448" i="25"/>
  <c r="BS448" i="25"/>
  <c r="BR448" i="25"/>
  <c r="BQ448" i="25"/>
  <c r="BP448" i="25"/>
  <c r="BO448" i="25"/>
  <c r="BN448" i="25"/>
  <c r="BM448" i="25"/>
  <c r="BL448" i="25"/>
  <c r="BK448" i="25"/>
  <c r="BJ448" i="25"/>
  <c r="BI448" i="25"/>
  <c r="BH448" i="25"/>
  <c r="BG448" i="25"/>
  <c r="BF448" i="25"/>
  <c r="BE448" i="25"/>
  <c r="BD448" i="25"/>
  <c r="BC448" i="25"/>
  <c r="BB448" i="25"/>
  <c r="BA448" i="25"/>
  <c r="AZ448" i="25"/>
  <c r="AY448" i="25"/>
  <c r="AX448" i="25"/>
  <c r="AW448" i="25"/>
  <c r="AV448" i="25"/>
  <c r="AU448" i="25"/>
  <c r="AT448" i="25"/>
  <c r="AS448" i="25"/>
  <c r="AR448" i="25"/>
  <c r="AQ448" i="25"/>
  <c r="AP448" i="25"/>
  <c r="AO448" i="25"/>
  <c r="AN448" i="25"/>
  <c r="AM448" i="25"/>
  <c r="AL448" i="25"/>
  <c r="AK448" i="25"/>
  <c r="AJ448" i="25"/>
  <c r="AI448" i="25"/>
  <c r="AH448" i="25"/>
  <c r="AG448" i="25"/>
  <c r="AF448" i="25"/>
  <c r="AE448" i="25"/>
  <c r="AD448" i="25"/>
  <c r="AC448" i="25"/>
  <c r="AB448" i="25"/>
  <c r="AA448" i="25"/>
  <c r="Z448" i="25"/>
  <c r="Y448" i="25"/>
  <c r="X448" i="25"/>
  <c r="W448" i="25"/>
  <c r="V448" i="25"/>
  <c r="U448" i="25"/>
  <c r="T448" i="25"/>
  <c r="S448" i="25"/>
  <c r="R448" i="25"/>
  <c r="Q448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M447" i="25"/>
  <c r="CL447" i="25"/>
  <c r="CK447" i="25"/>
  <c r="CJ447" i="25"/>
  <c r="CI447" i="25"/>
  <c r="CH447" i="25"/>
  <c r="CG447" i="25"/>
  <c r="CF447" i="25"/>
  <c r="CE447" i="25"/>
  <c r="CD447" i="25"/>
  <c r="CC447" i="25"/>
  <c r="CB447" i="25"/>
  <c r="CA447" i="25"/>
  <c r="BZ447" i="25"/>
  <c r="BY447" i="25"/>
  <c r="BX447" i="25"/>
  <c r="BW447" i="25"/>
  <c r="BV447" i="25"/>
  <c r="BU447" i="25"/>
  <c r="BT447" i="25"/>
  <c r="BS447" i="25"/>
  <c r="BR447" i="25"/>
  <c r="BQ447" i="25"/>
  <c r="BP447" i="25"/>
  <c r="BO447" i="25"/>
  <c r="BN447" i="25"/>
  <c r="BM447" i="25"/>
  <c r="BL447" i="25"/>
  <c r="BK447" i="25"/>
  <c r="BJ447" i="25"/>
  <c r="BI447" i="25"/>
  <c r="BH447" i="25"/>
  <c r="BG447" i="25"/>
  <c r="BF447" i="25"/>
  <c r="BE447" i="25"/>
  <c r="BD447" i="25"/>
  <c r="BC447" i="25"/>
  <c r="BB447" i="25"/>
  <c r="BA447" i="25"/>
  <c r="AZ447" i="25"/>
  <c r="AY447" i="25"/>
  <c r="AX447" i="25"/>
  <c r="AW447" i="25"/>
  <c r="AV447" i="25"/>
  <c r="AU447" i="25"/>
  <c r="AT447" i="25"/>
  <c r="AS447" i="25"/>
  <c r="AR447" i="25"/>
  <c r="AQ447" i="25"/>
  <c r="AP447" i="25"/>
  <c r="AO447" i="25"/>
  <c r="AN447" i="25"/>
  <c r="AM447" i="25"/>
  <c r="AL447" i="25"/>
  <c r="AK447" i="25"/>
  <c r="AJ447" i="25"/>
  <c r="AI447" i="25"/>
  <c r="AH447" i="25"/>
  <c r="AG447" i="25"/>
  <c r="AF447" i="25"/>
  <c r="AE447" i="25"/>
  <c r="AD447" i="25"/>
  <c r="AC447" i="25"/>
  <c r="AB447" i="25"/>
  <c r="AA447" i="25"/>
  <c r="Z447" i="25"/>
  <c r="Y447" i="25"/>
  <c r="X447" i="25"/>
  <c r="W447" i="25"/>
  <c r="V447" i="25"/>
  <c r="U447" i="25"/>
  <c r="T447" i="25"/>
  <c r="S447" i="25"/>
  <c r="R447" i="25"/>
  <c r="Q447" i="25"/>
  <c r="P447" i="25"/>
  <c r="O447" i="25"/>
  <c r="N447" i="25"/>
  <c r="M447" i="25"/>
  <c r="L447" i="25"/>
  <c r="K447" i="25"/>
  <c r="J447" i="25"/>
  <c r="I447" i="25"/>
  <c r="H447" i="25"/>
  <c r="G447" i="25"/>
  <c r="F447" i="25"/>
  <c r="E447" i="25"/>
  <c r="D447" i="25"/>
  <c r="BB470" i="25" l="1"/>
  <c r="AD470" i="25"/>
  <c r="N470" i="25"/>
  <c r="CG470" i="25"/>
  <c r="AT470" i="25"/>
  <c r="F470" i="25"/>
  <c r="BA470" i="25"/>
  <c r="BR470" i="25"/>
  <c r="CE470" i="25"/>
  <c r="BO470" i="25"/>
  <c r="BJ470" i="25"/>
  <c r="AO470" i="25"/>
  <c r="AW470" i="25"/>
  <c r="AG470" i="25"/>
  <c r="AA470" i="25"/>
  <c r="W470" i="25"/>
  <c r="K470" i="25"/>
  <c r="V470" i="25"/>
  <c r="AC470" i="25"/>
  <c r="BN470" i="25"/>
  <c r="CA470" i="25"/>
  <c r="Z470" i="25"/>
  <c r="CB470" i="25"/>
  <c r="AF470" i="25"/>
  <c r="BL470" i="25"/>
  <c r="H470" i="25"/>
  <c r="BT470" i="25"/>
  <c r="L470" i="25"/>
  <c r="BX470" i="25"/>
  <c r="CF470" i="25"/>
  <c r="CH470" i="25"/>
  <c r="AJ470" i="25"/>
  <c r="T470" i="25"/>
  <c r="AR470" i="25"/>
  <c r="AU470" i="25"/>
  <c r="CL470" i="25"/>
  <c r="P470" i="25"/>
  <c r="X470" i="25"/>
  <c r="BD470" i="25"/>
  <c r="CJ470" i="25"/>
  <c r="AV470" i="25"/>
  <c r="BS470" i="25"/>
  <c r="G470" i="25"/>
  <c r="BC470" i="25"/>
  <c r="CI470" i="25"/>
  <c r="O470" i="25"/>
  <c r="AY470" i="25"/>
  <c r="BG470" i="25"/>
  <c r="Y470" i="25"/>
  <c r="Q470" i="25"/>
  <c r="BI470" i="25"/>
  <c r="BQ470" i="25"/>
  <c r="AP470" i="25"/>
  <c r="AX470" i="25"/>
  <c r="BV470" i="25"/>
  <c r="BF470" i="25"/>
  <c r="CD470" i="25"/>
  <c r="AQ470" i="25"/>
  <c r="Z13" i="14" l="1"/>
  <c r="Z66" i="14"/>
  <c r="D26" i="3" l="1"/>
  <c r="E26" i="3"/>
  <c r="F26" i="3"/>
  <c r="G26" i="3"/>
  <c r="H26" i="3"/>
  <c r="I26" i="3"/>
  <c r="C26" i="3"/>
  <c r="D27" i="3"/>
  <c r="E27" i="3"/>
  <c r="F27" i="3"/>
  <c r="G27" i="3"/>
  <c r="H27" i="3"/>
  <c r="I27" i="3"/>
  <c r="C28" i="3" l="1"/>
  <c r="B5" i="7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Z8" i="14" l="1"/>
  <c r="Z46" i="14"/>
  <c r="Z4" i="14"/>
  <c r="Z81" i="14"/>
  <c r="Z59" i="14"/>
  <c r="Z58" i="14"/>
  <c r="Z90" i="14"/>
  <c r="Z45" i="14"/>
  <c r="Z53" i="14"/>
  <c r="Z69" i="14"/>
  <c r="Z52" i="14"/>
  <c r="Z75" i="14"/>
  <c r="Z22" i="14"/>
  <c r="Z63" i="14"/>
  <c r="Z86" i="14"/>
  <c r="Z19" i="14"/>
  <c r="Z18" i="14"/>
  <c r="Z9" i="14"/>
  <c r="Z16" i="14"/>
  <c r="Z84" i="14"/>
  <c r="Z37" i="14"/>
  <c r="Z78" i="14"/>
  <c r="Z88" i="14"/>
  <c r="Z33" i="14"/>
  <c r="Z85" i="14"/>
  <c r="Z30" i="14"/>
  <c r="Z29" i="14"/>
  <c r="Z15" i="14"/>
  <c r="Z79" i="14"/>
  <c r="Z24" i="14"/>
  <c r="Z12" i="14"/>
  <c r="Z61" i="14"/>
  <c r="Z21" i="14"/>
  <c r="Z41" i="14"/>
  <c r="Z83" i="14"/>
  <c r="Z40" i="14"/>
  <c r="Z42" i="14"/>
  <c r="Z17" i="14"/>
  <c r="Z60" i="14"/>
  <c r="Z74" i="14"/>
  <c r="Z27" i="14"/>
  <c r="Z39" i="14"/>
  <c r="Z91" i="14"/>
  <c r="Z20" i="14"/>
  <c r="Z44" i="14"/>
  <c r="Z68" i="14"/>
  <c r="Z62" i="14"/>
  <c r="Z36" i="14"/>
  <c r="Z35" i="14"/>
  <c r="Z77" i="14"/>
  <c r="Z32" i="14"/>
  <c r="Z11" i="14"/>
  <c r="Z23" i="14"/>
  <c r="Z54" i="14"/>
  <c r="Z34" i="14"/>
  <c r="Z26" i="14"/>
  <c r="Z5" i="14"/>
  <c r="Z55" i="14"/>
  <c r="Z64" i="14"/>
  <c r="Z25" i="14"/>
  <c r="Z87" i="14"/>
  <c r="Z6" i="14"/>
  <c r="Z38" i="14"/>
  <c r="Z48" i="14"/>
  <c r="Z47" i="14"/>
  <c r="Z70" i="14"/>
  <c r="Z65" i="14"/>
  <c r="Z56" i="14"/>
  <c r="Z82" i="14"/>
  <c r="Z10" i="14"/>
  <c r="Z80" i="14"/>
  <c r="Z76" i="14"/>
  <c r="Z51" i="14"/>
  <c r="Z43" i="14"/>
  <c r="Z73" i="14"/>
  <c r="Z57" i="14"/>
  <c r="Z31" i="14"/>
  <c r="Z49" i="14"/>
  <c r="Z14" i="14"/>
  <c r="Z28" i="14"/>
  <c r="Z72" i="14"/>
  <c r="Z67" i="14"/>
  <c r="Z7" i="14"/>
  <c r="Z71" i="14"/>
  <c r="N22" i="12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G12" i="3"/>
  <c r="H12" i="3"/>
  <c r="I12" i="3"/>
  <c r="D11" i="3"/>
  <c r="E11" i="3"/>
  <c r="G11" i="3"/>
  <c r="H11" i="3"/>
  <c r="I11" i="3"/>
  <c r="C4" i="7" l="1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O141" i="3"/>
  <c r="W141" i="3" s="1"/>
  <c r="N85" i="18" s="1"/>
  <c r="O143" i="3"/>
  <c r="W143" i="3" s="1"/>
  <c r="N76" i="18" s="1"/>
  <c r="B13" i="7"/>
  <c r="K119" i="3"/>
  <c r="S119" i="3" s="1"/>
  <c r="J104" i="18" s="1"/>
  <c r="Q124" i="3"/>
  <c r="Y124" i="3" s="1"/>
  <c r="P107" i="18" s="1"/>
  <c r="Q121" i="3"/>
  <c r="Y121" i="3" s="1"/>
  <c r="P106" i="18" s="1"/>
  <c r="Q122" i="3"/>
  <c r="Y122" i="3" s="1"/>
  <c r="P42" i="18" s="1"/>
  <c r="Q123" i="3"/>
  <c r="Y123" i="3" s="1"/>
  <c r="P74" i="18" s="1"/>
  <c r="Q120" i="3"/>
  <c r="Y120" i="3" s="1"/>
  <c r="P105" i="18" s="1"/>
  <c r="Q125" i="3"/>
  <c r="Y125" i="3" s="1"/>
  <c r="P14" i="18" s="1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L112" i="3"/>
  <c r="T112" i="3" s="1"/>
  <c r="K61" i="18" s="1"/>
  <c r="H13" i="7"/>
  <c r="Q119" i="3"/>
  <c r="Y119" i="3" s="1"/>
  <c r="P104" i="18" s="1"/>
  <c r="P124" i="3"/>
  <c r="X124" i="3" s="1"/>
  <c r="O107" i="18" s="1"/>
  <c r="P122" i="3"/>
  <c r="X122" i="3" s="1"/>
  <c r="O42" i="18" s="1"/>
  <c r="P121" i="3"/>
  <c r="X121" i="3" s="1"/>
  <c r="O106" i="18" s="1"/>
  <c r="P125" i="3"/>
  <c r="X125" i="3" s="1"/>
  <c r="O14" i="18" s="1"/>
  <c r="P123" i="3"/>
  <c r="X123" i="3" s="1"/>
  <c r="O74" i="18" s="1"/>
  <c r="P120" i="3"/>
  <c r="X120" i="3" s="1"/>
  <c r="O105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N113" i="3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O120" i="3"/>
  <c r="W120" i="3" s="1"/>
  <c r="N105" i="18" s="1"/>
  <c r="O121" i="3"/>
  <c r="W121" i="3" s="1"/>
  <c r="N106" i="18" s="1"/>
  <c r="O125" i="3"/>
  <c r="W125" i="3" s="1"/>
  <c r="N14" i="18" s="1"/>
  <c r="O122" i="3"/>
  <c r="W122" i="3" s="1"/>
  <c r="N42" i="18" s="1"/>
  <c r="O123" i="3"/>
  <c r="W123" i="3" s="1"/>
  <c r="N74" i="18" s="1"/>
  <c r="O124" i="3"/>
  <c r="W124" i="3" s="1"/>
  <c r="N107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1" i="3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42" i="3"/>
  <c r="S42" i="3" s="1"/>
  <c r="J7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N98" i="3"/>
  <c r="V98" i="3" s="1"/>
  <c r="M83" i="18" s="1"/>
  <c r="F13" i="7"/>
  <c r="O119" i="3"/>
  <c r="W119" i="3" s="1"/>
  <c r="N104" i="18" s="1"/>
  <c r="N122" i="3"/>
  <c r="V122" i="3" s="1"/>
  <c r="M42" i="18" s="1"/>
  <c r="N125" i="3"/>
  <c r="V125" i="3" s="1"/>
  <c r="M14" i="18" s="1"/>
  <c r="N121" i="3"/>
  <c r="V121" i="3" s="1"/>
  <c r="M106" i="18" s="1"/>
  <c r="N123" i="3"/>
  <c r="V123" i="3" s="1"/>
  <c r="M74" i="18" s="1"/>
  <c r="N124" i="3"/>
  <c r="V124" i="3" s="1"/>
  <c r="M107" i="18" s="1"/>
  <c r="N120" i="3"/>
  <c r="V120" i="3" s="1"/>
  <c r="M105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M122" i="3"/>
  <c r="U122" i="3" s="1"/>
  <c r="L42" i="18" s="1"/>
  <c r="M120" i="3"/>
  <c r="U120" i="3" s="1"/>
  <c r="L105" i="18" s="1"/>
  <c r="M125" i="3"/>
  <c r="U125" i="3" s="1"/>
  <c r="L14" i="18" s="1"/>
  <c r="M121" i="3"/>
  <c r="U121" i="3" s="1"/>
  <c r="L106" i="18" s="1"/>
  <c r="M124" i="3"/>
  <c r="U124" i="3" s="1"/>
  <c r="L107" i="18" s="1"/>
  <c r="M123" i="3"/>
  <c r="U123" i="3" s="1"/>
  <c r="L7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K121" i="3"/>
  <c r="S121" i="3" s="1"/>
  <c r="J106" i="18" s="1"/>
  <c r="K124" i="3"/>
  <c r="S124" i="3" s="1"/>
  <c r="J107" i="18" s="1"/>
  <c r="K120" i="3"/>
  <c r="S120" i="3" s="1"/>
  <c r="J105" i="18" s="1"/>
  <c r="K125" i="3"/>
  <c r="S125" i="3" s="1"/>
  <c r="J14" i="18" s="1"/>
  <c r="K123" i="3"/>
  <c r="S123" i="3" s="1"/>
  <c r="J74" i="18" s="1"/>
  <c r="K122" i="3"/>
  <c r="S122" i="3" s="1"/>
  <c r="J42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L125" i="3"/>
  <c r="T125" i="3" s="1"/>
  <c r="K14" i="18" s="1"/>
  <c r="L122" i="3"/>
  <c r="T122" i="3" s="1"/>
  <c r="K42" i="18" s="1"/>
  <c r="L123" i="3"/>
  <c r="T123" i="3" s="1"/>
  <c r="K74" i="18" s="1"/>
  <c r="L121" i="3"/>
  <c r="T121" i="3" s="1"/>
  <c r="K106" i="18" s="1"/>
  <c r="L124" i="3"/>
  <c r="T124" i="3" s="1"/>
  <c r="K107" i="18" s="1"/>
  <c r="L120" i="3"/>
  <c r="T120" i="3" s="1"/>
  <c r="K105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16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L119" i="3"/>
  <c r="T119" i="3" s="1"/>
  <c r="K104" i="18" s="1"/>
  <c r="K135" i="3"/>
  <c r="S135" i="3" s="1"/>
  <c r="J63" i="18" s="1"/>
  <c r="B14" i="7"/>
  <c r="K131" i="3"/>
  <c r="S131" i="3" s="1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S4" i="3"/>
  <c r="J89" i="18" s="1"/>
  <c r="C13" i="3"/>
  <c r="S31" i="3"/>
  <c r="J94" i="18" s="1"/>
  <c r="D138" i="3"/>
  <c r="AB131" i="3" s="1"/>
  <c r="E128" i="3"/>
  <c r="AA16" i="3"/>
  <c r="K58" i="3"/>
  <c r="S58" i="3" s="1"/>
  <c r="J9" i="18" s="1"/>
  <c r="H85" i="3"/>
  <c r="F85" i="3"/>
  <c r="G128" i="3"/>
  <c r="E138" i="3"/>
  <c r="AC131" i="3" s="1"/>
  <c r="K60" i="3"/>
  <c r="S60" i="3" s="1"/>
  <c r="J80" i="18" s="1"/>
  <c r="G85" i="3"/>
  <c r="E85" i="3"/>
  <c r="F116" i="3"/>
  <c r="K52" i="3"/>
  <c r="S52" i="3" s="1"/>
  <c r="J73" i="18" s="1"/>
  <c r="G138" i="3"/>
  <c r="AE131" i="3" s="1"/>
  <c r="K59" i="3"/>
  <c r="S59" i="3" s="1"/>
  <c r="J37" i="18" s="1"/>
  <c r="U77" i="3"/>
  <c r="L81" i="18" s="1"/>
  <c r="I85" i="3"/>
  <c r="T142" i="3"/>
  <c r="K43" i="18" s="1"/>
  <c r="D13" i="3"/>
  <c r="C62" i="3"/>
  <c r="C63" i="3" s="1"/>
  <c r="V16" i="3"/>
  <c r="M91" i="18" s="1"/>
  <c r="K91" i="3"/>
  <c r="S91" i="3" s="1"/>
  <c r="J103" i="18" s="1"/>
  <c r="T150" i="3"/>
  <c r="K109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T88" i="3"/>
  <c r="K100" i="18" s="1"/>
  <c r="X100" i="3"/>
  <c r="O24" i="18" s="1"/>
  <c r="D116" i="3"/>
  <c r="T111" i="3"/>
  <c r="K60" i="18" s="1"/>
  <c r="I128" i="3"/>
  <c r="E154" i="3"/>
  <c r="I62" i="3"/>
  <c r="I63" i="3" s="1"/>
  <c r="I138" i="3"/>
  <c r="AG131" i="3" s="1"/>
  <c r="H147" i="3"/>
  <c r="H128" i="3"/>
  <c r="H138" i="3"/>
  <c r="AF131" i="3" s="1"/>
  <c r="E147" i="3"/>
  <c r="I154" i="3"/>
  <c r="V109" i="3"/>
  <c r="M84" i="18" s="1"/>
  <c r="K132" i="3"/>
  <c r="S132" i="3" s="1"/>
  <c r="J26" i="18" s="1"/>
  <c r="F106" i="3"/>
  <c r="V99" i="3"/>
  <c r="M40" i="18" s="1"/>
  <c r="F138" i="3"/>
  <c r="AD131" i="3" s="1"/>
  <c r="G154" i="3"/>
  <c r="Y16" i="3"/>
  <c r="P91" i="18" s="1"/>
  <c r="K100" i="3"/>
  <c r="S100" i="3" s="1"/>
  <c r="J24" i="18" s="1"/>
  <c r="V113" i="3"/>
  <c r="M13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W142" i="3"/>
  <c r="N43" i="18" s="1"/>
  <c r="Y151" i="3"/>
  <c r="P64" i="18" s="1"/>
  <c r="G62" i="3"/>
  <c r="G63" i="3" s="1"/>
  <c r="T77" i="3"/>
  <c r="K81" i="18" s="1"/>
  <c r="K103" i="3"/>
  <c r="S103" i="3" s="1"/>
  <c r="J41" i="18" s="1"/>
  <c r="C128" i="3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H106" i="3"/>
  <c r="G116" i="3"/>
  <c r="E106" i="3"/>
  <c r="I106" i="3"/>
  <c r="G106" i="3"/>
  <c r="G95" i="3"/>
  <c r="I95" i="3"/>
  <c r="E95" i="3"/>
  <c r="D74" i="3"/>
  <c r="H95" i="3"/>
  <c r="I74" i="3"/>
  <c r="H74" i="3"/>
  <c r="F95" i="3"/>
  <c r="D95" i="3"/>
  <c r="H46" i="3"/>
  <c r="E74" i="3"/>
  <c r="F46" i="3"/>
  <c r="H13" i="3"/>
  <c r="C74" i="3"/>
  <c r="G13" i="3"/>
  <c r="I46" i="3"/>
  <c r="F74" i="3"/>
  <c r="D46" i="3"/>
  <c r="E46" i="3"/>
  <c r="G46" i="3"/>
  <c r="I13" i="3"/>
  <c r="E13" i="3"/>
  <c r="F154" i="20" l="1"/>
  <c r="K153" i="20"/>
  <c r="W151" i="20" s="1"/>
  <c r="AI151" i="20" s="1"/>
  <c r="V109" i="23" s="1"/>
  <c r="D153" i="20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19" i="3"/>
  <c r="AB121" i="3"/>
  <c r="AB123" i="3"/>
  <c r="AB124" i="3"/>
  <c r="AB120" i="3"/>
  <c r="AB125" i="3"/>
  <c r="AD78" i="3"/>
  <c r="AD81" i="3"/>
  <c r="AD82" i="3"/>
  <c r="AD79" i="3"/>
  <c r="AD80" i="3"/>
  <c r="AD77" i="3"/>
  <c r="F153" i="20"/>
  <c r="R152" i="20" s="1"/>
  <c r="AD152" i="20" s="1"/>
  <c r="Q64" i="23" s="1"/>
  <c r="AG10" i="3"/>
  <c r="AG5" i="3"/>
  <c r="AG9" i="3"/>
  <c r="AG8" i="3"/>
  <c r="AG7" i="3"/>
  <c r="AG6" i="3"/>
  <c r="AG4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88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A4" i="3"/>
  <c r="AD150" i="3"/>
  <c r="AD151" i="3"/>
  <c r="AG122" i="3"/>
  <c r="AG123" i="3"/>
  <c r="AG121" i="3"/>
  <c r="AG119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98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6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A142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49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77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09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141" i="3"/>
  <c r="AA131" i="3"/>
  <c r="AA119" i="3"/>
  <c r="AA98" i="3"/>
  <c r="AA88" i="3"/>
  <c r="AA77" i="3"/>
  <c r="AA66" i="3"/>
  <c r="AA49" i="3"/>
  <c r="AA31" i="3"/>
  <c r="C115" i="3"/>
  <c r="C114" i="3"/>
  <c r="B12" i="7" s="1"/>
  <c r="I153" i="20" l="1"/>
  <c r="U152" i="20" s="1"/>
  <c r="AG152" i="20" s="1"/>
  <c r="T64" i="23" s="1"/>
  <c r="I93" i="20"/>
  <c r="U89" i="20" s="1"/>
  <c r="AG89" i="20" s="1"/>
  <c r="T101" i="23" s="1"/>
  <c r="G116" i="20"/>
  <c r="E146" i="20"/>
  <c r="Q142" i="20" s="1"/>
  <c r="AC142" i="20" s="1"/>
  <c r="P85" i="23" s="1"/>
  <c r="J154" i="20"/>
  <c r="G154" i="20"/>
  <c r="I154" i="20"/>
  <c r="M94" i="20"/>
  <c r="I94" i="20"/>
  <c r="K154" i="20"/>
  <c r="K155" i="20" s="1"/>
  <c r="I72" i="20"/>
  <c r="U70" i="20" s="1"/>
  <c r="AG70" i="20" s="1"/>
  <c r="T10" i="23" s="1"/>
  <c r="M105" i="20"/>
  <c r="Y99" i="20" s="1"/>
  <c r="AK99" i="20" s="1"/>
  <c r="X83" i="23" s="1"/>
  <c r="K115" i="20"/>
  <c r="W111" i="20" s="1"/>
  <c r="AI111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E154" i="20"/>
  <c r="G138" i="20"/>
  <c r="E105" i="20"/>
  <c r="Q104" i="20" s="1"/>
  <c r="AC104" i="20" s="1"/>
  <c r="P41" i="23" s="1"/>
  <c r="E84" i="20"/>
  <c r="H12" i="20"/>
  <c r="I61" i="20"/>
  <c r="U58" i="20" s="1"/>
  <c r="AG58" i="20" s="1"/>
  <c r="T9" i="23" s="1"/>
  <c r="K106" i="20"/>
  <c r="J153" i="20"/>
  <c r="V152" i="20" s="1"/>
  <c r="AH152" i="20" s="1"/>
  <c r="U64" i="23" s="1"/>
  <c r="M153" i="20"/>
  <c r="Y152" i="20" s="1"/>
  <c r="AK152" i="20" s="1"/>
  <c r="X64" i="23" s="1"/>
  <c r="K138" i="20"/>
  <c r="C72" i="20"/>
  <c r="O68" i="20" s="1"/>
  <c r="AA68" i="20" s="1"/>
  <c r="N22" i="23" s="1"/>
  <c r="J146" i="20"/>
  <c r="V145" i="20" s="1"/>
  <c r="AH145" i="20" s="1"/>
  <c r="U15" i="23" s="1"/>
  <c r="H153" i="20"/>
  <c r="T152" i="20" s="1"/>
  <c r="AF152" i="20" s="1"/>
  <c r="S64" i="23" s="1"/>
  <c r="K146" i="20"/>
  <c r="W144" i="20" s="1"/>
  <c r="AI144" i="20" s="1"/>
  <c r="V76" i="23" s="1"/>
  <c r="G115" i="20"/>
  <c r="S114" i="20" s="1"/>
  <c r="AE114" i="20" s="1"/>
  <c r="R13" i="23" s="1"/>
  <c r="E83" i="20"/>
  <c r="Q82" i="20" s="1"/>
  <c r="AC82" i="20" s="1"/>
  <c r="P12" i="23" s="1"/>
  <c r="D147" i="20"/>
  <c r="K84" i="20"/>
  <c r="G73" i="20"/>
  <c r="F106" i="20"/>
  <c r="J147" i="20"/>
  <c r="I11" i="20"/>
  <c r="U8" i="20" s="1"/>
  <c r="AG8" i="20" s="1"/>
  <c r="T90" i="23" s="1"/>
  <c r="M45" i="20"/>
  <c r="C11" i="20"/>
  <c r="O9" i="20" s="1"/>
  <c r="AA9" i="20" s="1"/>
  <c r="N68" i="23" s="1"/>
  <c r="L94" i="20"/>
  <c r="G137" i="20"/>
  <c r="S134" i="20" s="1"/>
  <c r="AE134" i="20" s="1"/>
  <c r="R62" i="23" s="1"/>
  <c r="E153" i="20"/>
  <c r="Q151" i="20" s="1"/>
  <c r="AC151" i="20" s="1"/>
  <c r="P109" i="23" s="1"/>
  <c r="C12" i="20"/>
  <c r="J94" i="20"/>
  <c r="L84" i="20"/>
  <c r="L137" i="20"/>
  <c r="K14" i="24" s="1"/>
  <c r="D137" i="20"/>
  <c r="P134" i="20" s="1"/>
  <c r="AB134" i="20" s="1"/>
  <c r="O62" i="23" s="1"/>
  <c r="I12" i="20"/>
  <c r="C127" i="20"/>
  <c r="O122" i="20" s="1"/>
  <c r="AA122" i="20" s="1"/>
  <c r="N106" i="23" s="1"/>
  <c r="E27" i="20"/>
  <c r="G105" i="20"/>
  <c r="S99" i="20" s="1"/>
  <c r="AE99" i="20" s="1"/>
  <c r="R83" i="23" s="1"/>
  <c r="H94" i="20"/>
  <c r="K105" i="20"/>
  <c r="W102" i="20" s="1"/>
  <c r="AI102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7" i="20"/>
  <c r="D93" i="20"/>
  <c r="P88" i="20" s="1"/>
  <c r="AB88" i="20" s="1"/>
  <c r="O100" i="23" s="1"/>
  <c r="K27" i="20"/>
  <c r="C106" i="20"/>
  <c r="H146" i="20"/>
  <c r="T144" i="20" s="1"/>
  <c r="AF144" i="20" s="1"/>
  <c r="S76" i="23" s="1"/>
  <c r="M27" i="20"/>
  <c r="D72" i="20"/>
  <c r="P69" i="20" s="1"/>
  <c r="AB69" i="20" s="1"/>
  <c r="O57" i="23" s="1"/>
  <c r="C137" i="20"/>
  <c r="O134" i="20" s="1"/>
  <c r="AA134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6" i="20"/>
  <c r="H106" i="20"/>
  <c r="I44" i="20"/>
  <c r="U31" i="20" s="1"/>
  <c r="AG31" i="20" s="1"/>
  <c r="T94" i="23" s="1"/>
  <c r="F147" i="20"/>
  <c r="G153" i="20"/>
  <c r="S152" i="20" s="1"/>
  <c r="AE152" i="20" s="1"/>
  <c r="R64" i="23" s="1"/>
  <c r="E128" i="20"/>
  <c r="I138" i="20"/>
  <c r="F105" i="20"/>
  <c r="R103" i="20" s="1"/>
  <c r="AD103" i="20" s="1"/>
  <c r="Q59" i="23" s="1"/>
  <c r="M147" i="20"/>
  <c r="H11" i="20"/>
  <c r="T5" i="20" s="1"/>
  <c r="AF5" i="20" s="1"/>
  <c r="S30" i="23" s="1"/>
  <c r="H127" i="20"/>
  <c r="T122" i="20" s="1"/>
  <c r="AF122" i="20" s="1"/>
  <c r="S106" i="23" s="1"/>
  <c r="E138" i="20"/>
  <c r="I147" i="20"/>
  <c r="E127" i="20"/>
  <c r="Q126" i="20" s="1"/>
  <c r="AC126" i="20" s="1"/>
  <c r="P14" i="23" s="1"/>
  <c r="H93" i="20"/>
  <c r="T89" i="20" s="1"/>
  <c r="AF89" i="20" s="1"/>
  <c r="S101" i="23" s="1"/>
  <c r="G93" i="20"/>
  <c r="S91" i="20" s="1"/>
  <c r="AE91" i="20" s="1"/>
  <c r="R103" i="23" s="1"/>
  <c r="H115" i="20"/>
  <c r="T113" i="20" s="1"/>
  <c r="AF113" i="20" s="1"/>
  <c r="S61" i="23" s="1"/>
  <c r="H72" i="20"/>
  <c r="T71" i="20" s="1"/>
  <c r="AF71" i="20" s="1"/>
  <c r="S11" i="23" s="1"/>
  <c r="M146" i="20"/>
  <c r="Y144" i="20" s="1"/>
  <c r="AK144" i="20" s="1"/>
  <c r="X76" i="23" s="1"/>
  <c r="I146" i="20"/>
  <c r="U144" i="20" s="1"/>
  <c r="AG144" i="20" s="1"/>
  <c r="T76" i="23" s="1"/>
  <c r="H73" i="20"/>
  <c r="L138" i="20"/>
  <c r="I127" i="20"/>
  <c r="U121" i="20" s="1"/>
  <c r="AG121" i="20" s="1"/>
  <c r="T105" i="23" s="1"/>
  <c r="M106" i="20"/>
  <c r="L83" i="20"/>
  <c r="X79" i="20" s="1"/>
  <c r="AJ79" i="20" s="1"/>
  <c r="W99" i="23" s="1"/>
  <c r="K93" i="20"/>
  <c r="W88" i="20" s="1"/>
  <c r="AI88" i="20" s="1"/>
  <c r="V100" i="23" s="1"/>
  <c r="D138" i="20"/>
  <c r="H116" i="20"/>
  <c r="F138" i="20"/>
  <c r="F45" i="20"/>
  <c r="K73" i="20"/>
  <c r="M128" i="20"/>
  <c r="L146" i="20"/>
  <c r="K15" i="24" s="1"/>
  <c r="C115" i="20"/>
  <c r="O113" i="20" s="1"/>
  <c r="AA113" i="20" s="1"/>
  <c r="N61" i="23" s="1"/>
  <c r="K127" i="20"/>
  <c r="W126" i="20" s="1"/>
  <c r="AI126" i="20" s="1"/>
  <c r="V14" i="23" s="1"/>
  <c r="J72" i="20"/>
  <c r="V69" i="20" s="1"/>
  <c r="AH69" i="20" s="1"/>
  <c r="U57" i="23" s="1"/>
  <c r="L154" i="20"/>
  <c r="F94" i="20"/>
  <c r="L153" i="20"/>
  <c r="X152" i="20" s="1"/>
  <c r="AJ152" i="20" s="1"/>
  <c r="W64" i="23" s="1"/>
  <c r="L12" i="20"/>
  <c r="E147" i="20"/>
  <c r="C153" i="20"/>
  <c r="O152" i="20" s="1"/>
  <c r="AA152" i="20" s="1"/>
  <c r="N64" i="23" s="1"/>
  <c r="H138" i="20"/>
  <c r="L73" i="20"/>
  <c r="C105" i="20"/>
  <c r="O101" i="20" s="1"/>
  <c r="AA101" i="20" s="1"/>
  <c r="N24" i="23" s="1"/>
  <c r="M44" i="20"/>
  <c r="L6" i="24" s="1"/>
  <c r="I137" i="20"/>
  <c r="H14" i="24" s="1"/>
  <c r="D115" i="20"/>
  <c r="C12" i="24" s="1"/>
  <c r="K147" i="20"/>
  <c r="H26" i="20"/>
  <c r="T19" i="20" s="1"/>
  <c r="AF19" i="20" s="1"/>
  <c r="S48" i="23" s="1"/>
  <c r="K83" i="20"/>
  <c r="W82" i="20" s="1"/>
  <c r="AI82" i="20" s="1"/>
  <c r="V12" i="23" s="1"/>
  <c r="I84" i="20"/>
  <c r="J127" i="20"/>
  <c r="V124" i="20" s="1"/>
  <c r="AH124" i="20" s="1"/>
  <c r="U74" i="23" s="1"/>
  <c r="K137" i="20"/>
  <c r="W132" i="20" s="1"/>
  <c r="AI132" i="20" s="1"/>
  <c r="V108" i="23" s="1"/>
  <c r="F146" i="20"/>
  <c r="R143" i="20" s="1"/>
  <c r="AD143" i="20" s="1"/>
  <c r="Q43" i="23" s="1"/>
  <c r="E93" i="20"/>
  <c r="Q89" i="20" s="1"/>
  <c r="AC89" i="20" s="1"/>
  <c r="P101" i="23" s="1"/>
  <c r="I45" i="20"/>
  <c r="J128" i="20"/>
  <c r="M12" i="20"/>
  <c r="F83" i="20"/>
  <c r="R81" i="20" s="1"/>
  <c r="AD81" i="20" s="1"/>
  <c r="Q23" i="23" s="1"/>
  <c r="J61" i="20"/>
  <c r="I7" i="24" s="1"/>
  <c r="H27" i="20"/>
  <c r="I116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5" i="20"/>
  <c r="U114" i="20" s="1"/>
  <c r="AG114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6" i="20"/>
  <c r="I106" i="20"/>
  <c r="J84" i="20"/>
  <c r="J115" i="20"/>
  <c r="V114" i="20" s="1"/>
  <c r="AH114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5" i="20"/>
  <c r="Y112" i="20" s="1"/>
  <c r="AK112" i="20" s="1"/>
  <c r="X60" i="23" s="1"/>
  <c r="C138" i="20"/>
  <c r="F93" i="20"/>
  <c r="R88" i="20" s="1"/>
  <c r="AD88" i="20" s="1"/>
  <c r="Q100" i="23" s="1"/>
  <c r="D146" i="20"/>
  <c r="P144" i="20" s="1"/>
  <c r="AB144" i="20" s="1"/>
  <c r="O76" i="23" s="1"/>
  <c r="C94" i="20"/>
  <c r="E12" i="20"/>
  <c r="E116" i="20"/>
  <c r="M83" i="20"/>
  <c r="Y80" i="20" s="1"/>
  <c r="AK80" i="20" s="1"/>
  <c r="X38" i="23" s="1"/>
  <c r="G12" i="20"/>
  <c r="J106" i="20"/>
  <c r="J12" i="20"/>
  <c r="D45" i="20"/>
  <c r="F12" i="20"/>
  <c r="D26" i="20"/>
  <c r="P20" i="20" s="1"/>
  <c r="AB20" i="20" s="1"/>
  <c r="O5" i="23" s="1"/>
  <c r="D84" i="20"/>
  <c r="C154" i="20"/>
  <c r="G83" i="20"/>
  <c r="S81" i="20" s="1"/>
  <c r="AE81" i="20" s="1"/>
  <c r="R23" i="23" s="1"/>
  <c r="I128" i="20"/>
  <c r="H137" i="20"/>
  <c r="T132" i="20" s="1"/>
  <c r="AF132" i="20" s="1"/>
  <c r="S108" i="23" s="1"/>
  <c r="L147" i="20"/>
  <c r="H128" i="20"/>
  <c r="D44" i="20"/>
  <c r="P34" i="20" s="1"/>
  <c r="AB34" i="20" s="1"/>
  <c r="O97" i="23" s="1"/>
  <c r="M127" i="20"/>
  <c r="L13" i="24" s="1"/>
  <c r="J45" i="20"/>
  <c r="L44" i="20"/>
  <c r="X33" i="20" s="1"/>
  <c r="AJ33" i="20" s="1"/>
  <c r="W96" i="23" s="1"/>
  <c r="G45" i="20"/>
  <c r="F128" i="20"/>
  <c r="D128" i="20"/>
  <c r="C61" i="20"/>
  <c r="O53" i="20" s="1"/>
  <c r="AA53" i="20" s="1"/>
  <c r="N20" i="23" s="1"/>
  <c r="L27" i="20"/>
  <c r="L115" i="20"/>
  <c r="X111" i="20" s="1"/>
  <c r="AJ111" i="20" s="1"/>
  <c r="W25" i="23" s="1"/>
  <c r="K128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6" i="20"/>
  <c r="G128" i="20"/>
  <c r="E72" i="20"/>
  <c r="Q71" i="20" s="1"/>
  <c r="AC71" i="20" s="1"/>
  <c r="P11" i="23" s="1"/>
  <c r="L127" i="20"/>
  <c r="X120" i="20" s="1"/>
  <c r="AJ120" i="20" s="1"/>
  <c r="W104" i="23" s="1"/>
  <c r="H44" i="20"/>
  <c r="T35" i="20" s="1"/>
  <c r="AF35" i="20" s="1"/>
  <c r="S32" i="23" s="1"/>
  <c r="E115" i="20"/>
  <c r="Q114" i="20" s="1"/>
  <c r="AC114" i="20" s="1"/>
  <c r="P13" i="23" s="1"/>
  <c r="D105" i="20"/>
  <c r="P102" i="20" s="1"/>
  <c r="AB102" i="20" s="1"/>
  <c r="O58" i="23" s="1"/>
  <c r="E137" i="20"/>
  <c r="Q134" i="20" s="1"/>
  <c r="AC134" i="20" s="1"/>
  <c r="P62" i="23" s="1"/>
  <c r="H154" i="20"/>
  <c r="C44" i="20"/>
  <c r="O32" i="20" s="1"/>
  <c r="AA32" i="20" s="1"/>
  <c r="N95" i="23" s="1"/>
  <c r="I27" i="20"/>
  <c r="I105" i="20"/>
  <c r="U103" i="20" s="1"/>
  <c r="AG103" i="20" s="1"/>
  <c r="T59" i="23" s="1"/>
  <c r="F27" i="20"/>
  <c r="H105" i="20"/>
  <c r="H84" i="20"/>
  <c r="H83" i="20"/>
  <c r="T79" i="20" s="1"/>
  <c r="AF79" i="20" s="1"/>
  <c r="S99" i="23" s="1"/>
  <c r="D154" i="20"/>
  <c r="D155" i="20" s="1"/>
  <c r="H45" i="20"/>
  <c r="F137" i="20"/>
  <c r="E14" i="24" s="1"/>
  <c r="M73" i="20"/>
  <c r="D106" i="20"/>
  <c r="G11" i="20"/>
  <c r="S8" i="20" s="1"/>
  <c r="AE8" i="20" s="1"/>
  <c r="R90" i="23" s="1"/>
  <c r="M84" i="20"/>
  <c r="M138" i="20"/>
  <c r="R151" i="20"/>
  <c r="AD151" i="20" s="1"/>
  <c r="Q109" i="23" s="1"/>
  <c r="F26" i="20"/>
  <c r="E5" i="24" s="1"/>
  <c r="M72" i="20"/>
  <c r="Y69" i="20" s="1"/>
  <c r="AK69" i="20" s="1"/>
  <c r="X57" i="23" s="1"/>
  <c r="C146" i="20"/>
  <c r="O142" i="20" s="1"/>
  <c r="AA142" i="20" s="1"/>
  <c r="N85" i="23" s="1"/>
  <c r="M137" i="20"/>
  <c r="Y136" i="20" s="1"/>
  <c r="AK136" i="20" s="1"/>
  <c r="X63" i="23" s="1"/>
  <c r="F44" i="20"/>
  <c r="R35" i="20" s="1"/>
  <c r="AD35" i="20" s="1"/>
  <c r="Q32" i="23" s="1"/>
  <c r="J137" i="20"/>
  <c r="V134" i="20" s="1"/>
  <c r="AH134" i="20" s="1"/>
  <c r="U62" i="23" s="1"/>
  <c r="K72" i="20"/>
  <c r="J8" i="24" s="1"/>
  <c r="C147" i="20"/>
  <c r="J73" i="20"/>
  <c r="E11" i="20"/>
  <c r="Q5" i="20" s="1"/>
  <c r="AC5" i="20" s="1"/>
  <c r="P30" i="23" s="1"/>
  <c r="J138" i="20"/>
  <c r="C116" i="20"/>
  <c r="J105" i="20"/>
  <c r="V103" i="20" s="1"/>
  <c r="AH103" i="20" s="1"/>
  <c r="U59" i="23" s="1"/>
  <c r="L61" i="20"/>
  <c r="K7" i="24" s="1"/>
  <c r="G106" i="20"/>
  <c r="J11" i="20"/>
  <c r="V10" i="20" s="1"/>
  <c r="AH10" i="20" s="1"/>
  <c r="U4" i="23" s="1"/>
  <c r="K26" i="20"/>
  <c r="J5" i="24" s="1"/>
  <c r="C45" i="20"/>
  <c r="F127" i="20"/>
  <c r="R121" i="20" s="1"/>
  <c r="AD121" i="20" s="1"/>
  <c r="Q105" i="23" s="1"/>
  <c r="F11" i="20"/>
  <c r="R7" i="20" s="1"/>
  <c r="AD7" i="20" s="1"/>
  <c r="Q47" i="23" s="1"/>
  <c r="L128" i="20"/>
  <c r="I73" i="20"/>
  <c r="M116" i="20"/>
  <c r="C128" i="20"/>
  <c r="F116" i="20"/>
  <c r="C27" i="20"/>
  <c r="M26" i="20"/>
  <c r="Y16" i="20" s="1"/>
  <c r="AK16" i="20" s="1"/>
  <c r="X91" i="23" s="1"/>
  <c r="K116" i="20"/>
  <c r="J116" i="20"/>
  <c r="E45" i="20"/>
  <c r="J83" i="20"/>
  <c r="V78" i="20" s="1"/>
  <c r="AH78" i="20" s="1"/>
  <c r="U82" i="23" s="1"/>
  <c r="H61" i="20"/>
  <c r="T50" i="20" s="1"/>
  <c r="AF50" i="20" s="1"/>
  <c r="S35" i="23" s="1"/>
  <c r="F115" i="20"/>
  <c r="R111" i="20" s="1"/>
  <c r="AD111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7" i="20"/>
  <c r="C13" i="24" s="1"/>
  <c r="G147" i="20"/>
  <c r="M154" i="20"/>
  <c r="G44" i="20"/>
  <c r="F6" i="24" s="1"/>
  <c r="L105" i="20"/>
  <c r="X101" i="20" s="1"/>
  <c r="AJ101" i="20" s="1"/>
  <c r="W24" i="23" s="1"/>
  <c r="E73" i="20"/>
  <c r="G127" i="20"/>
  <c r="S122" i="20" s="1"/>
  <c r="AE122" i="20" s="1"/>
  <c r="R106" i="23" s="1"/>
  <c r="L116" i="20"/>
  <c r="J26" i="20"/>
  <c r="I5" i="24" s="1"/>
  <c r="D12" i="20"/>
  <c r="G146" i="20"/>
  <c r="S144" i="20" s="1"/>
  <c r="AE144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P152" i="20"/>
  <c r="AB152" i="20" s="1"/>
  <c r="O64" i="23" s="1"/>
  <c r="P151" i="20"/>
  <c r="AB151" i="20" s="1"/>
  <c r="O109" i="23" s="1"/>
  <c r="E16" i="24"/>
  <c r="F155" i="20"/>
  <c r="J16" i="24"/>
  <c r="Q143" i="20"/>
  <c r="AC143" i="20" s="1"/>
  <c r="P43" i="23" s="1"/>
  <c r="W152" i="20"/>
  <c r="AI152" i="20" s="1"/>
  <c r="V64" i="23" s="1"/>
  <c r="H10" i="24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U151" i="20" l="1"/>
  <c r="AG151" i="20" s="1"/>
  <c r="T109" i="23" s="1"/>
  <c r="H16" i="24"/>
  <c r="I95" i="20"/>
  <c r="W100" i="20"/>
  <c r="AI100" i="20" s="1"/>
  <c r="V40" i="23" s="1"/>
  <c r="U88" i="20"/>
  <c r="AG88" i="20" s="1"/>
  <c r="T100" i="23" s="1"/>
  <c r="H4" i="24"/>
  <c r="O132" i="20"/>
  <c r="AA132" i="20" s="1"/>
  <c r="N108" i="23" s="1"/>
  <c r="W89" i="20"/>
  <c r="AI89" i="20" s="1"/>
  <c r="V101" i="23" s="1"/>
  <c r="D15" i="24"/>
  <c r="Q144" i="20"/>
  <c r="AC144" i="20" s="1"/>
  <c r="P76" i="23" s="1"/>
  <c r="Q145" i="20"/>
  <c r="AC145" i="20" s="1"/>
  <c r="P15" i="23" s="1"/>
  <c r="T38" i="20"/>
  <c r="AF38" i="20" s="1"/>
  <c r="S50" i="23" s="1"/>
  <c r="B11" i="24"/>
  <c r="O103" i="20"/>
  <c r="AA103" i="20" s="1"/>
  <c r="N59" i="23" s="1"/>
  <c r="U90" i="20"/>
  <c r="AG90" i="20" s="1"/>
  <c r="T102" i="23" s="1"/>
  <c r="I155" i="20"/>
  <c r="AS151" i="20" s="1"/>
  <c r="O100" i="20"/>
  <c r="AA100" i="20" s="1"/>
  <c r="N40" i="23" s="1"/>
  <c r="U91" i="20"/>
  <c r="AG91" i="20" s="1"/>
  <c r="T103" i="23" s="1"/>
  <c r="O144" i="20"/>
  <c r="AA144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8" i="20"/>
  <c r="AO144" i="20" s="1"/>
  <c r="O136" i="20"/>
  <c r="AA136" i="20" s="1"/>
  <c r="N63" i="23" s="1"/>
  <c r="P91" i="20"/>
  <c r="AB91" i="20" s="1"/>
  <c r="O103" i="23" s="1"/>
  <c r="G10" i="24"/>
  <c r="U92" i="20"/>
  <c r="AG92" i="20" s="1"/>
  <c r="T39" i="23" s="1"/>
  <c r="O110" i="20"/>
  <c r="AA110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9" i="20"/>
  <c r="AI99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20" i="20"/>
  <c r="AH120" i="20" s="1"/>
  <c r="U104" i="23" s="1"/>
  <c r="U6" i="20"/>
  <c r="AG6" i="20" s="1"/>
  <c r="T19" i="23" s="1"/>
  <c r="Y91" i="20"/>
  <c r="AK91" i="20" s="1"/>
  <c r="X103" i="23" s="1"/>
  <c r="W113" i="20"/>
  <c r="AI113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7" i="20"/>
  <c r="AU112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2" i="20"/>
  <c r="AE102" i="20" s="1"/>
  <c r="R58" i="23" s="1"/>
  <c r="K129" i="20"/>
  <c r="AU120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10" i="20"/>
  <c r="AG110" i="20" s="1"/>
  <c r="T84" i="23" s="1"/>
  <c r="Y103" i="20"/>
  <c r="AK103" i="20" s="1"/>
  <c r="X59" i="23" s="1"/>
  <c r="W121" i="20"/>
  <c r="AI121" i="20" s="1"/>
  <c r="V105" i="23" s="1"/>
  <c r="O112" i="20"/>
  <c r="AA112" i="20" s="1"/>
  <c r="N60" i="23" s="1"/>
  <c r="Y100" i="20"/>
  <c r="AK100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3" i="20"/>
  <c r="AI123" i="20" s="1"/>
  <c r="V42" i="23" s="1"/>
  <c r="P55" i="20"/>
  <c r="AB55" i="20" s="1"/>
  <c r="O55" i="23" s="1"/>
  <c r="W10" i="20"/>
  <c r="AI10" i="20" s="1"/>
  <c r="V4" i="23" s="1"/>
  <c r="W124" i="20"/>
  <c r="AI124" i="20" s="1"/>
  <c r="V74" i="23" s="1"/>
  <c r="S103" i="20"/>
  <c r="AE103" i="20" s="1"/>
  <c r="R59" i="23" s="1"/>
  <c r="E85" i="20"/>
  <c r="AO81" i="20" s="1"/>
  <c r="O111" i="20"/>
  <c r="AA111" i="20" s="1"/>
  <c r="N25" i="23" s="1"/>
  <c r="W5" i="20"/>
  <c r="AI5" i="20" s="1"/>
  <c r="V30" i="23" s="1"/>
  <c r="G107" i="20"/>
  <c r="AQ101" i="20" s="1"/>
  <c r="H15" i="24"/>
  <c r="P59" i="20"/>
  <c r="AB59" i="20" s="1"/>
  <c r="O37" i="23" s="1"/>
  <c r="L11" i="24"/>
  <c r="Q99" i="20"/>
  <c r="AC99" i="20" s="1"/>
  <c r="P83" i="23" s="1"/>
  <c r="E107" i="20"/>
  <c r="AO102" i="20" s="1"/>
  <c r="S100" i="20"/>
  <c r="AE100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4" i="20"/>
  <c r="AE104" i="20" s="1"/>
  <c r="R41" i="23" s="1"/>
  <c r="S101" i="20"/>
  <c r="AE101" i="20" s="1"/>
  <c r="R24" i="23" s="1"/>
  <c r="C10" i="24"/>
  <c r="Q79" i="20"/>
  <c r="AC79" i="20" s="1"/>
  <c r="P99" i="23" s="1"/>
  <c r="O114" i="20"/>
  <c r="AA114" i="20" s="1"/>
  <c r="N13" i="23" s="1"/>
  <c r="Y101" i="20"/>
  <c r="AK101" i="20" s="1"/>
  <c r="X24" i="23" s="1"/>
  <c r="C117" i="20"/>
  <c r="AM110" i="20" s="1"/>
  <c r="Y104" i="20"/>
  <c r="AK104" i="20" s="1"/>
  <c r="X41" i="23" s="1"/>
  <c r="L155" i="20"/>
  <c r="AV151" i="20" s="1"/>
  <c r="M107" i="20"/>
  <c r="AW99" i="20" s="1"/>
  <c r="G7" i="24"/>
  <c r="Y33" i="20"/>
  <c r="AK33" i="20" s="1"/>
  <c r="X96" i="23" s="1"/>
  <c r="J4" i="24"/>
  <c r="E129" i="20"/>
  <c r="AO125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2" i="20"/>
  <c r="AI122" i="20" s="1"/>
  <c r="V106" i="23" s="1"/>
  <c r="B12" i="24"/>
  <c r="H8" i="24"/>
  <c r="W90" i="20"/>
  <c r="AI90" i="20" s="1"/>
  <c r="V102" i="23" s="1"/>
  <c r="R71" i="20"/>
  <c r="AD71" i="20" s="1"/>
  <c r="Q11" i="23" s="1"/>
  <c r="Y102" i="20"/>
  <c r="AK102" i="20" s="1"/>
  <c r="X58" i="23" s="1"/>
  <c r="D95" i="20"/>
  <c r="AN90" i="20" s="1"/>
  <c r="H95" i="20"/>
  <c r="AR92" i="20" s="1"/>
  <c r="C13" i="20"/>
  <c r="AM9" i="20" s="1"/>
  <c r="W112" i="20"/>
  <c r="AI112" i="20" s="1"/>
  <c r="V60" i="23" s="1"/>
  <c r="O8" i="20"/>
  <c r="AA8" i="20" s="1"/>
  <c r="N90" i="23" s="1"/>
  <c r="I8" i="24"/>
  <c r="Y88" i="20"/>
  <c r="AK88" i="20" s="1"/>
  <c r="X100" i="23" s="1"/>
  <c r="U5" i="20"/>
  <c r="AG5" i="20" s="1"/>
  <c r="T30" i="23" s="1"/>
  <c r="C139" i="20"/>
  <c r="AM134" i="20" s="1"/>
  <c r="V67" i="20"/>
  <c r="AH67" i="20" s="1"/>
  <c r="U21" i="23" s="1"/>
  <c r="X134" i="20"/>
  <c r="AJ134" i="20" s="1"/>
  <c r="W62" i="23" s="1"/>
  <c r="J74" i="20"/>
  <c r="AT67" i="20" s="1"/>
  <c r="O133" i="20"/>
  <c r="AA133" i="20" s="1"/>
  <c r="N26" i="23" s="1"/>
  <c r="Y89" i="20"/>
  <c r="AK89" i="20" s="1"/>
  <c r="X101" i="23" s="1"/>
  <c r="X71" i="20"/>
  <c r="AJ71" i="20" s="1"/>
  <c r="W11" i="23" s="1"/>
  <c r="W110" i="20"/>
  <c r="AI110" i="20" s="1"/>
  <c r="V84" i="23" s="1"/>
  <c r="O135" i="20"/>
  <c r="AA135" i="20" s="1"/>
  <c r="N75" i="23" s="1"/>
  <c r="J12" i="24"/>
  <c r="B9" i="24"/>
  <c r="X136" i="20"/>
  <c r="AJ136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4" i="20"/>
  <c r="AI114" i="20" s="1"/>
  <c r="V13" i="23" s="1"/>
  <c r="C85" i="20"/>
  <c r="AM78" i="20" s="1"/>
  <c r="Y70" i="20"/>
  <c r="AK70" i="20" s="1"/>
  <c r="X10" i="23" s="1"/>
  <c r="T136" i="20"/>
  <c r="AF136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9" i="20"/>
  <c r="AB99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5" i="20"/>
  <c r="AA145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3" i="20"/>
  <c r="AH143" i="20" s="1"/>
  <c r="U43" i="23" s="1"/>
  <c r="H7" i="24"/>
  <c r="K8" i="24"/>
  <c r="X133" i="20"/>
  <c r="AJ133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2" i="20"/>
  <c r="AJ132" i="20" s="1"/>
  <c r="W108" i="23" s="1"/>
  <c r="O70" i="20"/>
  <c r="AA70" i="20" s="1"/>
  <c r="N10" i="23" s="1"/>
  <c r="G74" i="20"/>
  <c r="AQ69" i="20" s="1"/>
  <c r="J148" i="20"/>
  <c r="AT143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4" i="20"/>
  <c r="AJ114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4" i="20"/>
  <c r="AK134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4" i="20"/>
  <c r="AI104" i="20" s="1"/>
  <c r="V41" i="23" s="1"/>
  <c r="W32" i="20"/>
  <c r="AI32" i="20" s="1"/>
  <c r="V95" i="23" s="1"/>
  <c r="Y68" i="20"/>
  <c r="AK68" i="20" s="1"/>
  <c r="X22" i="23" s="1"/>
  <c r="X135" i="20"/>
  <c r="AJ135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4" i="20"/>
  <c r="AH144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2" i="20"/>
  <c r="AD102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4" i="20"/>
  <c r="AK124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7" i="20"/>
  <c r="AU99" i="20" s="1"/>
  <c r="S92" i="20"/>
  <c r="AE92" i="20" s="1"/>
  <c r="R39" i="23" s="1"/>
  <c r="T133" i="20"/>
  <c r="AF133" i="20" s="1"/>
  <c r="S26" i="23" s="1"/>
  <c r="B8" i="24"/>
  <c r="Y8" i="20"/>
  <c r="AK8" i="20" s="1"/>
  <c r="X90" i="23" s="1"/>
  <c r="R99" i="20"/>
  <c r="AD99" i="20" s="1"/>
  <c r="Q83" i="23" s="1"/>
  <c r="X123" i="20"/>
  <c r="AJ123" i="20" s="1"/>
  <c r="W42" i="23" s="1"/>
  <c r="X38" i="20"/>
  <c r="AJ38" i="20" s="1"/>
  <c r="W50" i="23" s="1"/>
  <c r="X19" i="20"/>
  <c r="AJ19" i="20" s="1"/>
  <c r="W48" i="23" s="1"/>
  <c r="X112" i="20"/>
  <c r="AJ112" i="20" s="1"/>
  <c r="W60" i="23" s="1"/>
  <c r="X126" i="20"/>
  <c r="AJ126" i="20" s="1"/>
  <c r="W14" i="23" s="1"/>
  <c r="T32" i="20"/>
  <c r="AF32" i="20" s="1"/>
  <c r="S95" i="23" s="1"/>
  <c r="X121" i="20"/>
  <c r="AJ121" i="20" s="1"/>
  <c r="W105" i="23" s="1"/>
  <c r="H62" i="20"/>
  <c r="H63" i="20" s="1"/>
  <c r="AR54" i="20" s="1"/>
  <c r="W133" i="20"/>
  <c r="AI133" i="20" s="1"/>
  <c r="V26" i="23" s="1"/>
  <c r="X58" i="20"/>
  <c r="AJ58" i="20" s="1"/>
  <c r="W9" i="23" s="1"/>
  <c r="W66" i="20"/>
  <c r="AI66" i="20" s="1"/>
  <c r="V98" i="23" s="1"/>
  <c r="Y133" i="20"/>
  <c r="AK133" i="20" s="1"/>
  <c r="X26" i="23" s="1"/>
  <c r="X125" i="20"/>
  <c r="AJ125" i="20" s="1"/>
  <c r="W107" i="23" s="1"/>
  <c r="W56" i="20"/>
  <c r="AI56" i="20" s="1"/>
  <c r="V56" i="23" s="1"/>
  <c r="O82" i="20"/>
  <c r="AA82" i="20" s="1"/>
  <c r="N12" i="23" s="1"/>
  <c r="K13" i="24"/>
  <c r="X124" i="20"/>
  <c r="AJ124" i="20" s="1"/>
  <c r="W74" i="23" s="1"/>
  <c r="K12" i="24"/>
  <c r="S35" i="20"/>
  <c r="AE35" i="20" s="1"/>
  <c r="R32" i="23" s="1"/>
  <c r="X113" i="20"/>
  <c r="AJ113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9" i="20"/>
  <c r="AO132" i="20" s="1"/>
  <c r="V123" i="20"/>
  <c r="AH123" i="20" s="1"/>
  <c r="U42" i="23" s="1"/>
  <c r="S38" i="20"/>
  <c r="AE38" i="20" s="1"/>
  <c r="R50" i="23" s="1"/>
  <c r="S43" i="20"/>
  <c r="AE43" i="20" s="1"/>
  <c r="R53" i="23" s="1"/>
  <c r="V121" i="20"/>
  <c r="AH121" i="20" s="1"/>
  <c r="U105" i="23" s="1"/>
  <c r="U101" i="20"/>
  <c r="AG101" i="20" s="1"/>
  <c r="T24" i="23" s="1"/>
  <c r="S40" i="20"/>
  <c r="AE40" i="20" s="1"/>
  <c r="R52" i="23" s="1"/>
  <c r="Y143" i="20"/>
  <c r="AK143" i="20" s="1"/>
  <c r="X43" i="23" s="1"/>
  <c r="V125" i="20"/>
  <c r="AH125" i="20" s="1"/>
  <c r="U107" i="23" s="1"/>
  <c r="R42" i="20"/>
  <c r="AD42" i="20" s="1"/>
  <c r="Q7" i="23" s="1"/>
  <c r="H11" i="24"/>
  <c r="P145" i="20"/>
  <c r="AB145" i="20" s="1"/>
  <c r="O15" i="23" s="1"/>
  <c r="V77" i="20"/>
  <c r="AH77" i="20" s="1"/>
  <c r="U81" i="23" s="1"/>
  <c r="O58" i="20"/>
  <c r="AA58" i="20" s="1"/>
  <c r="N9" i="23" s="1"/>
  <c r="J9" i="24"/>
  <c r="F9" i="24"/>
  <c r="Y126" i="20"/>
  <c r="AK126" i="20" s="1"/>
  <c r="X14" i="23" s="1"/>
  <c r="Q69" i="20"/>
  <c r="AC69" i="20" s="1"/>
  <c r="P57" i="23" s="1"/>
  <c r="Q66" i="20"/>
  <c r="AC66" i="20" s="1"/>
  <c r="P98" i="23" s="1"/>
  <c r="S136" i="20"/>
  <c r="AE136" i="20" s="1"/>
  <c r="R63" i="23" s="1"/>
  <c r="L16" i="24"/>
  <c r="U99" i="20"/>
  <c r="AG99" i="20" s="1"/>
  <c r="T83" i="23" s="1"/>
  <c r="R41" i="20"/>
  <c r="AD41" i="20" s="1"/>
  <c r="Q6" i="23" s="1"/>
  <c r="U36" i="20"/>
  <c r="AG36" i="20" s="1"/>
  <c r="T33" i="23" s="1"/>
  <c r="V122" i="20"/>
  <c r="AH122" i="20" s="1"/>
  <c r="U106" i="23" s="1"/>
  <c r="I9" i="24"/>
  <c r="O121" i="20"/>
  <c r="AA121" i="20" s="1"/>
  <c r="N105" i="23" s="1"/>
  <c r="U33" i="20"/>
  <c r="AG33" i="20" s="1"/>
  <c r="T96" i="23" s="1"/>
  <c r="W101" i="20"/>
  <c r="AI101" i="20" s="1"/>
  <c r="V24" i="23" s="1"/>
  <c r="D14" i="24"/>
  <c r="I107" i="20"/>
  <c r="AS104" i="20" s="1"/>
  <c r="Q70" i="20"/>
  <c r="AC70" i="20" s="1"/>
  <c r="P10" i="23" s="1"/>
  <c r="E4" i="24"/>
  <c r="V104" i="20"/>
  <c r="AH104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9" i="20"/>
  <c r="AT125" i="20" s="1"/>
  <c r="W142" i="20"/>
  <c r="AI142" i="20" s="1"/>
  <c r="V85" i="23" s="1"/>
  <c r="U102" i="20"/>
  <c r="AG102" i="20" s="1"/>
  <c r="T58" i="23" s="1"/>
  <c r="B7" i="24"/>
  <c r="F14" i="24"/>
  <c r="U100" i="20"/>
  <c r="AG100" i="20" s="1"/>
  <c r="T40" i="23" s="1"/>
  <c r="V80" i="20"/>
  <c r="AH80" i="20" s="1"/>
  <c r="U38" i="23" s="1"/>
  <c r="I16" i="24"/>
  <c r="D8" i="24"/>
  <c r="Y151" i="20"/>
  <c r="AK151" i="20" s="1"/>
  <c r="X109" i="23" s="1"/>
  <c r="P143" i="20"/>
  <c r="AB143" i="20" s="1"/>
  <c r="O43" i="23" s="1"/>
  <c r="V126" i="20"/>
  <c r="AH126" i="20" s="1"/>
  <c r="U14" i="23" s="1"/>
  <c r="T80" i="20"/>
  <c r="AF80" i="20" s="1"/>
  <c r="S38" i="23" s="1"/>
  <c r="S133" i="20"/>
  <c r="AE133" i="20" s="1"/>
  <c r="R26" i="23" s="1"/>
  <c r="I13" i="24"/>
  <c r="K148" i="20"/>
  <c r="AU143" i="20" s="1"/>
  <c r="S77" i="20"/>
  <c r="AE77" i="20" s="1"/>
  <c r="R81" i="23" s="1"/>
  <c r="C74" i="20"/>
  <c r="AM70" i="20" s="1"/>
  <c r="E155" i="20"/>
  <c r="AO152" i="20" s="1"/>
  <c r="S51" i="20"/>
  <c r="AE51" i="20" s="1"/>
  <c r="R36" i="23" s="1"/>
  <c r="G139" i="20"/>
  <c r="AQ133" i="20" s="1"/>
  <c r="W143" i="20"/>
  <c r="AI143" i="20" s="1"/>
  <c r="V43" i="23" s="1"/>
  <c r="O124" i="20"/>
  <c r="AA124" i="20" s="1"/>
  <c r="N74" i="23" s="1"/>
  <c r="F12" i="24"/>
  <c r="W120" i="20"/>
  <c r="AI120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7" i="20"/>
  <c r="AN112" i="20" s="1"/>
  <c r="S135" i="20"/>
  <c r="AE135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1" i="20"/>
  <c r="AE111" i="20" s="1"/>
  <c r="R25" i="23" s="1"/>
  <c r="R92" i="20"/>
  <c r="AD92" i="20" s="1"/>
  <c r="Q39" i="23" s="1"/>
  <c r="M155" i="20"/>
  <c r="AW152" i="20" s="1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H155" i="20"/>
  <c r="AR152" i="20" s="1"/>
  <c r="D11" i="24"/>
  <c r="S113" i="20"/>
  <c r="AE113" i="20" s="1"/>
  <c r="R61" i="23" s="1"/>
  <c r="E10" i="24"/>
  <c r="U67" i="20"/>
  <c r="AG67" i="20" s="1"/>
  <c r="T21" i="23" s="1"/>
  <c r="U69" i="20"/>
  <c r="AG69" i="20" s="1"/>
  <c r="T57" i="23" s="1"/>
  <c r="T123" i="20"/>
  <c r="AF123" i="20" s="1"/>
  <c r="S42" i="23" s="1"/>
  <c r="W9" i="20"/>
  <c r="AI9" i="20" s="1"/>
  <c r="V68" i="23" s="1"/>
  <c r="L139" i="20"/>
  <c r="AV135" i="20" s="1"/>
  <c r="G85" i="20"/>
  <c r="AQ80" i="20" s="1"/>
  <c r="S112" i="20"/>
  <c r="AE112" i="20" s="1"/>
  <c r="R60" i="23" s="1"/>
  <c r="X80" i="20"/>
  <c r="AJ80" i="20" s="1"/>
  <c r="W38" i="23" s="1"/>
  <c r="V99" i="20"/>
  <c r="AH99" i="20" s="1"/>
  <c r="U83" i="23" s="1"/>
  <c r="G155" i="20"/>
  <c r="AQ151" i="20" s="1"/>
  <c r="Q100" i="20"/>
  <c r="AC100" i="20" s="1"/>
  <c r="P40" i="23" s="1"/>
  <c r="Q103" i="20"/>
  <c r="AC103" i="20" s="1"/>
  <c r="P59" i="23" s="1"/>
  <c r="B15" i="24"/>
  <c r="U111" i="20"/>
  <c r="AG111" i="20" s="1"/>
  <c r="T25" i="23" s="1"/>
  <c r="Q31" i="20"/>
  <c r="AC31" i="20" s="1"/>
  <c r="P94" i="23" s="1"/>
  <c r="Q102" i="20"/>
  <c r="AC102" i="20" s="1"/>
  <c r="P58" i="23" s="1"/>
  <c r="S31" i="20"/>
  <c r="AE31" i="20" s="1"/>
  <c r="R94" i="23" s="1"/>
  <c r="S56" i="20"/>
  <c r="AE56" i="20" s="1"/>
  <c r="R56" i="23" s="1"/>
  <c r="W145" i="20"/>
  <c r="AI145" i="20" s="1"/>
  <c r="V15" i="23" s="1"/>
  <c r="S110" i="20"/>
  <c r="AE110" i="20" s="1"/>
  <c r="R84" i="23" s="1"/>
  <c r="X77" i="20"/>
  <c r="AJ77" i="20" s="1"/>
  <c r="W81" i="23" s="1"/>
  <c r="Q101" i="20"/>
  <c r="AC101" i="20" s="1"/>
  <c r="P24" i="23" s="1"/>
  <c r="C129" i="20"/>
  <c r="AM125" i="20" s="1"/>
  <c r="U71" i="20"/>
  <c r="AG71" i="20" s="1"/>
  <c r="T11" i="23" s="1"/>
  <c r="C148" i="20"/>
  <c r="AM142" i="20" s="1"/>
  <c r="L74" i="20"/>
  <c r="AV66" i="20" s="1"/>
  <c r="X143" i="20"/>
  <c r="AJ143" i="20" s="1"/>
  <c r="W43" i="23" s="1"/>
  <c r="G117" i="20"/>
  <c r="AQ110" i="20" s="1"/>
  <c r="G46" i="20"/>
  <c r="AQ39" i="20" s="1"/>
  <c r="P136" i="20"/>
  <c r="AB136" i="20" s="1"/>
  <c r="O63" i="23" s="1"/>
  <c r="P135" i="20"/>
  <c r="AB135" i="20" s="1"/>
  <c r="O75" i="23" s="1"/>
  <c r="E117" i="20"/>
  <c r="AO114" i="20" s="1"/>
  <c r="T7" i="20"/>
  <c r="AF7" i="20" s="1"/>
  <c r="S47" i="23" s="1"/>
  <c r="Q112" i="20"/>
  <c r="AC112" i="20" s="1"/>
  <c r="P60" i="23" s="1"/>
  <c r="C107" i="20"/>
  <c r="AM104" i="20" s="1"/>
  <c r="P132" i="20"/>
  <c r="AB132" i="20" s="1"/>
  <c r="O108" i="23" s="1"/>
  <c r="X8" i="20"/>
  <c r="AJ8" i="20" s="1"/>
  <c r="W90" i="23" s="1"/>
  <c r="D12" i="24"/>
  <c r="D139" i="20"/>
  <c r="AN132" i="20" s="1"/>
  <c r="V151" i="20"/>
  <c r="AH151" i="20" s="1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10" i="20"/>
  <c r="AC110" i="20" s="1"/>
  <c r="P84" i="23" s="1"/>
  <c r="T33" i="20"/>
  <c r="AF33" i="20" s="1"/>
  <c r="S96" i="23" s="1"/>
  <c r="Y113" i="20"/>
  <c r="AK113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10" i="20" s="1"/>
  <c r="D5" i="24"/>
  <c r="C14" i="24"/>
  <c r="U41" i="20"/>
  <c r="AG41" i="20" s="1"/>
  <c r="T6" i="23" s="1"/>
  <c r="Q113" i="20"/>
  <c r="AC113" i="20" s="1"/>
  <c r="P61" i="23" s="1"/>
  <c r="T134" i="20"/>
  <c r="AF134" i="20" s="1"/>
  <c r="S62" i="23" s="1"/>
  <c r="U112" i="20"/>
  <c r="AG112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T151" i="20"/>
  <c r="AF151" i="20" s="1"/>
  <c r="S109" i="23" s="1"/>
  <c r="J6" i="24"/>
  <c r="H74" i="20"/>
  <c r="AR67" i="20" s="1"/>
  <c r="H46" i="20"/>
  <c r="AR42" i="20" s="1"/>
  <c r="E9" i="24"/>
  <c r="K6" i="24"/>
  <c r="O99" i="20"/>
  <c r="AA99" i="20" s="1"/>
  <c r="N83" i="23" s="1"/>
  <c r="R67" i="20"/>
  <c r="AD67" i="20" s="1"/>
  <c r="Q21" i="23" s="1"/>
  <c r="Q25" i="20"/>
  <c r="AC25" i="20" s="1"/>
  <c r="P31" i="23" s="1"/>
  <c r="U120" i="20"/>
  <c r="AG120" i="20" s="1"/>
  <c r="T104" i="23" s="1"/>
  <c r="L46" i="20"/>
  <c r="AV31" i="20" s="1"/>
  <c r="T31" i="20"/>
  <c r="AF31" i="20" s="1"/>
  <c r="S94" i="23" s="1"/>
  <c r="U113" i="20"/>
  <c r="AG113" i="20" s="1"/>
  <c r="T61" i="23" s="1"/>
  <c r="T43" i="20"/>
  <c r="AF43" i="20" s="1"/>
  <c r="S53" i="23" s="1"/>
  <c r="Q111" i="20"/>
  <c r="AC111" i="20" s="1"/>
  <c r="P25" i="23" s="1"/>
  <c r="X35" i="20"/>
  <c r="AJ35" i="20" s="1"/>
  <c r="W32" i="23" s="1"/>
  <c r="V66" i="20"/>
  <c r="AH66" i="20" s="1"/>
  <c r="U98" i="23" s="1"/>
  <c r="P133" i="20"/>
  <c r="AB133" i="20" s="1"/>
  <c r="O26" i="23" s="1"/>
  <c r="H139" i="20"/>
  <c r="AR134" i="20" s="1"/>
  <c r="H9" i="24"/>
  <c r="Q6" i="20"/>
  <c r="AC6" i="20" s="1"/>
  <c r="P19" i="23" s="1"/>
  <c r="W40" i="20"/>
  <c r="AI40" i="20" s="1"/>
  <c r="V52" i="23" s="1"/>
  <c r="J155" i="20"/>
  <c r="AT151" i="20" s="1"/>
  <c r="Q7" i="20"/>
  <c r="AC7" i="20" s="1"/>
  <c r="P47" i="23" s="1"/>
  <c r="G6" i="24"/>
  <c r="T135" i="20"/>
  <c r="AF135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7" i="20"/>
  <c r="AS111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2" i="20"/>
  <c r="AH142" i="20" s="1"/>
  <c r="U85" i="23" s="1"/>
  <c r="T110" i="20"/>
  <c r="AF110" i="20" s="1"/>
  <c r="S84" i="23" s="1"/>
  <c r="F107" i="20"/>
  <c r="AP99" i="20" s="1"/>
  <c r="R135" i="20"/>
  <c r="AD135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5" i="20"/>
  <c r="AI135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4" i="20"/>
  <c r="AI134" i="20" s="1"/>
  <c r="V62" i="23" s="1"/>
  <c r="O126" i="20"/>
  <c r="AA126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5" i="20"/>
  <c r="AI125" i="20" s="1"/>
  <c r="V107" i="23" s="1"/>
  <c r="R142" i="20"/>
  <c r="AD142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2" i="20"/>
  <c r="AD132" i="20" s="1"/>
  <c r="Q108" i="23" s="1"/>
  <c r="F148" i="20"/>
  <c r="AP144" i="20" s="1"/>
  <c r="O37" i="20"/>
  <c r="AA37" i="20" s="1"/>
  <c r="N49" i="23" s="1"/>
  <c r="M129" i="20"/>
  <c r="AW126" i="20" s="1"/>
  <c r="O33" i="20"/>
  <c r="AA33" i="20" s="1"/>
  <c r="N96" i="23" s="1"/>
  <c r="C8" i="24"/>
  <c r="S55" i="20"/>
  <c r="AE55" i="20" s="1"/>
  <c r="R55" i="23" s="1"/>
  <c r="F139" i="20"/>
  <c r="AP133" i="20" s="1"/>
  <c r="U78" i="20"/>
  <c r="AG78" i="20" s="1"/>
  <c r="T82" i="23" s="1"/>
  <c r="Q120" i="20"/>
  <c r="AC120" i="20" s="1"/>
  <c r="P104" i="23" s="1"/>
  <c r="Y43" i="20"/>
  <c r="AK43" i="20" s="1"/>
  <c r="X53" i="23" s="1"/>
  <c r="G13" i="24"/>
  <c r="V136" i="20"/>
  <c r="AH136" i="20" s="1"/>
  <c r="U63" i="23" s="1"/>
  <c r="H13" i="20"/>
  <c r="AR5" i="20" s="1"/>
  <c r="O120" i="20"/>
  <c r="AA120" i="20" s="1"/>
  <c r="N104" i="23" s="1"/>
  <c r="S69" i="20"/>
  <c r="AE69" i="20" s="1"/>
  <c r="R57" i="23" s="1"/>
  <c r="R89" i="20"/>
  <c r="AD89" i="20" s="1"/>
  <c r="Q101" i="23" s="1"/>
  <c r="U125" i="20"/>
  <c r="AG125" i="20" s="1"/>
  <c r="T107" i="23" s="1"/>
  <c r="L117" i="20"/>
  <c r="AV112" i="20" s="1"/>
  <c r="Q21" i="20"/>
  <c r="AC21" i="20" s="1"/>
  <c r="P70" i="23" s="1"/>
  <c r="O34" i="20"/>
  <c r="AA34" i="20" s="1"/>
  <c r="N97" i="23" s="1"/>
  <c r="T124" i="20"/>
  <c r="AF124" i="20" s="1"/>
  <c r="S74" i="23" s="1"/>
  <c r="T120" i="20"/>
  <c r="AF120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Q152" i="20"/>
  <c r="AC152" i="20" s="1"/>
  <c r="P64" i="23" s="1"/>
  <c r="M74" i="20"/>
  <c r="AW69" i="20" s="1"/>
  <c r="O79" i="20"/>
  <c r="AA79" i="20" s="1"/>
  <c r="N99" i="23" s="1"/>
  <c r="W103" i="20"/>
  <c r="AI103" i="20" s="1"/>
  <c r="V59" i="23" s="1"/>
  <c r="F62" i="20"/>
  <c r="F63" i="20" s="1"/>
  <c r="AP53" i="20" s="1"/>
  <c r="W136" i="20"/>
  <c r="AI136" i="20" s="1"/>
  <c r="V63" i="23" s="1"/>
  <c r="Y37" i="20"/>
  <c r="AK37" i="20" s="1"/>
  <c r="X49" i="23" s="1"/>
  <c r="R136" i="20"/>
  <c r="AD136" i="20" s="1"/>
  <c r="Q63" i="23" s="1"/>
  <c r="B16" i="24"/>
  <c r="O39" i="20"/>
  <c r="AA39" i="20" s="1"/>
  <c r="N51" i="23" s="1"/>
  <c r="U123" i="20"/>
  <c r="AG123" i="20" s="1"/>
  <c r="T42" i="23" s="1"/>
  <c r="U126" i="20"/>
  <c r="AG126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3" i="20"/>
  <c r="AE123" i="20" s="1"/>
  <c r="R42" i="23" s="1"/>
  <c r="Q132" i="20"/>
  <c r="AC132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20" i="20"/>
  <c r="AK120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8" i="20"/>
  <c r="AS145" i="20" s="1"/>
  <c r="R53" i="20"/>
  <c r="AD53" i="20" s="1"/>
  <c r="Q20" i="23" s="1"/>
  <c r="Q22" i="20"/>
  <c r="AC22" i="20" s="1"/>
  <c r="P93" i="23" s="1"/>
  <c r="V133" i="20"/>
  <c r="AH133" i="20" s="1"/>
  <c r="U26" i="23" s="1"/>
  <c r="Y52" i="20"/>
  <c r="AK52" i="20" s="1"/>
  <c r="X73" i="23" s="1"/>
  <c r="T6" i="20"/>
  <c r="AF6" i="20" s="1"/>
  <c r="S19" i="23" s="1"/>
  <c r="O123" i="20"/>
  <c r="AA123" i="20" s="1"/>
  <c r="N42" i="23" s="1"/>
  <c r="S71" i="20"/>
  <c r="AE71" i="20" s="1"/>
  <c r="R11" i="23" s="1"/>
  <c r="F95" i="20"/>
  <c r="AP92" i="20" s="1"/>
  <c r="I129" i="20"/>
  <c r="AS123" i="20" s="1"/>
  <c r="U143" i="20"/>
  <c r="AG143" i="20" s="1"/>
  <c r="T43" i="23" s="1"/>
  <c r="U145" i="20"/>
  <c r="AG145" i="20" s="1"/>
  <c r="T15" i="23" s="1"/>
  <c r="L129" i="20"/>
  <c r="AV125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C155" i="20"/>
  <c r="AM151" i="20" s="1"/>
  <c r="T88" i="20"/>
  <c r="AF88" i="20" s="1"/>
  <c r="S100" i="23" s="1"/>
  <c r="F85" i="20"/>
  <c r="AP82" i="20" s="1"/>
  <c r="K95" i="20"/>
  <c r="AU91" i="20" s="1"/>
  <c r="H148" i="20"/>
  <c r="AR144" i="20" s="1"/>
  <c r="Y142" i="20"/>
  <c r="AK142" i="20" s="1"/>
  <c r="X85" i="23" s="1"/>
  <c r="R55" i="20"/>
  <c r="AD55" i="20" s="1"/>
  <c r="Q55" i="23" s="1"/>
  <c r="G129" i="20"/>
  <c r="AQ120" i="20" s="1"/>
  <c r="T121" i="20"/>
  <c r="AF121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5" i="20"/>
  <c r="AA125" i="20" s="1"/>
  <c r="N107" i="23" s="1"/>
  <c r="F8" i="24"/>
  <c r="U124" i="20"/>
  <c r="AG124" i="20" s="1"/>
  <c r="T74" i="23" s="1"/>
  <c r="U142" i="20"/>
  <c r="AG142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5" i="20"/>
  <c r="AF145" i="20" s="1"/>
  <c r="S15" i="23" s="1"/>
  <c r="L9" i="24"/>
  <c r="M148" i="20"/>
  <c r="AW145" i="20" s="1"/>
  <c r="S59" i="20"/>
  <c r="AE59" i="20" s="1"/>
  <c r="R37" i="23" s="1"/>
  <c r="H129" i="20"/>
  <c r="AR126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2" i="20"/>
  <c r="AE132" i="20" s="1"/>
  <c r="R108" i="23" s="1"/>
  <c r="U42" i="20"/>
  <c r="AG42" i="20" s="1"/>
  <c r="T7" i="23" s="1"/>
  <c r="Y60" i="20"/>
  <c r="AK60" i="20" s="1"/>
  <c r="X80" i="23" s="1"/>
  <c r="T142" i="20"/>
  <c r="AF142" i="20" s="1"/>
  <c r="S85" i="23" s="1"/>
  <c r="Y79" i="20"/>
  <c r="AK79" i="20" s="1"/>
  <c r="X99" i="23" s="1"/>
  <c r="I139" i="20"/>
  <c r="AS133" i="20" s="1"/>
  <c r="F13" i="24"/>
  <c r="R58" i="20"/>
  <c r="AD58" i="20" s="1"/>
  <c r="Q9" i="23" s="1"/>
  <c r="O42" i="20"/>
  <c r="AA42" i="20" s="1"/>
  <c r="N7" i="23" s="1"/>
  <c r="T143" i="20"/>
  <c r="AF143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9" i="20"/>
  <c r="AU132" i="20" s="1"/>
  <c r="B13" i="24"/>
  <c r="R90" i="20"/>
  <c r="AD90" i="20" s="1"/>
  <c r="Q102" i="23" s="1"/>
  <c r="U122" i="20"/>
  <c r="AG122" i="20" s="1"/>
  <c r="T106" i="23" s="1"/>
  <c r="U104" i="20"/>
  <c r="AG104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2" i="20"/>
  <c r="AJ122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O151" i="20"/>
  <c r="AA151" i="20" s="1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5" i="20"/>
  <c r="AK145" i="20" s="1"/>
  <c r="X15" i="23" s="1"/>
  <c r="U79" i="20"/>
  <c r="AG79" i="20" s="1"/>
  <c r="T99" i="23" s="1"/>
  <c r="U82" i="20"/>
  <c r="AG82" i="20" s="1"/>
  <c r="T12" i="23" s="1"/>
  <c r="T126" i="20"/>
  <c r="AF126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5" i="20"/>
  <c r="AF125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4" i="20"/>
  <c r="AJ104" i="20" s="1"/>
  <c r="W41" i="23" s="1"/>
  <c r="F16" i="24"/>
  <c r="W23" i="20"/>
  <c r="AI23" i="20" s="1"/>
  <c r="V71" i="23" s="1"/>
  <c r="O51" i="20"/>
  <c r="AA51" i="20" s="1"/>
  <c r="N36" i="23" s="1"/>
  <c r="V135" i="20"/>
  <c r="AH135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S151" i="20"/>
  <c r="AE151" i="20" s="1"/>
  <c r="R109" i="23" s="1"/>
  <c r="Y114" i="20"/>
  <c r="AK114" i="20" s="1"/>
  <c r="X13" i="23" s="1"/>
  <c r="O54" i="20"/>
  <c r="AA54" i="20" s="1"/>
  <c r="N54" i="23" s="1"/>
  <c r="X144" i="20"/>
  <c r="AJ144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3" i="20"/>
  <c r="AB103" i="20" s="1"/>
  <c r="O59" i="23" s="1"/>
  <c r="X55" i="20"/>
  <c r="AJ55" i="20" s="1"/>
  <c r="W55" i="23" s="1"/>
  <c r="M117" i="20"/>
  <c r="AW112" i="20" s="1"/>
  <c r="Q58" i="20"/>
  <c r="AC58" i="20" s="1"/>
  <c r="P9" i="23" s="1"/>
  <c r="Y111" i="20"/>
  <c r="AK111" i="20" s="1"/>
  <c r="X25" i="23" s="1"/>
  <c r="O57" i="20"/>
  <c r="AA57" i="20" s="1"/>
  <c r="N8" i="23" s="1"/>
  <c r="X145" i="20"/>
  <c r="AJ145" i="20" s="1"/>
  <c r="W15" i="23" s="1"/>
  <c r="V55" i="20"/>
  <c r="AH55" i="20" s="1"/>
  <c r="U55" i="23" s="1"/>
  <c r="X142" i="20"/>
  <c r="AJ142" i="20" s="1"/>
  <c r="W85" i="23" s="1"/>
  <c r="V54" i="20"/>
  <c r="AH54" i="20" s="1"/>
  <c r="U54" i="23" s="1"/>
  <c r="X151" i="20"/>
  <c r="AJ151" i="20" s="1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7" i="20"/>
  <c r="AR104" i="20" s="1"/>
  <c r="T114" i="20"/>
  <c r="AF114" i="20" s="1"/>
  <c r="S13" i="23" s="1"/>
  <c r="R101" i="20"/>
  <c r="AD101" i="20" s="1"/>
  <c r="Q24" i="23" s="1"/>
  <c r="R100" i="20"/>
  <c r="AD100" i="20" s="1"/>
  <c r="Q40" i="23" s="1"/>
  <c r="R104" i="20"/>
  <c r="AD104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2" i="20"/>
  <c r="AB142" i="20" s="1"/>
  <c r="O85" i="23" s="1"/>
  <c r="X51" i="20"/>
  <c r="AJ51" i="20" s="1"/>
  <c r="W36" i="23" s="1"/>
  <c r="V56" i="20"/>
  <c r="AH56" i="20" s="1"/>
  <c r="U56" i="23" s="1"/>
  <c r="D148" i="20"/>
  <c r="AN143" i="20" s="1"/>
  <c r="G9" i="24"/>
  <c r="I14" i="24"/>
  <c r="M13" i="20"/>
  <c r="AW7" i="20" s="1"/>
  <c r="L85" i="20"/>
  <c r="AV81" i="20" s="1"/>
  <c r="S80" i="20"/>
  <c r="AE80" i="20" s="1"/>
  <c r="R38" i="23" s="1"/>
  <c r="P104" i="20"/>
  <c r="AB104" i="20" s="1"/>
  <c r="O41" i="23" s="1"/>
  <c r="J28" i="20"/>
  <c r="AT16" i="20" s="1"/>
  <c r="X49" i="20"/>
  <c r="AJ49" i="20" s="1"/>
  <c r="W34" i="23" s="1"/>
  <c r="O60" i="20"/>
  <c r="AA60" i="20" s="1"/>
  <c r="N80" i="23" s="1"/>
  <c r="T111" i="20"/>
  <c r="AF111" i="20" s="1"/>
  <c r="S25" i="23" s="1"/>
  <c r="T90" i="20"/>
  <c r="AF90" i="20" s="1"/>
  <c r="S102" i="23" s="1"/>
  <c r="T92" i="20"/>
  <c r="AF92" i="20" s="1"/>
  <c r="S39" i="23" s="1"/>
  <c r="D107" i="20"/>
  <c r="AN100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7" i="20"/>
  <c r="AR112" i="20" s="1"/>
  <c r="V132" i="20"/>
  <c r="AH132" i="20" s="1"/>
  <c r="U108" i="23" s="1"/>
  <c r="F74" i="20"/>
  <c r="AP67" i="20" s="1"/>
  <c r="T82" i="20"/>
  <c r="AF82" i="20" s="1"/>
  <c r="S12" i="23" s="1"/>
  <c r="Q92" i="20"/>
  <c r="AC92" i="20" s="1"/>
  <c r="P39" i="23" s="1"/>
  <c r="L148" i="20"/>
  <c r="AV145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10" i="20"/>
  <c r="AK110" i="20" s="1"/>
  <c r="X84" i="23" s="1"/>
  <c r="O55" i="20"/>
  <c r="AA55" i="20" s="1"/>
  <c r="N55" i="23" s="1"/>
  <c r="F28" i="20"/>
  <c r="AP23" i="20" s="1"/>
  <c r="T112" i="20"/>
  <c r="AF112" i="20" s="1"/>
  <c r="S60" i="23" s="1"/>
  <c r="Q121" i="20"/>
  <c r="AC121" i="20" s="1"/>
  <c r="P105" i="23" s="1"/>
  <c r="Q124" i="20"/>
  <c r="AC124" i="20" s="1"/>
  <c r="P74" i="23" s="1"/>
  <c r="Q122" i="20"/>
  <c r="AC122" i="20" s="1"/>
  <c r="P106" i="23" s="1"/>
  <c r="Q123" i="20"/>
  <c r="AC123" i="20" s="1"/>
  <c r="P42" i="23" s="1"/>
  <c r="Q125" i="20"/>
  <c r="AC125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9" i="20"/>
  <c r="AT133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2" i="20"/>
  <c r="AA102" i="20" s="1"/>
  <c r="N58" i="23" s="1"/>
  <c r="O104" i="20"/>
  <c r="AA104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7" i="20"/>
  <c r="AT114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1" i="20"/>
  <c r="AH111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7" i="20"/>
  <c r="AT100" i="20" s="1"/>
  <c r="C6" i="24"/>
  <c r="V112" i="20"/>
  <c r="AH112" i="20" s="1"/>
  <c r="U60" i="23" s="1"/>
  <c r="V110" i="20"/>
  <c r="AH110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10" i="20"/>
  <c r="AJ110" i="20" s="1"/>
  <c r="W84" i="23" s="1"/>
  <c r="V113" i="20"/>
  <c r="AH113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1" i="20"/>
  <c r="AB111" i="20" s="1"/>
  <c r="O25" i="23" s="1"/>
  <c r="P113" i="20"/>
  <c r="AB113" i="20" s="1"/>
  <c r="O61" i="23" s="1"/>
  <c r="P112" i="20"/>
  <c r="AB112" i="20" s="1"/>
  <c r="O60" i="23" s="1"/>
  <c r="P114" i="20"/>
  <c r="AB114" i="20" s="1"/>
  <c r="O13" i="23" s="1"/>
  <c r="P110" i="20"/>
  <c r="AB110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2" i="20"/>
  <c r="AH102" i="20" s="1"/>
  <c r="U58" i="23" s="1"/>
  <c r="X102" i="20"/>
  <c r="AJ102" i="20" s="1"/>
  <c r="W58" i="23" s="1"/>
  <c r="P37" i="20"/>
  <c r="AB37" i="20" s="1"/>
  <c r="O49" i="23" s="1"/>
  <c r="R144" i="20"/>
  <c r="AD144" i="20" s="1"/>
  <c r="Q76" i="23" s="1"/>
  <c r="R145" i="20"/>
  <c r="AD145" i="20" s="1"/>
  <c r="Q15" i="23" s="1"/>
  <c r="T23" i="20"/>
  <c r="AF23" i="20" s="1"/>
  <c r="S71" i="23" s="1"/>
  <c r="T24" i="20"/>
  <c r="AF24" i="20" s="1"/>
  <c r="S72" i="23" s="1"/>
  <c r="U132" i="20"/>
  <c r="AG132" i="20" s="1"/>
  <c r="T108" i="23" s="1"/>
  <c r="U134" i="20"/>
  <c r="AG134" i="20" s="1"/>
  <c r="T62" i="23" s="1"/>
  <c r="U133" i="20"/>
  <c r="AG133" i="20" s="1"/>
  <c r="T26" i="23" s="1"/>
  <c r="U136" i="20"/>
  <c r="AG136" i="20" s="1"/>
  <c r="T63" i="23" s="1"/>
  <c r="U135" i="20"/>
  <c r="AG135" i="20" s="1"/>
  <c r="T75" i="23" s="1"/>
  <c r="V9" i="20"/>
  <c r="AH9" i="20" s="1"/>
  <c r="U68" i="23" s="1"/>
  <c r="J46" i="20"/>
  <c r="AT32" i="20" s="1"/>
  <c r="L107" i="20"/>
  <c r="AV99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4" i="20"/>
  <c r="AF104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100" i="20"/>
  <c r="AF100" i="20" s="1"/>
  <c r="S40" i="23" s="1"/>
  <c r="Q52" i="20"/>
  <c r="AC52" i="20" s="1"/>
  <c r="P73" i="23" s="1"/>
  <c r="F129" i="20"/>
  <c r="AP123" i="20" s="1"/>
  <c r="Y135" i="20"/>
  <c r="AK135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5" i="20"/>
  <c r="AD125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3" i="20"/>
  <c r="AF103" i="20" s="1"/>
  <c r="S59" i="23" s="1"/>
  <c r="S7" i="20"/>
  <c r="AE7" i="20" s="1"/>
  <c r="R47" i="23" s="1"/>
  <c r="D129" i="20"/>
  <c r="AN124" i="20" s="1"/>
  <c r="Q60" i="20"/>
  <c r="AC60" i="20" s="1"/>
  <c r="P80" i="23" s="1"/>
  <c r="V20" i="20"/>
  <c r="AH20" i="20" s="1"/>
  <c r="U5" i="23" s="1"/>
  <c r="Y132" i="20"/>
  <c r="AK132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2" i="20"/>
  <c r="AF102" i="20" s="1"/>
  <c r="S58" i="23" s="1"/>
  <c r="Q50" i="20"/>
  <c r="AC50" i="20" s="1"/>
  <c r="P35" i="23" s="1"/>
  <c r="R134" i="20"/>
  <c r="AD134" i="20" s="1"/>
  <c r="Q62" i="23" s="1"/>
  <c r="R133" i="20"/>
  <c r="AD133" i="20" s="1"/>
  <c r="Q26" i="23" s="1"/>
  <c r="Q135" i="20"/>
  <c r="AC135" i="20" s="1"/>
  <c r="P75" i="23" s="1"/>
  <c r="Q133" i="20"/>
  <c r="AC133" i="20" s="1"/>
  <c r="P26" i="23" s="1"/>
  <c r="Q136" i="20"/>
  <c r="AC136" i="20" s="1"/>
  <c r="P63" i="23" s="1"/>
  <c r="M139" i="20"/>
  <c r="AW133" i="20" s="1"/>
  <c r="D7" i="24"/>
  <c r="T101" i="20"/>
  <c r="AF101" i="20" s="1"/>
  <c r="S24" i="23" s="1"/>
  <c r="R123" i="20"/>
  <c r="AD123" i="20" s="1"/>
  <c r="Q42" i="23" s="1"/>
  <c r="T99" i="20"/>
  <c r="AF99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100" i="20"/>
  <c r="AH100" i="20" s="1"/>
  <c r="U40" i="23" s="1"/>
  <c r="V101" i="20"/>
  <c r="AH101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1" i="20"/>
  <c r="AB101" i="20" s="1"/>
  <c r="O24" i="23" s="1"/>
  <c r="P100" i="20"/>
  <c r="AB100" i="20" s="1"/>
  <c r="O40" i="23" s="1"/>
  <c r="Y122" i="20"/>
  <c r="AK122" i="20" s="1"/>
  <c r="X106" i="23" s="1"/>
  <c r="Y121" i="20"/>
  <c r="AK121" i="20" s="1"/>
  <c r="X105" i="23" s="1"/>
  <c r="Y125" i="20"/>
  <c r="AK125" i="20" s="1"/>
  <c r="X107" i="23" s="1"/>
  <c r="Y123" i="20"/>
  <c r="AK123" i="20" s="1"/>
  <c r="X42" i="23" s="1"/>
  <c r="L14" i="24"/>
  <c r="Q53" i="20"/>
  <c r="AC53" i="20" s="1"/>
  <c r="P20" i="23" s="1"/>
  <c r="O143" i="20"/>
  <c r="AA143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20" i="20"/>
  <c r="AB120" i="20" s="1"/>
  <c r="O104" i="23" s="1"/>
  <c r="P122" i="20"/>
  <c r="AB122" i="20" s="1"/>
  <c r="O106" i="23" s="1"/>
  <c r="P123" i="20"/>
  <c r="AB123" i="20" s="1"/>
  <c r="O42" i="23" s="1"/>
  <c r="P121" i="20"/>
  <c r="AB121" i="20" s="1"/>
  <c r="O105" i="23" s="1"/>
  <c r="P124" i="20"/>
  <c r="AB124" i="20" s="1"/>
  <c r="O74" i="23" s="1"/>
  <c r="P125" i="20"/>
  <c r="AB125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2" i="20"/>
  <c r="AD112" i="20" s="1"/>
  <c r="Q60" i="23" s="1"/>
  <c r="R113" i="20"/>
  <c r="AD113" i="20" s="1"/>
  <c r="Q61" i="23" s="1"/>
  <c r="R110" i="20"/>
  <c r="AD110" i="20" s="1"/>
  <c r="Q84" i="23" s="1"/>
  <c r="R114" i="20"/>
  <c r="AD114" i="20" s="1"/>
  <c r="Q13" i="23" s="1"/>
  <c r="Y17" i="20"/>
  <c r="AK17" i="20" s="1"/>
  <c r="X92" i="23" s="1"/>
  <c r="O21" i="20"/>
  <c r="AA21" i="20" s="1"/>
  <c r="N70" i="23" s="1"/>
  <c r="S125" i="20"/>
  <c r="AE125" i="20" s="1"/>
  <c r="R107" i="23" s="1"/>
  <c r="S120" i="20"/>
  <c r="AE120" i="20" s="1"/>
  <c r="R104" i="23" s="1"/>
  <c r="S124" i="20"/>
  <c r="AE124" i="20" s="1"/>
  <c r="R74" i="23" s="1"/>
  <c r="S121" i="20"/>
  <c r="AE121" i="20" s="1"/>
  <c r="R105" i="23" s="1"/>
  <c r="S126" i="20"/>
  <c r="AE126" i="20" s="1"/>
  <c r="R14" i="23" s="1"/>
  <c r="X103" i="20"/>
  <c r="AJ103" i="20" s="1"/>
  <c r="W59" i="23" s="1"/>
  <c r="X99" i="20"/>
  <c r="AJ99" i="20" s="1"/>
  <c r="W83" i="23" s="1"/>
  <c r="X100" i="20"/>
  <c r="AJ100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2" i="20"/>
  <c r="AE142" i="20" s="1"/>
  <c r="R85" i="23" s="1"/>
  <c r="S143" i="20"/>
  <c r="AE143" i="20" s="1"/>
  <c r="R43" i="23" s="1"/>
  <c r="S145" i="20"/>
  <c r="AE145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6" i="20"/>
  <c r="AB126" i="20" s="1"/>
  <c r="O14" i="23" s="1"/>
  <c r="X16" i="20"/>
  <c r="AJ16" i="20" s="1"/>
  <c r="W91" i="23" s="1"/>
  <c r="Y19" i="20"/>
  <c r="AK19" i="20" s="1"/>
  <c r="X48" i="23" s="1"/>
  <c r="F117" i="20"/>
  <c r="AP112" i="20" s="1"/>
  <c r="S24" i="20"/>
  <c r="AE24" i="20" s="1"/>
  <c r="R72" i="23" s="1"/>
  <c r="P6" i="20"/>
  <c r="AB6" i="20" s="1"/>
  <c r="O19" i="23" s="1"/>
  <c r="X24" i="20"/>
  <c r="AJ24" i="20" s="1"/>
  <c r="W72" i="23" s="1"/>
  <c r="G148" i="20"/>
  <c r="AQ143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6" i="20"/>
  <c r="AD126" i="20" s="1"/>
  <c r="Q14" i="23" s="1"/>
  <c r="R120" i="20"/>
  <c r="AD120" i="20" s="1"/>
  <c r="Q104" i="23" s="1"/>
  <c r="R122" i="20"/>
  <c r="AD122" i="20" s="1"/>
  <c r="Q106" i="23" s="1"/>
  <c r="R124" i="20"/>
  <c r="AD124" i="20" s="1"/>
  <c r="Q74" i="23" s="1"/>
  <c r="AA112" i="3"/>
  <c r="AA110" i="3"/>
  <c r="AA111" i="3"/>
  <c r="AA113" i="3"/>
  <c r="AS88" i="20"/>
  <c r="AS91" i="20"/>
  <c r="AS92" i="20"/>
  <c r="AS89" i="20"/>
  <c r="AS90" i="20"/>
  <c r="AM8" i="20"/>
  <c r="AO142" i="20"/>
  <c r="AN152" i="20"/>
  <c r="AN151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2" i="20"/>
  <c r="AU151" i="20"/>
  <c r="AP151" i="20"/>
  <c r="AP152" i="20"/>
  <c r="AA109" i="3"/>
  <c r="AM10" i="20" l="1"/>
  <c r="AS54" i="20"/>
  <c r="AS51" i="20"/>
  <c r="AS152" i="20"/>
  <c r="AM80" i="20"/>
  <c r="AS57" i="20"/>
  <c r="AM5" i="20"/>
  <c r="AU5" i="20"/>
  <c r="AT51" i="20"/>
  <c r="AM4" i="20"/>
  <c r="AT60" i="20"/>
  <c r="AM6" i="20"/>
  <c r="AS69" i="20"/>
  <c r="AT56" i="20"/>
  <c r="AT50" i="20"/>
  <c r="AT70" i="20"/>
  <c r="AN136" i="20"/>
  <c r="AO91" i="20"/>
  <c r="AV144" i="20"/>
  <c r="AS53" i="20"/>
  <c r="AS59" i="20"/>
  <c r="AO113" i="20"/>
  <c r="AQ88" i="20"/>
  <c r="AS60" i="20"/>
  <c r="AT66" i="20"/>
  <c r="AO121" i="20"/>
  <c r="AM123" i="20"/>
  <c r="AQ104" i="20"/>
  <c r="AR49" i="20"/>
  <c r="AO124" i="20"/>
  <c r="AO126" i="20"/>
  <c r="AU80" i="20"/>
  <c r="AT68" i="20"/>
  <c r="AS49" i="20"/>
  <c r="AQ99" i="20"/>
  <c r="AU144" i="20"/>
  <c r="AS56" i="20"/>
  <c r="AU77" i="20"/>
  <c r="AV152" i="20"/>
  <c r="AM7" i="20"/>
  <c r="AO143" i="20"/>
  <c r="AM113" i="20"/>
  <c r="AO145" i="20"/>
  <c r="AU51" i="20"/>
  <c r="AU81" i="20"/>
  <c r="AU111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3" i="20"/>
  <c r="AN6" i="20"/>
  <c r="AQ33" i="20"/>
  <c r="AW89" i="20"/>
  <c r="AW90" i="20"/>
  <c r="AR24" i="20"/>
  <c r="AS68" i="20"/>
  <c r="AM126" i="20"/>
  <c r="AM124" i="20"/>
  <c r="AS67" i="20"/>
  <c r="AS66" i="20"/>
  <c r="AV52" i="20"/>
  <c r="AW92" i="20"/>
  <c r="AN18" i="20"/>
  <c r="AN21" i="20"/>
  <c r="AV10" i="20"/>
  <c r="AN17" i="20"/>
  <c r="AV7" i="20"/>
  <c r="AT145" i="20"/>
  <c r="AN22" i="20"/>
  <c r="AP102" i="20"/>
  <c r="AV39" i="20"/>
  <c r="AM111" i="20"/>
  <c r="AT52" i="20"/>
  <c r="AT54" i="20"/>
  <c r="AS50" i="20"/>
  <c r="AM91" i="20"/>
  <c r="AT57" i="20"/>
  <c r="AQ90" i="20"/>
  <c r="AV55" i="20"/>
  <c r="AO110" i="20"/>
  <c r="AT58" i="20"/>
  <c r="AO112" i="20"/>
  <c r="AO89" i="20"/>
  <c r="AU114" i="20"/>
  <c r="AT55" i="20"/>
  <c r="AU113" i="20"/>
  <c r="AT49" i="20"/>
  <c r="AT53" i="20"/>
  <c r="AU125" i="20"/>
  <c r="AU110" i="20"/>
  <c r="AU121" i="20"/>
  <c r="AV69" i="20"/>
  <c r="AO120" i="20"/>
  <c r="AW71" i="20"/>
  <c r="AO123" i="20"/>
  <c r="AT121" i="20"/>
  <c r="AW67" i="20"/>
  <c r="AT124" i="20"/>
  <c r="AO122" i="20"/>
  <c r="AW22" i="20"/>
  <c r="AS100" i="20"/>
  <c r="AS101" i="20"/>
  <c r="AR23" i="20"/>
  <c r="AW120" i="20"/>
  <c r="AU134" i="20"/>
  <c r="AR18" i="20"/>
  <c r="AP39" i="20"/>
  <c r="AR25" i="20"/>
  <c r="AW80" i="20"/>
  <c r="AM16" i="20"/>
  <c r="AW121" i="20"/>
  <c r="AQ18" i="20"/>
  <c r="AW123" i="20"/>
  <c r="AW125" i="20"/>
  <c r="AN104" i="20"/>
  <c r="AM121" i="20"/>
  <c r="AU135" i="20"/>
  <c r="AV57" i="20"/>
  <c r="AS58" i="20"/>
  <c r="AQ102" i="20"/>
  <c r="AT135" i="20"/>
  <c r="AS55" i="20"/>
  <c r="AO24" i="20"/>
  <c r="AQ100" i="20"/>
  <c r="AT136" i="20"/>
  <c r="AV126" i="20"/>
  <c r="AT69" i="20"/>
  <c r="AQ89" i="20"/>
  <c r="AQ103" i="20"/>
  <c r="AT71" i="20"/>
  <c r="AR9" i="20"/>
  <c r="AQ91" i="20"/>
  <c r="AO17" i="20"/>
  <c r="AO16" i="20"/>
  <c r="AO111" i="20"/>
  <c r="AO90" i="20"/>
  <c r="AO136" i="20"/>
  <c r="AO7" i="20"/>
  <c r="AR55" i="20"/>
  <c r="AN77" i="20"/>
  <c r="AR38" i="20"/>
  <c r="AQ66" i="20"/>
  <c r="AO101" i="20"/>
  <c r="AP103" i="20"/>
  <c r="AP104" i="20"/>
  <c r="AQ113" i="20"/>
  <c r="AS10" i="20"/>
  <c r="AQ112" i="20"/>
  <c r="AS110" i="20"/>
  <c r="AS5" i="20"/>
  <c r="AS112" i="20"/>
  <c r="AS9" i="20"/>
  <c r="AV38" i="20"/>
  <c r="AU78" i="20"/>
  <c r="AW102" i="20"/>
  <c r="AM114" i="20"/>
  <c r="AP101" i="20"/>
  <c r="AV5" i="20"/>
  <c r="AU123" i="20"/>
  <c r="AS8" i="20"/>
  <c r="AN16" i="20"/>
  <c r="AN25" i="20"/>
  <c r="AO103" i="20"/>
  <c r="AW103" i="20"/>
  <c r="AO79" i="20"/>
  <c r="AN89" i="20"/>
  <c r="AW100" i="20"/>
  <c r="AM112" i="20"/>
  <c r="AV4" i="20"/>
  <c r="AU126" i="20"/>
  <c r="AS6" i="20"/>
  <c r="AN19" i="20"/>
  <c r="AQ41" i="20"/>
  <c r="AV133" i="20"/>
  <c r="AO82" i="20"/>
  <c r="AN91" i="20"/>
  <c r="AQ111" i="20"/>
  <c r="AV8" i="20"/>
  <c r="AU122" i="20"/>
  <c r="AQ134" i="20"/>
  <c r="AS7" i="20"/>
  <c r="AT142" i="20"/>
  <c r="AN24" i="20"/>
  <c r="AT90" i="20"/>
  <c r="AU79" i="20"/>
  <c r="AP100" i="20"/>
  <c r="AQ114" i="20"/>
  <c r="AV9" i="20"/>
  <c r="AU124" i="20"/>
  <c r="AT144" i="20"/>
  <c r="AN23" i="20"/>
  <c r="AS124" i="20"/>
  <c r="AO9" i="20"/>
  <c r="AT91" i="20"/>
  <c r="AQ52" i="20"/>
  <c r="AS113" i="20"/>
  <c r="AO99" i="20"/>
  <c r="AM18" i="20"/>
  <c r="AN103" i="20"/>
  <c r="AQ20" i="20"/>
  <c r="AT88" i="20"/>
  <c r="AT102" i="20"/>
  <c r="AM120" i="20"/>
  <c r="AU133" i="20"/>
  <c r="AM17" i="20"/>
  <c r="AW79" i="20"/>
  <c r="AO78" i="20"/>
  <c r="AN92" i="20"/>
  <c r="AR17" i="20"/>
  <c r="AP36" i="20"/>
  <c r="AN135" i="20"/>
  <c r="AN101" i="20"/>
  <c r="AU136" i="20"/>
  <c r="AM23" i="20"/>
  <c r="AT89" i="20"/>
  <c r="AR21" i="20"/>
  <c r="AW101" i="20"/>
  <c r="AP37" i="20"/>
  <c r="AT101" i="20"/>
  <c r="AN133" i="20"/>
  <c r="AP34" i="20"/>
  <c r="AW104" i="20"/>
  <c r="AU42" i="20"/>
  <c r="AQ23" i="20"/>
  <c r="AP66" i="20"/>
  <c r="AW82" i="20"/>
  <c r="AO80" i="20"/>
  <c r="AN88" i="20"/>
  <c r="AW122" i="20"/>
  <c r="AS71" i="20"/>
  <c r="AO104" i="20"/>
  <c r="AM135" i="20"/>
  <c r="AM19" i="20"/>
  <c r="AW77" i="20"/>
  <c r="AO77" i="20"/>
  <c r="AR16" i="20"/>
  <c r="AP32" i="20"/>
  <c r="AT104" i="20"/>
  <c r="AW124" i="20"/>
  <c r="AN134" i="20"/>
  <c r="AM122" i="20"/>
  <c r="AO100" i="20"/>
  <c r="AM136" i="20"/>
  <c r="AP35" i="20"/>
  <c r="AN102" i="20"/>
  <c r="AT99" i="20"/>
  <c r="AM21" i="20"/>
  <c r="AP38" i="20"/>
  <c r="AP43" i="20"/>
  <c r="AQ22" i="20"/>
  <c r="AP41" i="20"/>
  <c r="AW78" i="20"/>
  <c r="AR19" i="20"/>
  <c r="AM25" i="20"/>
  <c r="AR20" i="20"/>
  <c r="AP31" i="20"/>
  <c r="AN99" i="20"/>
  <c r="AQ37" i="20"/>
  <c r="AO6" i="20"/>
  <c r="AR31" i="20"/>
  <c r="AO135" i="20"/>
  <c r="AR51" i="20"/>
  <c r="AQ70" i="20"/>
  <c r="AU49" i="20"/>
  <c r="AM132" i="20"/>
  <c r="AR43" i="20"/>
  <c r="AQ32" i="20"/>
  <c r="AU68" i="20"/>
  <c r="AU59" i="20"/>
  <c r="AN110" i="20"/>
  <c r="AQ34" i="20"/>
  <c r="AQ43" i="20"/>
  <c r="AN78" i="20"/>
  <c r="AR34" i="20"/>
  <c r="AW43" i="20"/>
  <c r="AQ19" i="20"/>
  <c r="AU52" i="20"/>
  <c r="AN111" i="20"/>
  <c r="AW134" i="20"/>
  <c r="AR32" i="20"/>
  <c r="AR57" i="20"/>
  <c r="AM133" i="20"/>
  <c r="AU70" i="20"/>
  <c r="AW40" i="20"/>
  <c r="AU50" i="20"/>
  <c r="AN113" i="20"/>
  <c r="AR151" i="20"/>
  <c r="AQ40" i="20"/>
  <c r="AN81" i="20"/>
  <c r="AR133" i="20"/>
  <c r="AO151" i="20"/>
  <c r="AR68" i="20"/>
  <c r="AM69" i="20"/>
  <c r="AM24" i="20"/>
  <c r="AN82" i="20"/>
  <c r="AS125" i="20"/>
  <c r="AP40" i="20"/>
  <c r="AP42" i="20"/>
  <c r="AT103" i="20"/>
  <c r="AR58" i="20"/>
  <c r="AQ68" i="20"/>
  <c r="AQ17" i="20"/>
  <c r="AP145" i="20"/>
  <c r="AV136" i="20"/>
  <c r="AQ35" i="20"/>
  <c r="AQ42" i="20"/>
  <c r="AN79" i="20"/>
  <c r="AO4" i="20"/>
  <c r="AV24" i="20"/>
  <c r="AR39" i="20"/>
  <c r="AS122" i="20"/>
  <c r="AW20" i="20"/>
  <c r="AU71" i="20"/>
  <c r="AR121" i="20"/>
  <c r="AW32" i="20"/>
  <c r="AW136" i="20"/>
  <c r="AR60" i="20"/>
  <c r="AV89" i="20"/>
  <c r="AV114" i="20"/>
  <c r="AQ135" i="20"/>
  <c r="AU60" i="20"/>
  <c r="AU55" i="20"/>
  <c r="AN114" i="20"/>
  <c r="AS17" i="20"/>
  <c r="AR122" i="20"/>
  <c r="AQ38" i="20"/>
  <c r="AU92" i="20"/>
  <c r="AQ77" i="20"/>
  <c r="AO5" i="20"/>
  <c r="AV18" i="20"/>
  <c r="AR36" i="20"/>
  <c r="AR35" i="20"/>
  <c r="AS121" i="20"/>
  <c r="AS16" i="20"/>
  <c r="AO134" i="20"/>
  <c r="AU69" i="20"/>
  <c r="AW38" i="20"/>
  <c r="AW34" i="20"/>
  <c r="AR59" i="20"/>
  <c r="AR52" i="20"/>
  <c r="AU34" i="20"/>
  <c r="AM101" i="20"/>
  <c r="AQ71" i="20"/>
  <c r="AQ132" i="20"/>
  <c r="AU58" i="20"/>
  <c r="AU57" i="20"/>
  <c r="AS82" i="20"/>
  <c r="AT113" i="20"/>
  <c r="AW31" i="20"/>
  <c r="AS81" i="20"/>
  <c r="AQ31" i="20"/>
  <c r="AU88" i="20"/>
  <c r="AQ79" i="20"/>
  <c r="AO8" i="20"/>
  <c r="AR37" i="20"/>
  <c r="AR41" i="20"/>
  <c r="AS126" i="20"/>
  <c r="AS23" i="20"/>
  <c r="AO133" i="20"/>
  <c r="AU66" i="20"/>
  <c r="AR99" i="20"/>
  <c r="AW35" i="20"/>
  <c r="AW39" i="20"/>
  <c r="AR56" i="20"/>
  <c r="AR53" i="20"/>
  <c r="AU31" i="20"/>
  <c r="AM103" i="20"/>
  <c r="AQ67" i="20"/>
  <c r="AQ136" i="20"/>
  <c r="AV132" i="20"/>
  <c r="AU56" i="20"/>
  <c r="AS80" i="20"/>
  <c r="AO68" i="20"/>
  <c r="AW19" i="20"/>
  <c r="AR120" i="20"/>
  <c r="AS120" i="20"/>
  <c r="AU32" i="20"/>
  <c r="AR143" i="20"/>
  <c r="AQ36" i="20"/>
  <c r="AU90" i="20"/>
  <c r="AP69" i="20"/>
  <c r="AO71" i="20"/>
  <c r="AR33" i="20"/>
  <c r="AR102" i="20"/>
  <c r="AW36" i="20"/>
  <c r="AW37" i="20"/>
  <c r="AR50" i="20"/>
  <c r="AU103" i="20"/>
  <c r="AU39" i="20"/>
  <c r="AM100" i="20"/>
  <c r="AP142" i="20"/>
  <c r="AV134" i="20"/>
  <c r="AS77" i="20"/>
  <c r="AV80" i="20"/>
  <c r="AV20" i="20"/>
  <c r="AM90" i="20"/>
  <c r="AV90" i="20"/>
  <c r="AW151" i="20"/>
  <c r="AU89" i="20"/>
  <c r="AV22" i="20"/>
  <c r="AW135" i="20"/>
  <c r="AP68" i="20"/>
  <c r="AO66" i="20"/>
  <c r="AR100" i="20"/>
  <c r="AW33" i="20"/>
  <c r="AM92" i="20"/>
  <c r="AU100" i="20"/>
  <c r="AU35" i="20"/>
  <c r="AV91" i="20"/>
  <c r="AP143" i="20"/>
  <c r="AN4" i="20"/>
  <c r="AV77" i="20"/>
  <c r="AV33" i="20"/>
  <c r="AV34" i="20"/>
  <c r="AO25" i="20"/>
  <c r="AQ81" i="20"/>
  <c r="AO70" i="20"/>
  <c r="AV23" i="20"/>
  <c r="AQ126" i="20"/>
  <c r="AR132" i="20"/>
  <c r="AS19" i="20"/>
  <c r="AV120" i="20"/>
  <c r="AW17" i="20"/>
  <c r="AT78" i="20"/>
  <c r="AR101" i="20"/>
  <c r="AO92" i="20"/>
  <c r="AT21" i="20"/>
  <c r="AV67" i="20"/>
  <c r="AU101" i="20"/>
  <c r="AU43" i="20"/>
  <c r="AN42" i="20"/>
  <c r="AS42" i="20"/>
  <c r="AV110" i="20"/>
  <c r="AS99" i="20"/>
  <c r="AU145" i="20"/>
  <c r="AT120" i="20"/>
  <c r="AQ58" i="20"/>
  <c r="AN68" i="20"/>
  <c r="AM71" i="20"/>
  <c r="AN9" i="20"/>
  <c r="AV82" i="20"/>
  <c r="AV56" i="20"/>
  <c r="AR136" i="20"/>
  <c r="AV70" i="20"/>
  <c r="AV43" i="20"/>
  <c r="AV121" i="20"/>
  <c r="AT77" i="20"/>
  <c r="AT126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3" i="20"/>
  <c r="AQ122" i="20"/>
  <c r="AS24" i="20"/>
  <c r="AV124" i="20"/>
  <c r="AW18" i="20"/>
  <c r="AT81" i="20"/>
  <c r="AR124" i="20"/>
  <c r="AQ152" i="20"/>
  <c r="AT19" i="20"/>
  <c r="AU104" i="20"/>
  <c r="AU40" i="20"/>
  <c r="AU37" i="20"/>
  <c r="AR142" i="20"/>
  <c r="AS43" i="20"/>
  <c r="AV111" i="20"/>
  <c r="AP5" i="20"/>
  <c r="AU142" i="20"/>
  <c r="AT123" i="20"/>
  <c r="AQ56" i="20"/>
  <c r="AN66" i="20"/>
  <c r="AM68" i="20"/>
  <c r="AV78" i="20"/>
  <c r="AV59" i="20"/>
  <c r="AR135" i="20"/>
  <c r="AV40" i="20"/>
  <c r="AP4" i="20"/>
  <c r="AV37" i="20"/>
  <c r="AP70" i="20"/>
  <c r="AO18" i="20"/>
  <c r="AQ78" i="20"/>
  <c r="AV21" i="20"/>
  <c r="AM144" i="20"/>
  <c r="AS132" i="20"/>
  <c r="AQ124" i="20"/>
  <c r="AW70" i="20"/>
  <c r="AS20" i="20"/>
  <c r="AV122" i="20"/>
  <c r="AW23" i="20"/>
  <c r="AR103" i="20"/>
  <c r="AR125" i="20"/>
  <c r="AM89" i="20"/>
  <c r="AV68" i="20"/>
  <c r="AU102" i="20"/>
  <c r="AU33" i="20"/>
  <c r="AU36" i="20"/>
  <c r="AR145" i="20"/>
  <c r="AV113" i="20"/>
  <c r="AS102" i="20"/>
  <c r="AR8" i="20"/>
  <c r="AQ54" i="20"/>
  <c r="AN69" i="20"/>
  <c r="AT152" i="20"/>
  <c r="AM66" i="20"/>
  <c r="AV79" i="20"/>
  <c r="AV50" i="20"/>
  <c r="AV41" i="20"/>
  <c r="AV71" i="20"/>
  <c r="AN71" i="20"/>
  <c r="AR70" i="20"/>
  <c r="AT79" i="20"/>
  <c r="AS103" i="20"/>
  <c r="AT122" i="20"/>
  <c r="AQ123" i="20"/>
  <c r="AV32" i="20"/>
  <c r="AO23" i="20"/>
  <c r="AV25" i="20"/>
  <c r="AM145" i="20"/>
  <c r="AS134" i="20"/>
  <c r="AW66" i="20"/>
  <c r="AS22" i="20"/>
  <c r="AV123" i="20"/>
  <c r="AW25" i="20"/>
  <c r="AU38" i="20"/>
  <c r="AR4" i="20"/>
  <c r="AQ57" i="20"/>
  <c r="AV58" i="20"/>
  <c r="AP50" i="20"/>
  <c r="AP81" i="20"/>
  <c r="AT33" i="20"/>
  <c r="AM22" i="20"/>
  <c r="AW132" i="20"/>
  <c r="AT22" i="20"/>
  <c r="AN39" i="20"/>
  <c r="AQ24" i="20"/>
  <c r="AN121" i="20"/>
  <c r="AV16" i="20"/>
  <c r="AS21" i="20"/>
  <c r="AW21" i="20"/>
  <c r="AW42" i="20"/>
  <c r="AN144" i="20"/>
  <c r="AQ16" i="20"/>
  <c r="AS79" i="20"/>
  <c r="AN142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6" i="20"/>
  <c r="AT132" i="20"/>
  <c r="AO19" i="20"/>
  <c r="AS135" i="20"/>
  <c r="AT134" i="20"/>
  <c r="AN33" i="20"/>
  <c r="AQ60" i="20"/>
  <c r="AR69" i="20"/>
  <c r="AT4" i="20"/>
  <c r="AR80" i="20"/>
  <c r="AV53" i="20"/>
  <c r="AM152" i="20"/>
  <c r="AN41" i="20"/>
  <c r="AN35" i="20"/>
  <c r="AQ51" i="20"/>
  <c r="AT8" i="20"/>
  <c r="AR82" i="20"/>
  <c r="AV51" i="20"/>
  <c r="AN145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1" i="20"/>
  <c r="AS33" i="20"/>
  <c r="AR6" i="20"/>
  <c r="AQ125" i="20"/>
  <c r="AW68" i="20"/>
  <c r="AT80" i="20"/>
  <c r="AT20" i="20"/>
  <c r="AS37" i="20"/>
  <c r="AS36" i="20"/>
  <c r="AP6" i="20"/>
  <c r="AR7" i="20"/>
  <c r="AV143" i="20"/>
  <c r="AQ7" i="20"/>
  <c r="AT23" i="20"/>
  <c r="AS34" i="20"/>
  <c r="AP9" i="20"/>
  <c r="AV142" i="20"/>
  <c r="AT24" i="20"/>
  <c r="AS39" i="20"/>
  <c r="AS31" i="20"/>
  <c r="AP7" i="20"/>
  <c r="AR40" i="20"/>
  <c r="AS144" i="20"/>
  <c r="AM102" i="20"/>
  <c r="AS114" i="20"/>
  <c r="AP120" i="20"/>
  <c r="AP21" i="20"/>
  <c r="AO42" i="20"/>
  <c r="AP25" i="20"/>
  <c r="AM99" i="20"/>
  <c r="AP54" i="20"/>
  <c r="AP135" i="20"/>
  <c r="AP136" i="20"/>
  <c r="AP59" i="20"/>
  <c r="AP51" i="20"/>
  <c r="AS18" i="20"/>
  <c r="AW143" i="20"/>
  <c r="AP80" i="20"/>
  <c r="AQ21" i="20"/>
  <c r="AO40" i="20"/>
  <c r="AN7" i="20"/>
  <c r="AP60" i="20"/>
  <c r="AP57" i="20"/>
  <c r="AP88" i="20"/>
  <c r="AP20" i="20"/>
  <c r="AP134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1" i="20"/>
  <c r="AW142" i="20"/>
  <c r="AM39" i="20"/>
  <c r="AP52" i="20"/>
  <c r="AP91" i="20"/>
  <c r="AP22" i="20"/>
  <c r="AP132" i="20"/>
  <c r="AM57" i="20"/>
  <c r="AW144" i="20"/>
  <c r="AU17" i="20"/>
  <c r="AM43" i="20"/>
  <c r="AN5" i="20"/>
  <c r="AP55" i="20"/>
  <c r="AP90" i="20"/>
  <c r="AP18" i="20"/>
  <c r="AP19" i="20"/>
  <c r="AP77" i="20"/>
  <c r="AT42" i="20"/>
  <c r="AU21" i="20"/>
  <c r="AS143" i="20"/>
  <c r="AP79" i="20"/>
  <c r="AM36" i="20"/>
  <c r="AN8" i="20"/>
  <c r="AP56" i="20"/>
  <c r="AP89" i="20"/>
  <c r="AP16" i="20"/>
  <c r="AP24" i="20"/>
  <c r="AP17" i="20"/>
  <c r="AW113" i="20"/>
  <c r="AU18" i="20"/>
  <c r="AS142" i="20"/>
  <c r="AP78" i="20"/>
  <c r="AT41" i="20"/>
  <c r="AP49" i="20"/>
  <c r="AT34" i="20"/>
  <c r="AO34" i="20"/>
  <c r="AP58" i="20"/>
  <c r="AW10" i="20"/>
  <c r="AM50" i="20"/>
  <c r="AM56" i="20"/>
  <c r="AW4" i="20"/>
  <c r="AR113" i="20"/>
  <c r="AU20" i="20"/>
  <c r="AT111" i="20"/>
  <c r="AM31" i="20"/>
  <c r="AM42" i="20"/>
  <c r="AT39" i="20"/>
  <c r="AT38" i="20"/>
  <c r="AO39" i="20"/>
  <c r="AO31" i="20"/>
  <c r="AV100" i="20"/>
  <c r="AQ4" i="20"/>
  <c r="AM60" i="20"/>
  <c r="AR114" i="20"/>
  <c r="AU24" i="20"/>
  <c r="AT112" i="20"/>
  <c r="AM40" i="20"/>
  <c r="AM38" i="20"/>
  <c r="AT43" i="20"/>
  <c r="AO36" i="20"/>
  <c r="AO33" i="20"/>
  <c r="AV104" i="20"/>
  <c r="AQ5" i="20"/>
  <c r="AM54" i="20"/>
  <c r="AW5" i="20"/>
  <c r="AN125" i="20"/>
  <c r="AW9" i="20"/>
  <c r="AN126" i="20"/>
  <c r="AR110" i="20"/>
  <c r="AU25" i="20"/>
  <c r="AT110" i="20"/>
  <c r="AM34" i="20"/>
  <c r="AM37" i="20"/>
  <c r="AT36" i="20"/>
  <c r="AO43" i="20"/>
  <c r="AO32" i="20"/>
  <c r="AV103" i="20"/>
  <c r="AQ8" i="20"/>
  <c r="AW114" i="20"/>
  <c r="AN120" i="20"/>
  <c r="AU23" i="20"/>
  <c r="AM35" i="20"/>
  <c r="AM32" i="20"/>
  <c r="AT31" i="20"/>
  <c r="AO37" i="20"/>
  <c r="AV101" i="20"/>
  <c r="AQ9" i="20"/>
  <c r="AW111" i="20"/>
  <c r="AM52" i="20"/>
  <c r="AM58" i="20"/>
  <c r="AW8" i="20"/>
  <c r="AN123" i="20"/>
  <c r="AW6" i="20"/>
  <c r="AN122" i="20"/>
  <c r="AU16" i="20"/>
  <c r="AM33" i="20"/>
  <c r="AT37" i="20"/>
  <c r="AT40" i="20"/>
  <c r="AO41" i="20"/>
  <c r="AV102" i="20"/>
  <c r="AQ10" i="20"/>
  <c r="AW110" i="20"/>
  <c r="AM51" i="20"/>
  <c r="AU19" i="20"/>
  <c r="AT35" i="20"/>
  <c r="AM59" i="20"/>
  <c r="AM49" i="20"/>
  <c r="AP124" i="20"/>
  <c r="AP122" i="20"/>
  <c r="AP121" i="20"/>
  <c r="AP126" i="20"/>
  <c r="AP125" i="20"/>
  <c r="AW24" i="20"/>
  <c r="AQ145" i="20"/>
  <c r="AQ142" i="20"/>
  <c r="AQ144" i="20"/>
  <c r="AP113" i="20"/>
  <c r="AP114" i="20"/>
  <c r="AP110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1" i="20"/>
</calcChain>
</file>

<file path=xl/sharedStrings.xml><?xml version="1.0" encoding="utf-8"?>
<sst xmlns="http://schemas.openxmlformats.org/spreadsheetml/2006/main" count="5024" uniqueCount="1363">
  <si>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</si>
  <si>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</si>
  <si>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</si>
  <si>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</si>
  <si>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</si>
  <si>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</si>
  <si>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</si>
  <si>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</si>
  <si>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</si>
  <si>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</si>
  <si>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</si>
  <si>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</si>
  <si>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</si>
  <si>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</si>
  <si>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</si>
  <si>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</si>
  <si>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</si>
  <si>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</si>
  <si>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</si>
  <si>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</si>
  <si>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</si>
  <si>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</si>
  <si>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</si>
  <si>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</si>
  <si>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</si>
  <si>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</si>
  <si>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</si>
  <si>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</si>
  <si>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</si>
  <si>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</si>
  <si>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</si>
  <si>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</si>
  <si>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</si>
  <si>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</si>
  <si>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</si>
  <si>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</si>
  <si>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</si>
  <si>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</si>
  <si>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</si>
  <si>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</si>
  <si>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</si>
  <si>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</si>
  <si>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</si>
  <si>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</si>
  <si>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</si>
  <si>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</si>
  <si>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</si>
  <si>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</si>
  <si>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</si>
  <si>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</si>
  <si>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</si>
  <si>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</si>
  <si>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</si>
  <si>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</si>
  <si>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</si>
  <si>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</si>
  <si>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</si>
  <si>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</si>
  <si>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</si>
  <si>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</si>
  <si>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</si>
  <si>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</si>
  <si>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</si>
  <si>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</si>
  <si>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</si>
  <si>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</si>
  <si>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</si>
  <si>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</si>
  <si>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</si>
  <si>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</si>
  <si>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</si>
  <si>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</si>
  <si>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</si>
  <si>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</si>
  <si>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</si>
  <si>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</si>
  <si>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</si>
  <si>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</si>
  <si>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</si>
  <si>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</si>
  <si>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</si>
  <si>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</si>
  <si>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</si>
  <si>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</si>
  <si>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</si>
  <si>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</si>
  <si>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</si>
  <si>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</si>
  <si>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</si>
  <si>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</si>
  <si>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</si>
  <si>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</si>
  <si>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</si>
  <si>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</si>
  <si>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</si>
  <si>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</si>
  <si>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</si>
  <si>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</si>
  <si>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</si>
  <si>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</si>
  <si>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</si>
  <si>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</si>
  <si>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</si>
  <si>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</si>
  <si>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</si>
  <si>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</si>
  <si>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</si>
  <si>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</si>
  <si>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</si>
  <si>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</si>
  <si>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</si>
  <si>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</si>
  <si>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</si>
  <si>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</si>
  <si>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</si>
  <si>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</si>
  <si>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</si>
  <si>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</si>
  <si>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</si>
  <si>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</si>
  <si>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</si>
  <si>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</si>
  <si>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</si>
  <si>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</si>
  <si>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</si>
  <si>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</si>
  <si>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</si>
  <si>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</si>
  <si>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</si>
  <si>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</si>
  <si>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</si>
  <si>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</si>
  <si>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</si>
  <si>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</si>
  <si>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</si>
  <si>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</si>
  <si>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</si>
  <si>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</si>
  <si>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</si>
  <si>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</si>
  <si>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</si>
  <si>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</si>
  <si>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</si>
  <si>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</si>
  <si>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</si>
  <si>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</si>
  <si>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</si>
  <si>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</si>
  <si>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</si>
  <si>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</si>
  <si>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</si>
  <si>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</si>
  <si>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</si>
  <si>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</si>
  <si>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</si>
  <si>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</si>
  <si>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</si>
  <si>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</si>
  <si>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</si>
  <si>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</si>
  <si>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</si>
  <si>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</si>
  <si>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</si>
  <si>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</si>
  <si>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</si>
  <si>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</si>
  <si>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</si>
  <si>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</si>
  <si>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</si>
  <si>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</si>
  <si>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</si>
  <si>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</si>
  <si>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</si>
  <si>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</si>
  <si>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</si>
  <si>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</si>
  <si>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</si>
  <si>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</si>
  <si>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</si>
  <si>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</si>
  <si>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</si>
  <si>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</si>
  <si>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</si>
  <si>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</si>
  <si>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</si>
  <si>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</si>
  <si>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</si>
  <si>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</si>
  <si>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</si>
  <si>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</si>
  <si>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</si>
  <si>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</si>
  <si>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</si>
  <si>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</si>
  <si>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</si>
  <si>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</si>
  <si>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</si>
  <si>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</si>
  <si>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</si>
  <si>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</si>
  <si>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</si>
  <si>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</si>
  <si>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</si>
  <si>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</si>
  <si>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</si>
  <si>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</si>
  <si>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</si>
  <si>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</si>
  <si>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</si>
  <si>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</si>
  <si>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</si>
  <si>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</si>
  <si>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</si>
  <si>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</si>
  <si>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</si>
  <si>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</si>
  <si>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</si>
  <si>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</si>
  <si>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</si>
  <si>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</si>
  <si>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</si>
  <si>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</si>
  <si>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</si>
  <si>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</si>
  <si>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</si>
  <si>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</si>
  <si>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</si>
  <si>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</si>
  <si>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</si>
  <si>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</si>
  <si>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</si>
  <si>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</si>
  <si>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</si>
  <si>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</si>
  <si>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</si>
  <si>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</si>
  <si>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</si>
  <si>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</si>
  <si>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</si>
  <si>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</si>
  <si>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</si>
  <si>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</si>
  <si>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</si>
  <si>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</si>
  <si>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</si>
  <si>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</si>
  <si>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</si>
  <si>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</si>
  <si>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</si>
  <si>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</si>
  <si>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</si>
  <si>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</si>
  <si>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</si>
  <si>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</si>
  <si>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</si>
  <si>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</si>
  <si>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</si>
  <si>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</si>
  <si>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</si>
  <si>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</si>
  <si>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</si>
  <si>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</si>
  <si>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</si>
  <si>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</si>
  <si>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</si>
  <si>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</si>
  <si>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</si>
  <si>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</si>
  <si>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</si>
  <si>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</si>
  <si>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</si>
  <si>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รวม</t>
  </si>
  <si>
    <t>OP Visit รวม</t>
  </si>
  <si>
    <t>AdjRW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</si>
  <si>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</si>
  <si>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</si>
  <si>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</si>
  <si>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</si>
  <si>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</si>
  <si>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</si>
  <si>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</si>
  <si>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</si>
  <si>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</si>
  <si>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</si>
  <si>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</si>
  <si>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</si>
  <si>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</si>
  <si>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</si>
  <si>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</si>
  <si>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</si>
  <si>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</si>
  <si>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</si>
  <si>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</si>
  <si>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</si>
  <si>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</si>
  <si>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</si>
  <si>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</si>
  <si>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</si>
  <si>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</si>
  <si>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</si>
  <si>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</si>
  <si>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</si>
  <si>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</si>
  <si>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</si>
  <si>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</si>
  <si>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</si>
  <si>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</si>
  <si>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</si>
  <si>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</si>
  <si>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</si>
  <si>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</si>
  <si>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</si>
  <si>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</si>
  <si>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</si>
  <si>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</si>
  <si>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</si>
  <si>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</si>
  <si>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</si>
  <si>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</si>
  <si>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</si>
  <si>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</si>
  <si>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</si>
  <si>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</si>
  <si>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</si>
  <si>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</si>
  <si>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</si>
  <si>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</si>
  <si>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</si>
  <si>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</si>
  <si>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</si>
  <si>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</si>
  <si>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</si>
  <si>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</si>
  <si>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</si>
  <si>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</si>
  <si>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</si>
  <si>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</si>
  <si>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</si>
  <si>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</si>
  <si>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</si>
  <si>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</si>
  <si>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</si>
  <si>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</si>
  <si>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</si>
  <si>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</si>
  <si>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</si>
  <si>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</si>
  <si>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</si>
  <si>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</si>
  <si>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</si>
  <si>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</si>
  <si>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</si>
  <si>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</si>
  <si>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</si>
  <si>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</si>
  <si>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</si>
  <si>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</si>
  <si>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</si>
  <si>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</si>
  <si>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</si>
  <si>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</si>
  <si>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</si>
  <si>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</si>
  <si>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</si>
  <si>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</si>
  <si>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</si>
  <si>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</si>
  <si>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</si>
  <si>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</si>
  <si>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</si>
  <si>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</si>
  <si>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</si>
  <si>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</si>
  <si>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</si>
  <si>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</si>
  <si>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</si>
  <si>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</si>
  <si>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</si>
  <si>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</si>
  <si>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</si>
  <si>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</si>
  <si>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</si>
  <si>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</si>
  <si>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</si>
  <si>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</si>
  <si>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</si>
  <si>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</si>
  <si>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</si>
  <si>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</si>
  <si>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</si>
  <si>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</si>
  <si>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</si>
  <si>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</si>
  <si>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</si>
  <si>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</si>
  <si>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</si>
  <si>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</si>
  <si>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</si>
  <si>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</si>
  <si>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</si>
  <si>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</si>
  <si>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</si>
  <si>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</si>
  <si>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</si>
  <si>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</si>
  <si>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</si>
  <si>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</si>
  <si>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</si>
  <si>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</si>
  <si>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</si>
  <si>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</si>
  <si>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</si>
  <si>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</si>
  <si>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</si>
  <si>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</si>
  <si>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</si>
  <si>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</si>
  <si>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</si>
  <si>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</si>
  <si>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</si>
  <si>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</si>
  <si>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</si>
  <si>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</si>
  <si>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</si>
  <si>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</si>
  <si>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</si>
  <si>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</si>
  <si>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</si>
  <si>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</si>
  <si>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</si>
  <si>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</si>
  <si>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</si>
  <si>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</si>
  <si>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</si>
  <si>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</si>
  <si>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</si>
  <si>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</si>
  <si>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</si>
  <si>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</si>
  <si>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</si>
  <si>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</si>
  <si>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</si>
  <si>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</si>
  <si>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</si>
  <si>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</si>
  <si>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</si>
  <si>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</si>
  <si>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</si>
  <si>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</si>
  <si>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</si>
  <si>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</si>
  <si>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</si>
  <si>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</si>
  <si>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</si>
  <si>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</si>
  <si>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</si>
  <si>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</si>
  <si>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</si>
  <si>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</si>
  <si>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</si>
  <si>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</si>
  <si>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</si>
  <si>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</si>
  <si>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</si>
  <si>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</si>
  <si>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</si>
  <si>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</si>
  <si>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</si>
  <si>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</si>
  <si>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</si>
  <si>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</si>
  <si>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</si>
  <si>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</si>
  <si>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</si>
  <si>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</si>
  <si>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</si>
  <si>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</si>
  <si>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</si>
  <si>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</si>
  <si>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</si>
  <si>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</si>
  <si>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</si>
  <si>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</si>
  <si>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</si>
  <si>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</si>
  <si>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</si>
  <si>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</si>
  <si>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</si>
  <si>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</si>
  <si>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</si>
  <si>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</si>
  <si>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</si>
  <si>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</si>
  <si>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</si>
  <si>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</si>
  <si>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</si>
  <si>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</si>
  <si>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</si>
  <si>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</si>
  <si>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</si>
  <si>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</si>
  <si>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</si>
  <si>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</si>
  <si>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</si>
  <si>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</si>
  <si>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</si>
  <si>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</si>
  <si>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</si>
  <si>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</si>
  <si>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</si>
  <si>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</si>
  <si>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</si>
  <si>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</si>
  <si>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</si>
  <si>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</si>
  <si>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</si>
  <si>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</si>
  <si>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</si>
  <si>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</si>
  <si>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</si>
  <si>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</si>
  <si>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</si>
  <si>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</si>
  <si>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</si>
  <si>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</si>
  <si>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</si>
  <si>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</si>
  <si>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</si>
  <si>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</si>
  <si>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</si>
  <si>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</si>
  <si>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</si>
  <si>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</si>
  <si>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</si>
  <si>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</si>
  <si>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</si>
  <si>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</si>
  <si>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</si>
  <si>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</si>
  <si>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</si>
  <si>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</si>
  <si>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</si>
  <si>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</si>
  <si>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</si>
  <si>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</si>
  <si>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</si>
  <si>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</si>
  <si>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</si>
  <si>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</si>
  <si>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</si>
  <si>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</si>
  <si>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</si>
  <si>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</si>
  <si>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</si>
  <si>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</si>
  <si>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</si>
  <si>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</si>
  <si>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</si>
  <si>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</si>
  <si>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</si>
  <si>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</si>
  <si>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</si>
  <si>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</si>
  <si>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</si>
  <si>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</si>
  <si>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</si>
  <si>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</si>
  <si>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</si>
  <si>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</si>
  <si>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</si>
  <si>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</si>
  <si>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</si>
  <si>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</si>
  <si>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</si>
  <si>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</si>
  <si>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</si>
  <si>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</si>
  <si>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</si>
  <si>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</si>
  <si>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</si>
  <si>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</si>
  <si>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</si>
  <si>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</si>
  <si>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</si>
  <si>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</si>
  <si>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</si>
  <si>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</si>
  <si>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</si>
  <si>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</si>
  <si>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</si>
  <si>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</si>
  <si>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</si>
  <si>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</si>
  <si>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</si>
  <si>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</si>
  <si>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</si>
  <si>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</si>
  <si>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</si>
  <si>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</si>
  <si>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</si>
  <si>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</si>
  <si>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</si>
  <si>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</si>
  <si>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</si>
  <si>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</si>
  <si>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</si>
  <si>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</si>
  <si>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</si>
  <si>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</si>
  <si>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</si>
  <si>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</si>
  <si>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</si>
  <si>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</si>
  <si>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</si>
  <si>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</si>
  <si>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</si>
  <si>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</si>
  <si>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</si>
  <si>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</si>
  <si>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</si>
  <si>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</si>
  <si>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</si>
  <si>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</si>
  <si>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</si>
  <si>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</si>
  <si>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</si>
  <si>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</si>
  <si>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</si>
  <si>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</si>
  <si>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</si>
  <si>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</si>
  <si>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</si>
  <si>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</si>
  <si>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</si>
  <si>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</si>
  <si>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</si>
  <si>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</si>
  <si>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</si>
  <si>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</si>
  <si>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</si>
  <si>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</si>
  <si>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</si>
  <si>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</si>
  <si>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</si>
  <si>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</si>
  <si>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</si>
  <si>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</si>
  <si>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</si>
  <si>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</si>
  <si>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</si>
  <si>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</si>
  <si>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</si>
  <si>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</si>
  <si>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</si>
  <si>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</si>
  <si>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</si>
  <si>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</si>
  <si>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</si>
  <si>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</si>
  <si>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</si>
  <si>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</si>
  <si>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</si>
  <si>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</si>
  <si>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</si>
  <si>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</si>
  <si>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</si>
  <si>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</si>
  <si>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</si>
  <si>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</si>
  <si>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</si>
  <si>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</si>
  <si>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</si>
  <si>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</si>
  <si>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</si>
  <si>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</si>
  <si>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</si>
  <si>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</si>
  <si>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</si>
  <si>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</si>
  <si>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</si>
  <si>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</si>
  <si>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</si>
  <si>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</si>
  <si>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</si>
  <si>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</si>
  <si>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</si>
  <si>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</si>
  <si>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</si>
  <si>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</si>
  <si>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</si>
  <si>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</si>
  <si>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</si>
  <si>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</si>
  <si>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</si>
  <si>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</si>
  <si>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</si>
  <si>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</si>
  <si>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</si>
  <si>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</si>
  <si>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</si>
  <si>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</si>
  <si>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</si>
  <si>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</si>
  <si>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</si>
  <si>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</si>
  <si>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</si>
  <si>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</si>
  <si>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</si>
  <si>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</si>
  <si>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</si>
  <si>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</si>
  <si>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</si>
  <si>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</si>
  <si>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</si>
  <si>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</si>
  <si>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</si>
  <si>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</si>
  <si>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</si>
  <si>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</si>
  <si>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</si>
  <si>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</si>
  <si>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</si>
  <si>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</si>
  <si>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</si>
  <si>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</si>
  <si>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</si>
  <si>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</si>
  <si>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</si>
  <si>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</si>
  <si>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</si>
  <si>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</si>
  <si>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</si>
  <si>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</si>
  <si>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</si>
  <si>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</si>
  <si>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</si>
  <si>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</si>
  <si>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</si>
  <si>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</si>
  <si>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</si>
  <si>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</si>
  <si>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</si>
  <si>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</si>
  <si>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</si>
  <si>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</si>
  <si>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</si>
  <si>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</si>
  <si>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</si>
  <si>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</si>
  <si>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</si>
  <si>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</si>
  <si>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</si>
  <si>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</si>
  <si>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</si>
  <si>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</si>
  <si>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</si>
  <si>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</si>
  <si>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</si>
  <si>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</si>
  <si>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</si>
  <si>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</si>
  <si>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</si>
  <si>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</si>
  <si>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</si>
  <si>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</si>
  <si>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</si>
  <si>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</si>
  <si>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</si>
  <si>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</si>
  <si>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</si>
  <si>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</si>
  <si>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</si>
  <si>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</si>
  <si>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</si>
  <si>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</si>
  <si>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</si>
  <si>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</si>
  <si>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</si>
  <si>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</si>
  <si>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</si>
  <si>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</si>
  <si>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</si>
  <si>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</si>
  <si>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</si>
  <si>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</si>
  <si>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</si>
  <si>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</si>
  <si>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</si>
  <si>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</si>
  <si>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</si>
  <si>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</si>
  <si>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</si>
  <si>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</si>
  <si>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</si>
  <si>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</si>
  <si>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</si>
  <si>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</si>
  <si>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</si>
  <si>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</si>
  <si>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</si>
  <si>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</si>
  <si>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</si>
  <si>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</si>
  <si>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</si>
  <si>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</si>
  <si>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</si>
  <si>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</si>
  <si>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</si>
  <si>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</si>
  <si>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</si>
  <si>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</si>
  <si>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</si>
  <si>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</si>
  <si>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</si>
  <si>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</si>
  <si>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</si>
  <si>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</si>
  <si>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</si>
  <si>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</si>
  <si>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</si>
  <si>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</si>
  <si>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</si>
  <si>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</si>
  <si>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</si>
  <si>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</si>
  <si>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</si>
  <si>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</si>
  <si>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</si>
  <si>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</si>
  <si>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</si>
  <si>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</si>
  <si>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</si>
  <si>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</si>
  <si>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</si>
  <si>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</si>
  <si>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</si>
  <si>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</si>
  <si>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</si>
  <si>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</si>
  <si>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</si>
  <si>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</si>
  <si>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</si>
  <si>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</si>
  <si>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</si>
  <si>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</si>
  <si>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</si>
  <si>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</si>
  <si>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</si>
  <si>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</si>
  <si>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</si>
  <si>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</si>
  <si>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</si>
  <si>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</si>
  <si>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</si>
  <si>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</si>
  <si>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</si>
  <si>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</si>
  <si>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</si>
  <si>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</si>
  <si>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</si>
  <si>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</si>
  <si>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</si>
  <si>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</si>
  <si>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</si>
  <si>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</si>
  <si>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</si>
  <si>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</si>
  <si>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</si>
  <si>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</si>
  <si>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</si>
  <si>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</si>
  <si>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</si>
  <si>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</si>
  <si>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</si>
  <si>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</si>
  <si>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</si>
  <si>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</si>
  <si>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</si>
  <si>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</si>
  <si>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</si>
  <si>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</si>
  <si>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</si>
  <si>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</si>
  <si>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</si>
  <si>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</si>
  <si>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</si>
  <si>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</si>
  <si>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</si>
  <si>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</si>
  <si>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</si>
  <si>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</si>
  <si>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</si>
  <si>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</si>
  <si>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</si>
  <si>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</si>
  <si>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</si>
  <si>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</si>
  <si>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</si>
  <si>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</si>
  <si>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</si>
  <si>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</si>
  <si>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</si>
  <si>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</si>
  <si>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</si>
  <si>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</si>
  <si>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</si>
  <si>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</si>
  <si>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</si>
  <si>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</si>
  <si>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</si>
  <si>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</si>
  <si>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</si>
  <si>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</si>
  <si>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</si>
  <si>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</si>
  <si>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</si>
  <si>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</si>
  <si>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</si>
  <si>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</si>
  <si>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</si>
  <si>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</si>
  <si>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</si>
  <si>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</si>
  <si>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</si>
  <si>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</si>
  <si>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</si>
  <si>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</si>
  <si>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</si>
  <si>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</si>
  <si>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</si>
  <si>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</si>
  <si>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</si>
  <si>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</si>
  <si>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</si>
  <si>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</si>
  <si>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</si>
  <si>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</si>
  <si>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</si>
  <si>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</si>
  <si>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</si>
  <si>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</si>
  <si>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</si>
  <si>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</si>
  <si>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</si>
  <si>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</si>
  <si>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</si>
  <si>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</si>
  <si>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</si>
  <si>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</si>
  <si>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</si>
  <si>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</si>
  <si>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</si>
  <si>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</si>
  <si>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</si>
  <si>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</si>
  <si>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</si>
  <si>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</si>
  <si>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</si>
  <si>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</si>
  <si>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</si>
  <si>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</si>
  <si>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</si>
  <si>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</si>
  <si>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</si>
  <si>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</si>
  <si>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</si>
  <si>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</si>
  <si>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</si>
  <si>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</si>
  <si>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</si>
  <si>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</si>
  <si>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</si>
  <si>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</si>
  <si>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</si>
  <si>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</si>
  <si>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</si>
  <si>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</si>
  <si>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</si>
  <si>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</si>
  <si>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</si>
  <si>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</si>
  <si>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</si>
  <si>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</si>
  <si>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</si>
  <si>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</si>
  <si>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</si>
  <si>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</si>
  <si>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</si>
  <si>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</si>
  <si>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</si>
  <si>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</si>
  <si>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</si>
  <si>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</si>
  <si>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</si>
  <si>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</si>
  <si>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</si>
  <si>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</si>
  <si>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</si>
  <si>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</si>
  <si>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</si>
  <si>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</si>
  <si>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</si>
  <si>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</si>
  <si>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</si>
  <si>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</si>
  <si>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</si>
  <si>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</si>
  <si>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</si>
  <si>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</si>
  <si>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</si>
  <si>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</si>
  <si>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</si>
  <si>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</si>
  <si>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</si>
  <si>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</si>
  <si>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</si>
  <si>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</si>
  <si>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</si>
  <si>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</si>
  <si>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</si>
  <si>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</si>
  <si>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</si>
  <si>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</si>
  <si>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</si>
  <si>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</si>
  <si>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</si>
  <si>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</si>
  <si>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</si>
  <si>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</si>
  <si>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</si>
  <si>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</si>
  <si>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</si>
  <si>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</si>
  <si>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</si>
  <si>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</si>
  <si>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</si>
  <si>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</si>
  <si>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</si>
  <si>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</si>
  <si>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</si>
  <si>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</si>
  <si>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</si>
  <si>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</si>
  <si>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</si>
  <si>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</si>
  <si>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</si>
  <si>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</si>
  <si>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</si>
  <si>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</si>
  <si>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</si>
  <si>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</si>
  <si>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</si>
  <si>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</si>
  <si>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</si>
  <si>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</si>
  <si>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</si>
  <si>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</si>
  <si>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</si>
  <si>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</si>
  <si>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</si>
  <si>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</si>
  <si>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</si>
  <si>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</si>
  <si>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</si>
  <si>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</si>
  <si>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</si>
  <si>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</si>
  <si>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</si>
  <si>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</si>
  <si>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</si>
  <si>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</si>
  <si>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</si>
  <si>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</si>
  <si>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</si>
  <si>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</si>
  <si>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</si>
  <si>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</si>
  <si>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</si>
  <si>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</si>
  <si>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</si>
  <si>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</si>
  <si>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</si>
  <si>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</si>
  <si>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</si>
  <si>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</si>
  <si>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</si>
  <si>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</si>
  <si>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</si>
  <si>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</si>
  <si>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</si>
  <si>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</si>
  <si>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</si>
  <si>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</si>
  <si>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</si>
  <si>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</si>
  <si>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</si>
  <si>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</si>
  <si>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</si>
  <si>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</si>
  <si>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</si>
  <si>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</si>
  <si>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</si>
  <si>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</si>
  <si>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</si>
  <si>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</si>
  <si>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</si>
  <si>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</si>
  <si>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</si>
  <si>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</si>
  <si>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</si>
  <si>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</si>
  <si>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</si>
  <si>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</si>
  <si>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</si>
  <si>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</si>
  <si>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</si>
  <si>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</si>
  <si>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</si>
  <si>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</si>
  <si>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</si>
  <si>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</si>
  <si>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</si>
  <si>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</si>
  <si>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</si>
  <si>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</si>
  <si>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</si>
  <si>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</si>
  <si>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</si>
  <si>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</si>
  <si>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</si>
  <si>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</si>
  <si>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</si>
  <si>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</si>
  <si>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</si>
  <si>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</si>
  <si>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</si>
  <si>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</si>
  <si>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</si>
  <si>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</si>
  <si>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</si>
  <si>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</si>
  <si>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</si>
  <si>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</si>
  <si>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</si>
  <si>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</si>
  <si>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</si>
  <si>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</si>
  <si>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</si>
  <si>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</si>
  <si>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</si>
  <si>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</si>
  <si>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</si>
  <si>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</si>
  <si>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</si>
  <si>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</si>
  <si>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</si>
  <si>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</si>
  <si>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</si>
  <si>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</si>
  <si>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</si>
  <si>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</si>
  <si>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</si>
  <si>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</si>
  <si>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</si>
  <si>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</si>
  <si>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</si>
  <si>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</si>
  <si>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</si>
  <si>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</si>
  <si>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</si>
  <si>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</si>
  <si>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</si>
  <si>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</si>
  <si>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รวมรายได้</t>
  </si>
  <si>
    <t>พระอาจารย์มั่นฯ</t>
  </si>
  <si>
    <t>รวมเขต 8</t>
  </si>
  <si>
    <t>ไตรมาส 1/2567 (ณ วันที่ 31 ธันวาคม 2566)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</si>
  <si>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</si>
  <si>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</si>
  <si>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</si>
  <si>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</si>
  <si>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</si>
  <si>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</si>
  <si>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</si>
  <si>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</si>
  <si>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</si>
  <si>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</si>
  <si>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</si>
  <si>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</si>
  <si>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</si>
  <si>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</si>
  <si>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</si>
  <si>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</si>
  <si>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</si>
  <si>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</si>
  <si>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</si>
  <si>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</si>
  <si>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</si>
  <si>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</si>
  <si>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</si>
  <si>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</si>
  <si>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</si>
  <si>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</si>
  <si>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</si>
  <si>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</si>
  <si>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</si>
  <si>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</si>
  <si>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</si>
  <si>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</si>
  <si>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</si>
  <si>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</si>
  <si>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</si>
  <si>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</si>
  <si>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</si>
  <si>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</si>
  <si>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</si>
  <si>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</si>
  <si>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</si>
  <si>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</si>
  <si>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</si>
  <si>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</si>
  <si>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</si>
  <si>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</si>
  <si>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</si>
  <si>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</si>
  <si>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</si>
  <si>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</si>
  <si>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</si>
  <si>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</si>
  <si>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</si>
  <si>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</si>
  <si>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</si>
  <si>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</si>
  <si>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</si>
  <si>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</si>
  <si>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</si>
  <si>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</si>
  <si>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</si>
  <si>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</si>
  <si>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</si>
  <si>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</si>
  <si>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</si>
  <si>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</si>
  <si>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</si>
  <si>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</si>
  <si>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</si>
  <si>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</si>
  <si>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</si>
  <si>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</si>
  <si>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</si>
  <si>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</si>
  <si>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</si>
  <si>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</si>
  <si>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</si>
  <si>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</si>
  <si>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</si>
  <si>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</si>
  <si>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</si>
  <si>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</si>
  <si>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</si>
  <si>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</si>
  <si>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</si>
  <si>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</si>
  <si>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</si>
  <si>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</si>
  <si>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</si>
  <si>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</si>
  <si>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</si>
  <si>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</si>
  <si>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</si>
  <si>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</si>
  <si>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</si>
  <si>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</si>
  <si>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</si>
  <si>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</si>
  <si>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</si>
  <si>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</si>
  <si>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</si>
  <si>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</si>
  <si>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</si>
  <si>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</si>
  <si>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</si>
  <si>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</si>
  <si>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</si>
  <si>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</si>
  <si>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</si>
  <si>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</si>
  <si>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</si>
  <si>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</si>
  <si>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</si>
  <si>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</si>
  <si>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</si>
  <si>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</si>
  <si>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</si>
  <si>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</si>
  <si>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</si>
  <si>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</si>
  <si>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</si>
  <si>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</si>
  <si>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</si>
  <si>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</si>
  <si>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</si>
  <si>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</si>
  <si>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</si>
  <si>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</si>
  <si>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</si>
  <si>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</si>
  <si>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</si>
  <si>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</si>
  <si>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</si>
  <si>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</si>
  <si>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</si>
  <si>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</si>
  <si>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</si>
  <si>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</si>
  <si>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</si>
  <si>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</si>
  <si>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</si>
  <si>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</si>
  <si>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</si>
  <si>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</si>
  <si>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</si>
  <si>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</si>
  <si>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</si>
  <si>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</si>
  <si>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</si>
  <si>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</si>
  <si>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</si>
  <si>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</si>
  <si>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</si>
  <si>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</si>
  <si>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</si>
  <si>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</si>
  <si>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</si>
  <si>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</si>
  <si>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</si>
  <si>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</si>
  <si>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</si>
  <si>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</si>
  <si>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</si>
  <si>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</si>
  <si>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</si>
  <si>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ตารางที่ 1 เปรียบเทียบ รายได้ (บาท/ประชากร) ของโรงพยาบาลในเขตสุขภาพที่ 8 แยกตามกลุ่ม ณ ไตรมาส  1 ปี 2567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</si>
  <si>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1 ปี 2567</t>
  </si>
  <si>
    <t>ตารางที่ 3 รายได้ (บาท/ประชากร)เทียบกับค่า Mean-1SD ของกลุ่ม ของโรงพยาบาลในเขตสุขภาพที่ 8 ณ ไตรมาส  1 ปี 2567</t>
  </si>
  <si>
    <t>ตารางที่ 7 เปรียบเทียบ ค่าใช้จ่าย (บาท/RW) ของโรงพยาบาลในเขตสุขภาพที่ 8 แยกตามกลุ่ม ณ ไตรมาส 1 ปี 2567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</si>
  <si>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2567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</si>
  <si>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1 ปี 2567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</si>
  <si>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1 ปี 2567</t>
  </si>
  <si>
    <t>ตารางที่ 4 รายได้ (บาท/ประชากร) ของโรงพยาบาลในเขตสุขภาพที่ 8 แยกรายจังหวัด ณ ไตรมาส 1 ปีงบประมาณ 2567</t>
  </si>
  <si>
    <t>ตารางที่ 10 ค่าใช้จ่าย (บาท/RW) ของโรงพยาบาลในเขตสุขภาพที่ 8 แยกรายจังหวัด ณ ไตรมาส 1 ปีงบประมาณ 2567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</si>
  <si>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1 ปีงบประมาณ 2567</t>
  </si>
  <si>
    <t>ตารางที่ 12 สรุปค่าเฉลี่ย ค่าใช้จ่าย (บาท/RW) ของโรงพยาบาลในเขตสุขภาพที่ 8 แยกตามกลุ่ม ณ ไตรมาส 1 ปีงบประมาณ 2567</t>
  </si>
  <si>
    <t>HFO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</si>
  <si>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</si>
  <si>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</si>
  <si>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</si>
  <si>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</si>
  <si>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</si>
  <si>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TPS from HFO</t>
  </si>
  <si>
    <t>แหล่งข้อมูล</t>
  </si>
  <si>
    <t>ปชก ทั้งหมด - (สิทธิ UC+SSO+SSS)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</si>
  <si>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1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</si>
</sst>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(* #,##0.00_);_(* \(#,##0.00\);_(* &quot;-&quot;??_);_(@_)"/>
    <numFmt numFmtId="188" formatCode="#,##0.00_ ;[Red]\-#,##0.00\ "/>
    <numFmt numFmtId="189" formatCode="_-* #,##0_-;\-* #,##0_-;_-* &quot;-&quot;??_-;_-@_-"/>
    <numFmt numFmtId="190" formatCode="0.00_ ;[Red]\-0.00\ "/>
    <numFmt numFmtId="191" formatCode="0.0"/>
    <numFmt numFmtId="192" formatCode="#,##0_ ;[Red]\-#,##0\ "/>
  </numFmts>
  <fonts count="6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Tahoma"/>
      <family val="2"/>
      <charset val="222"/>
      <scheme val="minor"/>
    </font>
    <font>
      <sz val="12"/>
      <color rgb="FFFF0000"/>
      <name val="Tahoma"/>
      <family val="2"/>
      <charset val="22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Tahoma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b/>
      <sz val="3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6"/>
      <color rgb="FFFF0000"/>
      <name val="TH SarabunPSK"/>
      <family val="2"/>
    </font>
    <font>
      <sz val="14"/>
      <color theme="1"/>
      <name val="Tahoma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9" fontId="1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89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6" fillId="0" borderId="0" xfId="6" applyFont="1"/>
    <xf numFmtId="43" fontId="26" fillId="0" borderId="0" xfId="6" applyFont="1" applyFill="1"/>
    <xf numFmtId="43" fontId="27" fillId="0" borderId="0" xfId="6" applyFont="1"/>
    <xf numFmtId="0" fontId="26" fillId="0" borderId="0" xfId="6" applyNumberFormat="1" applyFont="1"/>
    <xf numFmtId="43" fontId="27" fillId="0" borderId="0" xfId="6" applyFont="1" applyFill="1"/>
    <xf numFmtId="0" fontId="27" fillId="0" borderId="0" xfId="6" applyNumberFormat="1" applyFont="1" applyFill="1"/>
    <xf numFmtId="43" fontId="21" fillId="0" borderId="2" xfId="6" applyFont="1" applyFill="1" applyBorder="1" applyAlignment="1">
      <alignment horizontal="center" vertical="center"/>
    </xf>
    <xf numFmtId="2" fontId="27" fillId="0" borderId="0" xfId="6" applyNumberFormat="1" applyFont="1"/>
    <xf numFmtId="43" fontId="21" fillId="0" borderId="8" xfId="6" applyFont="1" applyFill="1" applyBorder="1" applyAlignment="1">
      <alignment horizontal="center"/>
    </xf>
    <xf numFmtId="0" fontId="29" fillId="0" borderId="7" xfId="16" applyFont="1" applyBorder="1"/>
    <xf numFmtId="0" fontId="29" fillId="0" borderId="6" xfId="16" applyFont="1" applyBorder="1" applyAlignment="1">
      <alignment horizontal="center"/>
    </xf>
    <xf numFmtId="0" fontId="30" fillId="0" borderId="7" xfId="0" applyFont="1" applyBorder="1"/>
    <xf numFmtId="0" fontId="30" fillId="0" borderId="6" xfId="0" applyFont="1" applyBorder="1"/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35" fillId="0" borderId="7" xfId="16" applyFont="1" applyBorder="1"/>
    <xf numFmtId="0" fontId="35" fillId="0" borderId="6" xfId="16" applyFont="1" applyBorder="1" applyAlignment="1">
      <alignment horizontal="center"/>
    </xf>
    <xf numFmtId="0" fontId="29" fillId="0" borderId="14" xfId="16" applyFont="1" applyBorder="1"/>
    <xf numFmtId="0" fontId="29" fillId="0" borderId="9" xfId="16" applyFont="1" applyBorder="1"/>
    <xf numFmtId="0" fontId="30" fillId="0" borderId="12" xfId="16" applyFont="1" applyBorder="1"/>
    <xf numFmtId="0" fontId="30" fillId="0" borderId="0" xfId="16" applyFont="1"/>
    <xf numFmtId="0" fontId="31" fillId="0" borderId="12" xfId="16" applyFont="1" applyBorder="1"/>
    <xf numFmtId="0" fontId="31" fillId="0" borderId="15" xfId="16" applyFont="1" applyBorder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0" xfId="16" applyFont="1"/>
    <xf numFmtId="0" fontId="34" fillId="0" borderId="12" xfId="16" applyFont="1" applyBorder="1"/>
    <xf numFmtId="0" fontId="34" fillId="0" borderId="15" xfId="16" applyFont="1" applyBorder="1"/>
    <xf numFmtId="0" fontId="35" fillId="0" borderId="12" xfId="16" applyFont="1" applyBorder="1"/>
    <xf numFmtId="0" fontId="35" fillId="0" borderId="15" xfId="16" applyFont="1" applyBorder="1"/>
    <xf numFmtId="0" fontId="29" fillId="0" borderId="12" xfId="16" applyFont="1" applyBorder="1"/>
    <xf numFmtId="0" fontId="29" fillId="0" borderId="15" xfId="16" applyFont="1" applyBorder="1"/>
    <xf numFmtId="0" fontId="35" fillId="0" borderId="0" xfId="16" applyFont="1"/>
    <xf numFmtId="0" fontId="32" fillId="0" borderId="13" xfId="0" applyFont="1" applyBorder="1"/>
    <xf numFmtId="0" fontId="32" fillId="0" borderId="1" xfId="0" applyFont="1" applyBorder="1"/>
    <xf numFmtId="0" fontId="36" fillId="0" borderId="0" xfId="0" applyFont="1"/>
    <xf numFmtId="0" fontId="33" fillId="0" borderId="13" xfId="0" applyFont="1" applyBorder="1"/>
    <xf numFmtId="0" fontId="33" fillId="0" borderId="1" xfId="0" applyFont="1" applyBorder="1"/>
    <xf numFmtId="0" fontId="27" fillId="0" borderId="1" xfId="16" applyFont="1" applyBorder="1"/>
    <xf numFmtId="0" fontId="27" fillId="0" borderId="16" xfId="16" applyFont="1" applyBorder="1"/>
    <xf numFmtId="0" fontId="27" fillId="0" borderId="0" xfId="16" applyFont="1"/>
    <xf numFmtId="0" fontId="30" fillId="0" borderId="13" xfId="0" applyFont="1" applyBorder="1"/>
    <xf numFmtId="0" fontId="30" fillId="0" borderId="1" xfId="0" applyFont="1" applyBorder="1"/>
    <xf numFmtId="0" fontId="31" fillId="0" borderId="13" xfId="16" applyFont="1" applyBorder="1"/>
    <xf numFmtId="0" fontId="31" fillId="0" borderId="16" xfId="16" applyFont="1" applyBorder="1"/>
    <xf numFmtId="0" fontId="27" fillId="0" borderId="0" xfId="16" applyFont="1" applyAlignment="1">
      <alignment horizontal="center"/>
    </xf>
    <xf numFmtId="0" fontId="35" fillId="0" borderId="13" xfId="0" applyFont="1" applyBorder="1"/>
    <xf numFmtId="0" fontId="35" fillId="0" borderId="16" xfId="0" applyFont="1" applyBorder="1"/>
    <xf numFmtId="0" fontId="34" fillId="0" borderId="13" xfId="16" applyFont="1" applyBorder="1"/>
    <xf numFmtId="0" fontId="34" fillId="0" borderId="16" xfId="16" applyFont="1" applyBorder="1"/>
    <xf numFmtId="0" fontId="37" fillId="0" borderId="0" xfId="0" applyFont="1" applyAlignment="1">
      <alignment vertical="center"/>
    </xf>
    <xf numFmtId="188" fontId="22" fillId="0" borderId="0" xfId="6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13" borderId="0" xfId="17" applyFont="1" applyFill="1" applyAlignment="1">
      <alignment horizontal="center" vertical="center"/>
    </xf>
    <xf numFmtId="190" fontId="22" fillId="0" borderId="0" xfId="6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4" borderId="0" xfId="18" applyFont="1" applyFill="1" applyAlignment="1">
      <alignment vertical="center" wrapText="1"/>
    </xf>
    <xf numFmtId="0" fontId="24" fillId="4" borderId="0" xfId="18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4" fillId="5" borderId="0" xfId="18" applyFont="1" applyFill="1" applyAlignment="1">
      <alignment vertical="center" wrapText="1"/>
    </xf>
    <xf numFmtId="0" fontId="24" fillId="12" borderId="0" xfId="18" applyFont="1" applyFill="1" applyAlignment="1">
      <alignment vertical="center" wrapText="1"/>
    </xf>
    <xf numFmtId="0" fontId="24" fillId="15" borderId="0" xfId="18" applyFont="1" applyFill="1" applyAlignment="1">
      <alignment vertical="center" wrapText="1"/>
    </xf>
    <xf numFmtId="0" fontId="24" fillId="16" borderId="0" xfId="18" applyFont="1" applyFill="1" applyAlignment="1">
      <alignment vertical="center" wrapText="1"/>
    </xf>
    <xf numFmtId="0" fontId="24" fillId="3" borderId="0" xfId="18" applyFont="1" applyFill="1" applyAlignment="1">
      <alignment vertical="center" wrapText="1"/>
    </xf>
    <xf numFmtId="0" fontId="24" fillId="17" borderId="0" xfId="18" applyFont="1" applyFill="1" applyAlignment="1">
      <alignment vertical="center" wrapText="1"/>
    </xf>
    <xf numFmtId="0" fontId="24" fillId="18" borderId="0" xfId="18" applyFont="1" applyFill="1" applyAlignment="1">
      <alignment vertical="center" wrapText="1"/>
    </xf>
    <xf numFmtId="0" fontId="24" fillId="5" borderId="0" xfId="18" applyFont="1" applyFill="1" applyAlignment="1">
      <alignment horizontal="left" vertical="center" wrapText="1"/>
    </xf>
    <xf numFmtId="0" fontId="24" fillId="0" borderId="0" xfId="18" applyFont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17" borderId="0" xfId="0" applyFont="1" applyFill="1" applyAlignment="1">
      <alignment horizontal="left" vertical="center" wrapText="1"/>
    </xf>
    <xf numFmtId="0" fontId="24" fillId="19" borderId="0" xfId="18" applyFont="1" applyFill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19" borderId="0" xfId="18" applyFont="1" applyFill="1" applyAlignment="1">
      <alignment vertical="center" wrapText="1"/>
    </xf>
    <xf numFmtId="0" fontId="39" fillId="0" borderId="0" xfId="0" applyFont="1" applyAlignment="1">
      <alignment vertical="center"/>
    </xf>
    <xf numFmtId="0" fontId="24" fillId="20" borderId="0" xfId="18" applyFont="1" applyFill="1" applyAlignment="1">
      <alignment vertical="center" wrapText="1"/>
    </xf>
    <xf numFmtId="0" fontId="24" fillId="21" borderId="0" xfId="18" applyFont="1" applyFill="1" applyAlignment="1">
      <alignment vertical="center" wrapText="1"/>
    </xf>
    <xf numFmtId="0" fontId="24" fillId="22" borderId="0" xfId="18" applyFont="1" applyFill="1" applyAlignment="1">
      <alignment vertical="center" wrapText="1"/>
    </xf>
    <xf numFmtId="0" fontId="24" fillId="23" borderId="0" xfId="18" applyFont="1" applyFill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25" borderId="0" xfId="18" applyFont="1" applyFill="1" applyAlignment="1">
      <alignment vertical="center" wrapText="1"/>
    </xf>
    <xf numFmtId="0" fontId="41" fillId="24" borderId="0" xfId="0" applyFont="1" applyFill="1" applyAlignment="1">
      <alignment horizontal="left" vertical="center" wrapText="1"/>
    </xf>
    <xf numFmtId="0" fontId="24" fillId="2" borderId="0" xfId="18" applyFont="1" applyFill="1" applyAlignment="1">
      <alignment vertical="center" wrapText="1"/>
    </xf>
    <xf numFmtId="43" fontId="22" fillId="0" borderId="0" xfId="6" applyFont="1" applyFill="1" applyBorder="1" applyAlignment="1">
      <alignment horizontal="center" vertical="center"/>
    </xf>
    <xf numFmtId="43" fontId="22" fillId="0" borderId="0" xfId="6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43" fontId="27" fillId="12" borderId="9" xfId="6" applyFont="1" applyFill="1" applyBorder="1"/>
    <xf numFmtId="43" fontId="27" fillId="12" borderId="14" xfId="6" applyFont="1" applyFill="1" applyBorder="1"/>
    <xf numFmtId="43" fontId="27" fillId="12" borderId="3" xfId="6" applyFont="1" applyFill="1" applyBorder="1"/>
    <xf numFmtId="43" fontId="27" fillId="12" borderId="3" xfId="6" applyFont="1" applyFill="1" applyBorder="1" applyAlignment="1">
      <alignment horizontal="center"/>
    </xf>
    <xf numFmtId="43" fontId="0" fillId="0" borderId="0" xfId="6" applyFont="1"/>
    <xf numFmtId="43" fontId="27" fillId="12" borderId="15" xfId="6" applyFont="1" applyFill="1" applyBorder="1" applyAlignment="1">
      <alignment wrapText="1"/>
    </xf>
    <xf numFmtId="43" fontId="27" fillId="12" borderId="12" xfId="6" applyFont="1" applyFill="1" applyBorder="1" applyAlignment="1">
      <alignment horizontal="center" wrapText="1"/>
    </xf>
    <xf numFmtId="43" fontId="27" fillId="12" borderId="4" xfId="6" applyFont="1" applyFill="1" applyBorder="1" applyAlignment="1">
      <alignment horizontal="center" wrapText="1"/>
    </xf>
    <xf numFmtId="43" fontId="27" fillId="12" borderId="4" xfId="6" applyFont="1" applyFill="1" applyBorder="1" applyAlignment="1">
      <alignment horizontal="left" vertical="center" wrapText="1"/>
    </xf>
    <xf numFmtId="43" fontId="27" fillId="12" borderId="2" xfId="6" applyFont="1" applyFill="1" applyBorder="1"/>
    <xf numFmtId="1" fontId="27" fillId="12" borderId="5" xfId="6" applyNumberFormat="1" applyFont="1" applyFill="1" applyBorder="1" applyAlignment="1">
      <alignment horizontal="center" vertical="center"/>
    </xf>
    <xf numFmtId="1" fontId="27" fillId="12" borderId="16" xfId="6" applyNumberFormat="1" applyFont="1" applyFill="1" applyBorder="1" applyAlignment="1">
      <alignment horizontal="center" vertical="center"/>
    </xf>
    <xf numFmtId="1" fontId="27" fillId="12" borderId="13" xfId="6" applyNumberFormat="1" applyFont="1" applyFill="1" applyBorder="1" applyAlignment="1">
      <alignment horizontal="center" vertical="center"/>
    </xf>
    <xf numFmtId="43" fontId="27" fillId="12" borderId="5" xfId="6" applyFont="1" applyFill="1" applyBorder="1" applyAlignment="1">
      <alignment horizontal="center"/>
    </xf>
    <xf numFmtId="43" fontId="42" fillId="0" borderId="0" xfId="6" applyFont="1"/>
    <xf numFmtId="43" fontId="27" fillId="7" borderId="0" xfId="6" applyFont="1" applyFill="1"/>
    <xf numFmtId="43" fontId="18" fillId="7" borderId="0" xfId="6" applyFont="1" applyFill="1"/>
    <xf numFmtId="43" fontId="36" fillId="12" borderId="5" xfId="6" applyFont="1" applyFill="1" applyBorder="1" applyAlignment="1">
      <alignment horizontal="center" vertical="center" wrapText="1"/>
    </xf>
    <xf numFmtId="43" fontId="36" fillId="12" borderId="2" xfId="6" applyFont="1" applyFill="1" applyBorder="1" applyAlignment="1">
      <alignment horizontal="center" vertical="center" wrapText="1"/>
    </xf>
    <xf numFmtId="43" fontId="36" fillId="12" borderId="6" xfId="6" applyFont="1" applyFill="1" applyBorder="1" applyAlignment="1">
      <alignment horizontal="center" vertical="center" wrapText="1"/>
    </xf>
    <xf numFmtId="43" fontId="36" fillId="0" borderId="0" xfId="6" applyFont="1" applyAlignment="1">
      <alignment horizontal="center" vertical="center" wrapText="1"/>
    </xf>
    <xf numFmtId="43" fontId="36" fillId="0" borderId="0" xfId="6" applyFont="1"/>
    <xf numFmtId="189" fontId="26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3" fillId="0" borderId="0" xfId="6" applyFont="1"/>
    <xf numFmtId="43" fontId="27" fillId="0" borderId="0" xfId="6" applyFont="1" applyBorder="1"/>
    <xf numFmtId="189" fontId="21" fillId="6" borderId="2" xfId="6" applyNumberFormat="1" applyFont="1" applyFill="1" applyBorder="1" applyAlignment="1">
      <alignment horizontal="center" vertical="center"/>
    </xf>
    <xf numFmtId="189" fontId="26" fillId="0" borderId="0" xfId="6" applyNumberFormat="1" applyFont="1" applyBorder="1"/>
    <xf numFmtId="43" fontId="44" fillId="0" borderId="0" xfId="6" applyFont="1"/>
    <xf numFmtId="43" fontId="18" fillId="0" borderId="0" xfId="6" applyFont="1"/>
    <xf numFmtId="189" fontId="20" fillId="11" borderId="0" xfId="6" applyNumberFormat="1" applyFont="1" applyFill="1" applyBorder="1" applyAlignment="1">
      <alignment horizontal="center"/>
    </xf>
    <xf numFmtId="189" fontId="20" fillId="0" borderId="0" xfId="6" applyNumberFormat="1" applyFont="1" applyBorder="1"/>
    <xf numFmtId="189" fontId="21" fillId="9" borderId="0" xfId="6" applyNumberFormat="1" applyFont="1" applyFill="1" applyBorder="1" applyAlignment="1">
      <alignment vertical="center" shrinkToFit="1"/>
    </xf>
    <xf numFmtId="189" fontId="21" fillId="10" borderId="0" xfId="6" applyNumberFormat="1" applyFont="1" applyFill="1" applyBorder="1" applyAlignment="1">
      <alignment vertical="center"/>
    </xf>
    <xf numFmtId="2" fontId="14" fillId="0" borderId="0" xfId="0" applyNumberFormat="1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16" fillId="0" borderId="0" xfId="0" applyFont="1"/>
    <xf numFmtId="0" fontId="47" fillId="0" borderId="0" xfId="0" applyFont="1" applyAlignment="1">
      <alignment vertical="center"/>
    </xf>
    <xf numFmtId="0" fontId="4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9" fillId="0" borderId="0" xfId="4" applyFont="1" applyAlignment="1">
      <alignment horizontal="left"/>
    </xf>
    <xf numFmtId="188" fontId="25" fillId="0" borderId="0" xfId="6" applyNumberFormat="1" applyFont="1" applyFill="1" applyBorder="1" applyAlignment="1">
      <alignment vertical="center"/>
    </xf>
    <xf numFmtId="188" fontId="51" fillId="0" borderId="0" xfId="6" applyNumberFormat="1" applyFont="1" applyFill="1" applyBorder="1" applyAlignment="1">
      <alignment vertical="center"/>
    </xf>
    <xf numFmtId="188" fontId="25" fillId="0" borderId="0" xfId="6" applyNumberFormat="1" applyFont="1" applyFill="1" applyBorder="1" applyAlignment="1">
      <alignment horizontal="right" vertical="center" wrapText="1"/>
    </xf>
    <xf numFmtId="43" fontId="27" fillId="12" borderId="2" xfId="6" applyFont="1" applyFill="1" applyBorder="1" applyAlignment="1">
      <alignment horizontal="right"/>
    </xf>
    <xf numFmtId="191" fontId="27" fillId="12" borderId="5" xfId="6" applyNumberFormat="1" applyFont="1" applyFill="1" applyBorder="1" applyAlignment="1">
      <alignment horizontal="right"/>
    </xf>
    <xf numFmtId="1" fontId="27" fillId="12" borderId="5" xfId="6" applyNumberFormat="1" applyFont="1" applyFill="1" applyBorder="1" applyAlignment="1">
      <alignment horizontal="right" vertical="center"/>
    </xf>
    <xf numFmtId="1" fontId="27" fillId="12" borderId="16" xfId="6" applyNumberFormat="1" applyFont="1" applyFill="1" applyBorder="1" applyAlignment="1">
      <alignment horizontal="right" vertical="center"/>
    </xf>
    <xf numFmtId="1" fontId="27" fillId="12" borderId="13" xfId="6" applyNumberFormat="1" applyFont="1" applyFill="1" applyBorder="1" applyAlignment="1">
      <alignment horizontal="right" vertical="center"/>
    </xf>
    <xf numFmtId="188" fontId="26" fillId="0" borderId="0" xfId="0" applyNumberFormat="1" applyFont="1" applyAlignment="1">
      <alignment vertical="center"/>
    </xf>
    <xf numFmtId="188" fontId="26" fillId="26" borderId="0" xfId="0" applyNumberFormat="1" applyFont="1" applyFill="1" applyAlignment="1">
      <alignment vertical="center"/>
    </xf>
    <xf numFmtId="188" fontId="26" fillId="27" borderId="0" xfId="0" applyNumberFormat="1" applyFont="1" applyFill="1" applyAlignment="1">
      <alignment vertical="center"/>
    </xf>
    <xf numFmtId="43" fontId="52" fillId="12" borderId="5" xfId="6" applyFont="1" applyFill="1" applyBorder="1" applyAlignment="1">
      <alignment horizontal="right"/>
    </xf>
    <xf numFmtId="43" fontId="36" fillId="12" borderId="5" xfId="6" applyFont="1" applyFill="1" applyBorder="1" applyAlignment="1">
      <alignment horizontal="right" vertical="center" wrapText="1"/>
    </xf>
    <xf numFmtId="43" fontId="36" fillId="12" borderId="2" xfId="6" applyFont="1" applyFill="1" applyBorder="1" applyAlignment="1">
      <alignment horizontal="right" vertical="center" wrapText="1"/>
    </xf>
    <xf numFmtId="43" fontId="36" fillId="12" borderId="6" xfId="6" applyFont="1" applyFill="1" applyBorder="1" applyAlignment="1">
      <alignment horizontal="right" vertical="center" wrapText="1"/>
    </xf>
    <xf numFmtId="188" fontId="26" fillId="28" borderId="0" xfId="0" applyNumberFormat="1" applyFont="1" applyFill="1" applyAlignment="1">
      <alignment vertical="center"/>
    </xf>
    <xf numFmtId="0" fontId="26" fillId="28" borderId="0" xfId="0" applyFont="1" applyFill="1" applyAlignment="1">
      <alignment vertical="center"/>
    </xf>
    <xf numFmtId="43" fontId="36" fillId="28" borderId="2" xfId="6" applyFont="1" applyFill="1" applyBorder="1" applyAlignment="1">
      <alignment horizontal="right" vertical="center" wrapText="1"/>
    </xf>
    <xf numFmtId="43" fontId="57" fillId="0" borderId="0" xfId="6" applyFont="1" applyFill="1"/>
    <xf numFmtId="0" fontId="0" fillId="0" borderId="0" xfId="0" applyAlignment="1">
      <alignment vertical="center"/>
    </xf>
    <xf numFmtId="0" fontId="26" fillId="0" borderId="2" xfId="6" applyNumberFormat="1" applyFont="1" applyBorder="1"/>
    <xf numFmtId="0" fontId="26" fillId="0" borderId="2" xfId="6" applyNumberFormat="1" applyFont="1" applyFill="1" applyBorder="1"/>
    <xf numFmtId="0" fontId="22" fillId="0" borderId="2" xfId="6" applyNumberFormat="1" applyFont="1" applyBorder="1"/>
    <xf numFmtId="0" fontId="22" fillId="7" borderId="2" xfId="6" applyNumberFormat="1" applyFont="1" applyFill="1" applyBorder="1"/>
    <xf numFmtId="0" fontId="26" fillId="0" borderId="0" xfId="0" applyFont="1"/>
    <xf numFmtId="0" fontId="26" fillId="7" borderId="2" xfId="0" applyFont="1" applyFill="1" applyBorder="1" applyAlignment="1" applyProtection="1">
      <alignment horizontal="center"/>
      <protection hidden="1"/>
    </xf>
    <xf numFmtId="190" fontId="26" fillId="7" borderId="2" xfId="0" applyNumberFormat="1" applyFont="1" applyFill="1" applyBorder="1" applyProtection="1">
      <protection hidden="1"/>
    </xf>
    <xf numFmtId="190" fontId="26" fillId="7" borderId="2" xfId="0" applyNumberFormat="1" applyFont="1" applyFill="1" applyBorder="1" applyProtection="1">
      <protection locked="0"/>
    </xf>
    <xf numFmtId="190" fontId="26" fillId="7" borderId="2" xfId="0" applyNumberFormat="1" applyFont="1" applyFill="1" applyBorder="1" applyAlignment="1" applyProtection="1">
      <alignment horizontal="center"/>
      <protection hidden="1"/>
    </xf>
    <xf numFmtId="189" fontId="26" fillId="7" borderId="2" xfId="6" applyNumberFormat="1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Alignment="1" applyProtection="1">
      <alignment horizontal="left"/>
      <protection hidden="1"/>
    </xf>
    <xf numFmtId="3" fontId="26" fillId="7" borderId="2" xfId="0" applyNumberFormat="1" applyFont="1" applyFill="1" applyBorder="1" applyAlignment="1" applyProtection="1">
      <alignment horizontal="right"/>
      <protection hidden="1"/>
    </xf>
    <xf numFmtId="189" fontId="26" fillId="7" borderId="2" xfId="6" applyNumberFormat="1" applyFont="1" applyFill="1" applyBorder="1" applyAlignment="1" applyProtection="1">
      <alignment horizontal="right"/>
      <protection hidden="1"/>
    </xf>
    <xf numFmtId="0" fontId="26" fillId="0" borderId="0" xfId="0" applyFont="1" applyAlignment="1">
      <alignment horizontal="center"/>
    </xf>
    <xf numFmtId="189" fontId="26" fillId="7" borderId="2" xfId="6" applyNumberFormat="1" applyFont="1" applyFill="1" applyBorder="1" applyAlignment="1">
      <alignment horizontal="center"/>
    </xf>
    <xf numFmtId="190" fontId="26" fillId="7" borderId="2" xfId="0" applyNumberFormat="1" applyFont="1" applyFill="1" applyBorder="1"/>
    <xf numFmtId="3" fontId="26" fillId="7" borderId="2" xfId="0" applyNumberFormat="1" applyFont="1" applyFill="1" applyBorder="1" applyAlignment="1">
      <alignment horizontal="right"/>
    </xf>
    <xf numFmtId="189" fontId="26" fillId="7" borderId="2" xfId="6" applyNumberFormat="1" applyFont="1" applyFill="1" applyBorder="1" applyAlignment="1">
      <alignment horizontal="right"/>
    </xf>
    <xf numFmtId="0" fontId="26" fillId="7" borderId="0" xfId="0" applyFont="1" applyFill="1" applyAlignment="1">
      <alignment horizontal="center"/>
    </xf>
    <xf numFmtId="0" fontId="26" fillId="7" borderId="0" xfId="0" applyFont="1" applyFill="1"/>
    <xf numFmtId="0" fontId="26" fillId="7" borderId="0" xfId="0" applyFont="1" applyFill="1" applyAlignment="1">
      <alignment horizontal="right"/>
    </xf>
    <xf numFmtId="189" fontId="26" fillId="7" borderId="0" xfId="6" applyNumberFormat="1" applyFont="1" applyFill="1" applyAlignment="1">
      <alignment horizontal="right"/>
    </xf>
    <xf numFmtId="0" fontId="26" fillId="0" borderId="2" xfId="0" applyFont="1" applyBorder="1"/>
    <xf numFmtId="43" fontId="53" fillId="2" borderId="17" xfId="6" applyFont="1" applyFill="1" applyBorder="1" applyAlignment="1">
      <alignment horizontal="center"/>
    </xf>
    <xf numFmtId="189" fontId="53" fillId="2" borderId="17" xfId="6" applyNumberFormat="1" applyFont="1" applyFill="1" applyBorder="1" applyAlignment="1">
      <alignment horizontal="center"/>
    </xf>
    <xf numFmtId="189" fontId="53" fillId="0" borderId="10" xfId="6" applyNumberFormat="1" applyFont="1" applyFill="1" applyBorder="1" applyAlignment="1">
      <alignment horizontal="center"/>
    </xf>
    <xf numFmtId="189" fontId="53" fillId="0" borderId="11" xfId="6" applyNumberFormat="1" applyFont="1" applyFill="1" applyBorder="1" applyAlignment="1">
      <alignment horizontal="center"/>
    </xf>
    <xf numFmtId="189" fontId="53" fillId="0" borderId="11" xfId="6" applyNumberFormat="1" applyFont="1" applyBorder="1" applyAlignment="1">
      <alignment horizontal="center" vertical="center" wrapText="1"/>
    </xf>
    <xf numFmtId="189" fontId="53" fillId="0" borderId="11" xfId="6" applyNumberFormat="1" applyFont="1" applyBorder="1" applyAlignment="1">
      <alignment horizontal="center" vertical="center"/>
    </xf>
    <xf numFmtId="189" fontId="53" fillId="0" borderId="4" xfId="6" applyNumberFormat="1" applyFont="1" applyFill="1" applyBorder="1" applyAlignment="1">
      <alignment horizontal="center"/>
    </xf>
    <xf numFmtId="0" fontId="26" fillId="0" borderId="5" xfId="6" applyNumberFormat="1" applyFont="1" applyBorder="1"/>
    <xf numFmtId="2" fontId="24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22" fillId="24" borderId="0" xfId="0" applyNumberFormat="1" applyFont="1" applyFill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0" xfId="6" applyNumberFormat="1" applyFont="1" applyFill="1"/>
    <xf numFmtId="189" fontId="26" fillId="0" borderId="0" xfId="6" applyNumberFormat="1" applyFont="1" applyFill="1" applyBorder="1"/>
    <xf numFmtId="189" fontId="27" fillId="0" borderId="0" xfId="6" applyNumberFormat="1" applyFont="1" applyFill="1" applyBorder="1"/>
    <xf numFmtId="189" fontId="26" fillId="0" borderId="0" xfId="6" applyNumberFormat="1" applyFont="1" applyFill="1"/>
    <xf numFmtId="0" fontId="57" fillId="0" borderId="0" xfId="6" applyNumberFormat="1" applyFont="1" applyFill="1"/>
    <xf numFmtId="43" fontId="24" fillId="0" borderId="0" xfId="6" applyFont="1" applyFill="1"/>
    <xf numFmtId="43" fontId="26" fillId="34" borderId="0" xfId="6" applyFont="1" applyFill="1"/>
    <xf numFmtId="43" fontId="54" fillId="21" borderId="2" xfId="6" applyFont="1" applyFill="1" applyBorder="1" applyAlignment="1">
      <alignment horizontal="center" vertical="center"/>
    </xf>
    <xf numFmtId="189" fontId="54" fillId="30" borderId="2" xfId="6" applyNumberFormat="1" applyFont="1" applyFill="1" applyBorder="1" applyAlignment="1">
      <alignment horizontal="center" vertical="center"/>
    </xf>
    <xf numFmtId="189" fontId="54" fillId="29" borderId="7" xfId="6" applyNumberFormat="1" applyFont="1" applyFill="1" applyBorder="1" applyAlignment="1">
      <alignment horizontal="center" vertical="center"/>
    </xf>
    <xf numFmtId="189" fontId="54" fillId="0" borderId="2" xfId="6" applyNumberFormat="1" applyFont="1" applyFill="1" applyBorder="1" applyAlignment="1">
      <alignment horizontal="center"/>
    </xf>
    <xf numFmtId="189" fontId="54" fillId="35" borderId="2" xfId="6" applyNumberFormat="1" applyFont="1" applyFill="1" applyBorder="1" applyAlignment="1">
      <alignment horizontal="center"/>
    </xf>
    <xf numFmtId="0" fontId="26" fillId="35" borderId="2" xfId="0" applyFont="1" applyFill="1" applyBorder="1" applyAlignment="1">
      <alignment horizontal="center"/>
    </xf>
    <xf numFmtId="0" fontId="26" fillId="35" borderId="2" xfId="0" applyFont="1" applyFill="1" applyBorder="1" applyAlignment="1" applyProtection="1">
      <alignment horizontal="center"/>
      <protection hidden="1"/>
    </xf>
    <xf numFmtId="190" fontId="26" fillId="35" borderId="2" xfId="0" applyNumberFormat="1" applyFont="1" applyFill="1" applyBorder="1" applyProtection="1">
      <protection hidden="1"/>
    </xf>
    <xf numFmtId="190" fontId="26" fillId="35" borderId="2" xfId="0" applyNumberFormat="1" applyFont="1" applyFill="1" applyBorder="1" applyProtection="1">
      <protection locked="0"/>
    </xf>
    <xf numFmtId="190" fontId="26" fillId="35" borderId="2" xfId="0" applyNumberFormat="1" applyFont="1" applyFill="1" applyBorder="1" applyAlignment="1" applyProtection="1">
      <alignment horizontal="center"/>
      <protection hidden="1"/>
    </xf>
    <xf numFmtId="189" fontId="26" fillId="35" borderId="2" xfId="6" applyNumberFormat="1" applyFont="1" applyFill="1" applyBorder="1" applyAlignment="1" applyProtection="1">
      <alignment horizontal="center"/>
      <protection hidden="1"/>
    </xf>
    <xf numFmtId="0" fontId="26" fillId="35" borderId="2" xfId="0" applyFont="1" applyFill="1" applyBorder="1" applyAlignment="1" applyProtection="1">
      <alignment horizontal="left"/>
      <protection hidden="1"/>
    </xf>
    <xf numFmtId="3" fontId="26" fillId="35" borderId="2" xfId="0" applyNumberFormat="1" applyFont="1" applyFill="1" applyBorder="1" applyAlignment="1" applyProtection="1">
      <alignment horizontal="right"/>
      <protection hidden="1"/>
    </xf>
    <xf numFmtId="189" fontId="26" fillId="35" borderId="2" xfId="6" applyNumberFormat="1" applyFont="1" applyFill="1" applyBorder="1" applyAlignment="1" applyProtection="1">
      <alignment horizontal="right"/>
      <protection hidden="1"/>
    </xf>
    <xf numFmtId="0" fontId="26" fillId="35" borderId="2" xfId="0" applyFont="1" applyFill="1" applyBorder="1"/>
    <xf numFmtId="190" fontId="26" fillId="0" borderId="0" xfId="0" applyNumberFormat="1" applyFont="1" applyAlignment="1">
      <alignment vertical="center"/>
    </xf>
    <xf numFmtId="188" fontId="0" fillId="0" borderId="0" xfId="0" applyNumberFormat="1"/>
    <xf numFmtId="0" fontId="26" fillId="0" borderId="0" xfId="0" applyFont="1" applyAlignment="1">
      <alignment horizontal="right" vertical="center"/>
    </xf>
    <xf numFmtId="43" fontId="43" fillId="0" borderId="0" xfId="6" applyFont="1" applyFill="1" applyBorder="1"/>
    <xf numFmtId="43" fontId="27" fillId="0" borderId="0" xfId="6" applyFont="1" applyFill="1" applyBorder="1" applyAlignment="1">
      <alignment horizontal="left" wrapText="1"/>
    </xf>
    <xf numFmtId="43" fontId="27" fillId="0" borderId="0" xfId="6" applyFont="1" applyFill="1" applyBorder="1" applyAlignment="1">
      <alignment horizontal="left"/>
    </xf>
    <xf numFmtId="43" fontId="27" fillId="12" borderId="2" xfId="6" applyFont="1" applyFill="1" applyBorder="1" applyAlignment="1">
      <alignment horizontal="center" wrapText="1"/>
    </xf>
    <xf numFmtId="43" fontId="27" fillId="12" borderId="2" xfId="6" applyFont="1" applyFill="1" applyBorder="1" applyAlignment="1">
      <alignment wrapText="1"/>
    </xf>
    <xf numFmtId="1" fontId="27" fillId="12" borderId="2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43" fontId="26" fillId="0" borderId="0" xfId="6" applyFont="1" applyFill="1" applyBorder="1" applyAlignment="1">
      <alignment horizontal="center"/>
    </xf>
    <xf numFmtId="43" fontId="26" fillId="32" borderId="0" xfId="6" applyFont="1" applyFill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6" applyNumberFormat="1" applyFont="1" applyAlignment="1">
      <alignment horizontal="center"/>
    </xf>
    <xf numFmtId="0" fontId="26" fillId="0" borderId="5" xfId="6" applyNumberFormat="1" applyFont="1" applyBorder="1" applyAlignment="1">
      <alignment horizontal="center"/>
    </xf>
    <xf numFmtId="0" fontId="26" fillId="0" borderId="5" xfId="6" applyNumberFormat="1" applyFont="1" applyBorder="1" applyAlignment="1">
      <alignment horizontal="left"/>
    </xf>
    <xf numFmtId="0" fontId="26" fillId="0" borderId="2" xfId="6" applyNumberFormat="1" applyFont="1" applyBorder="1" applyAlignment="1">
      <alignment horizontal="center"/>
    </xf>
    <xf numFmtId="0" fontId="26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center"/>
    </xf>
    <xf numFmtId="49" fontId="22" fillId="0" borderId="2" xfId="6" applyNumberFormat="1" applyFont="1" applyBorder="1" applyAlignment="1">
      <alignment horizontal="left"/>
    </xf>
    <xf numFmtId="0" fontId="26" fillId="0" borderId="2" xfId="6" applyNumberFormat="1" applyFont="1" applyFill="1" applyBorder="1" applyAlignment="1">
      <alignment horizontal="center"/>
    </xf>
    <xf numFmtId="0" fontId="22" fillId="0" borderId="2" xfId="6" applyNumberFormat="1" applyFont="1" applyFill="1" applyBorder="1" applyAlignment="1">
      <alignment horizontal="left"/>
    </xf>
    <xf numFmtId="0" fontId="22" fillId="7" borderId="2" xfId="6" applyNumberFormat="1" applyFont="1" applyFill="1" applyBorder="1" applyAlignment="1">
      <alignment horizontal="center"/>
    </xf>
    <xf numFmtId="0" fontId="22" fillId="7" borderId="2" xfId="6" applyNumberFormat="1" applyFont="1" applyFill="1" applyBorder="1" applyAlignment="1">
      <alignment horizontal="left"/>
    </xf>
    <xf numFmtId="0" fontId="5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89" fontId="12" fillId="2" borderId="2" xfId="6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61" fillId="0" borderId="0" xfId="0" applyNumberFormat="1" applyFont="1"/>
    <xf numFmtId="43" fontId="9" fillId="4" borderId="2" xfId="6" applyFont="1" applyFill="1" applyBorder="1" applyAlignment="1">
      <alignment horizontal="center"/>
    </xf>
    <xf numFmtId="189" fontId="9" fillId="4" borderId="2" xfId="6" applyNumberFormat="1" applyFont="1" applyFill="1" applyBorder="1" applyAlignment="1">
      <alignment horizontal="center"/>
    </xf>
    <xf numFmtId="189" fontId="9" fillId="4" borderId="2" xfId="6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/>
    <xf numFmtId="189" fontId="51" fillId="2" borderId="2" xfId="6" applyNumberFormat="1" applyFont="1" applyFill="1" applyBorder="1"/>
    <xf numFmtId="189" fontId="62" fillId="0" borderId="0" xfId="6" applyNumberFormat="1" applyFont="1"/>
    <xf numFmtId="189" fontId="26" fillId="0" borderId="1" xfId="6" applyNumberFormat="1" applyFont="1" applyBorder="1" applyAlignment="1"/>
    <xf numFmtId="192" fontId="53" fillId="0" borderId="11" xfId="6" applyNumberFormat="1" applyFont="1" applyFill="1" applyBorder="1" applyAlignment="1">
      <alignment horizontal="right"/>
    </xf>
    <xf numFmtId="192" fontId="53" fillId="0" borderId="10" xfId="6" applyNumberFormat="1" applyFont="1" applyFill="1" applyBorder="1" applyAlignment="1">
      <alignment horizontal="right"/>
    </xf>
    <xf numFmtId="192" fontId="53" fillId="0" borderId="11" xfId="6" applyNumberFormat="1" applyFont="1" applyFill="1" applyBorder="1" applyAlignment="1">
      <alignment horizontal="right" vertical="center"/>
    </xf>
    <xf numFmtId="192" fontId="53" fillId="0" borderId="4" xfId="6" applyNumberFormat="1" applyFont="1" applyFill="1" applyBorder="1" applyAlignment="1">
      <alignment horizontal="right"/>
    </xf>
    <xf numFmtId="3" fontId="63" fillId="0" borderId="0" xfId="0" applyNumberFormat="1" applyFont="1" applyAlignment="1">
      <alignment vertical="center" wrapText="1"/>
    </xf>
    <xf numFmtId="3" fontId="62" fillId="2" borderId="17" xfId="6" applyNumberFormat="1" applyFont="1" applyFill="1" applyBorder="1" applyAlignment="1">
      <alignment horizontal="right"/>
    </xf>
    <xf numFmtId="1" fontId="7" fillId="28" borderId="2" xfId="2" applyNumberFormat="1" applyFont="1" applyFill="1" applyBorder="1" applyAlignment="1">
      <alignment horizontal="center" vertical="center" wrapText="1"/>
    </xf>
    <xf numFmtId="190" fontId="55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9" fillId="7" borderId="0" xfId="0" applyFont="1" applyFill="1" applyAlignment="1">
      <alignment horizontal="center"/>
    </xf>
    <xf numFmtId="3" fontId="55" fillId="7" borderId="2" xfId="0" applyNumberFormat="1" applyFont="1" applyFill="1" applyBorder="1" applyAlignment="1">
      <alignment horizontal="center" vertical="center" wrapText="1"/>
    </xf>
    <xf numFmtId="189" fontId="55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5" fillId="0" borderId="2" xfId="6" applyNumberFormat="1" applyFont="1" applyBorder="1" applyAlignment="1">
      <alignment horizontal="center"/>
    </xf>
    <xf numFmtId="0" fontId="54" fillId="16" borderId="2" xfId="0" applyFont="1" applyFill="1" applyBorder="1" applyAlignment="1">
      <alignment horizontal="center" vertical="center" wrapText="1"/>
    </xf>
    <xf numFmtId="189" fontId="56" fillId="31" borderId="2" xfId="6" applyNumberFormat="1" applyFont="1" applyFill="1" applyBorder="1" applyAlignment="1">
      <alignment horizontal="center" vertical="center"/>
    </xf>
    <xf numFmtId="0" fontId="54" fillId="16" borderId="2" xfId="0" applyFont="1" applyFill="1" applyBorder="1" applyAlignment="1">
      <alignment horizontal="center" vertical="center"/>
    </xf>
    <xf numFmtId="189" fontId="54" fillId="16" borderId="2" xfId="6" applyNumberFormat="1" applyFont="1" applyFill="1" applyBorder="1" applyAlignment="1">
      <alignment horizontal="center" vertical="center"/>
    </xf>
    <xf numFmtId="189" fontId="54" fillId="16" borderId="2" xfId="6" applyNumberFormat="1" applyFont="1" applyFill="1" applyBorder="1" applyAlignment="1">
      <alignment horizontal="center" vertical="center" wrapText="1"/>
    </xf>
    <xf numFmtId="189" fontId="51" fillId="12" borderId="2" xfId="6" applyNumberFormat="1" applyFont="1" applyFill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/>
    </xf>
    <xf numFmtId="189" fontId="54" fillId="12" borderId="2" xfId="6" applyNumberFormat="1" applyFont="1" applyFill="1" applyBorder="1" applyAlignment="1">
      <alignment horizontal="center" vertical="center"/>
    </xf>
    <xf numFmtId="43" fontId="54" fillId="29" borderId="2" xfId="6" applyFont="1" applyFill="1" applyBorder="1" applyAlignment="1">
      <alignment horizontal="center" vertical="center"/>
    </xf>
    <xf numFmtId="0" fontId="60" fillId="33" borderId="0" xfId="0" applyFont="1" applyFill="1" applyAlignment="1">
      <alignment horizontal="center" vertical="center" wrapText="1"/>
    </xf>
    <xf numFmtId="43" fontId="27" fillId="12" borderId="2" xfId="6" applyFont="1" applyFill="1" applyBorder="1" applyAlignment="1">
      <alignment horizontal="center"/>
    </xf>
    <xf numFmtId="43" fontId="27" fillId="12" borderId="2" xfId="6" applyFont="1" applyFill="1" applyBorder="1" applyAlignment="1">
      <alignment horizontal="center" wrapText="1"/>
    </xf>
    <xf numFmtId="189" fontId="12" fillId="2" borderId="7" xfId="6" applyNumberFormat="1" applyFont="1" applyFill="1" applyBorder="1" applyAlignment="1">
      <alignment horizontal="center"/>
    </xf>
    <xf numFmtId="189" fontId="12" fillId="2" borderId="8" xfId="6" applyNumberFormat="1" applyFont="1" applyFill="1" applyBorder="1" applyAlignment="1">
      <alignment horizontal="center"/>
    </xf>
    <xf numFmtId="189" fontId="12" fillId="2" borderId="6" xfId="6" applyNumberFormat="1" applyFont="1" applyFill="1" applyBorder="1" applyAlignment="1">
      <alignment horizontal="center"/>
    </xf>
    <xf numFmtId="43" fontId="21" fillId="6" borderId="7" xfId="6" applyFont="1" applyFill="1" applyBorder="1" applyAlignment="1">
      <alignment horizontal="center"/>
    </xf>
    <xf numFmtId="43" fontId="21" fillId="6" borderId="8" xfId="6" applyFont="1" applyFill="1" applyBorder="1" applyAlignment="1">
      <alignment horizontal="center"/>
    </xf>
    <xf numFmtId="43" fontId="21" fillId="6" borderId="6" xfId="6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</cellXfs>
  <cellStyles count="23">
    <cellStyle name="Comma 2" xfId="8" xr:uid="{3A3D7664-FDD1-4384-B9C0-8EAAD03E7E86}"/>
    <cellStyle name="Comma 2 2" xfId="9" xr:uid="{2517528D-D445-416C-BA46-3C7D3CC98E88}"/>
    <cellStyle name="Comma 2 2 2" xfId="12" xr:uid="{F648B92C-99E0-4A66-B8DF-D350A0DE1EDC}"/>
    <cellStyle name="Comma 2 2 3" xfId="20" xr:uid="{9F0BA33C-F074-418D-9AE9-5E05238721D5}"/>
    <cellStyle name="Comma 2 3" xfId="19" xr:uid="{4BB33C75-3672-4988-81E7-21D0EB22806C}"/>
    <cellStyle name="Comma 2 7" xfId="15" xr:uid="{B125501C-8967-418E-BF95-C2C7C11B1793}"/>
    <cellStyle name="Comma 2 9" xfId="14" xr:uid="{A23C6D89-55AD-460D-B340-0D426966E967}"/>
    <cellStyle name="Normal 2" xfId="16" xr:uid="{289B9394-878F-434E-8B33-DE157EBC3A6B}"/>
    <cellStyle name="Normal 2 2" xfId="5" xr:uid="{4CEA4AAD-859F-41F9-81A4-8D79B866A49B}"/>
    <cellStyle name="Normal_ค่าบัญชี_1" xfId="17" xr:uid="{DD9FFBB6-80FE-4CBD-8794-06958BB84F16}"/>
    <cellStyle name="Normal_งบมีค56" xfId="18" xr:uid="{49E6129E-322B-4141-BCF6-6F09B67D01BD}"/>
    <cellStyle name="เครื่องหมายจุลภาค_ร่าง จัดกลุ่มBenchmarking_ปรับใหม่" xfId="2" xr:uid="{ECAF3B78-A372-4614-A5D2-4BF7AB91778E}"/>
    <cellStyle name="จุลภาค" xfId="6" builtinId="3"/>
    <cellStyle name="จุลภาค 2" xfId="10" xr:uid="{22E00126-78EA-4EBB-967E-8D29B29BD27D}"/>
    <cellStyle name="จุลภาค 2 2" xfId="13" xr:uid="{E7D42FF0-B9D3-4DD3-9940-DEB735FF1EF8}"/>
    <cellStyle name="จุลภาค 2 3" xfId="22" xr:uid="{DF94952F-044E-4616-A852-0932C24B92EC}"/>
    <cellStyle name="จุลภาค 3" xfId="21" xr:uid="{F6F27D7D-646B-48A6-998E-9AA0CA535F05}"/>
    <cellStyle name="ปกติ" xfId="0" builtinId="0"/>
    <cellStyle name="ปกติ 2" xfId="3" xr:uid="{2047C524-4C45-4695-905B-7D277DB9BFAF}"/>
    <cellStyle name="ปกติ 2 2" xfId="11" xr:uid="{3152B674-E35C-4C95-80C8-253AFF1F4A8E}"/>
    <cellStyle name="ปกติ 4" xfId="4" xr:uid="{42B775B5-EA60-4C77-BBA6-0314AD0166E6}"/>
    <cellStyle name="เปอร์เซ็นต์" xfId="1" builtinId="5"/>
    <cellStyle name="เปอร์เซ็นต์ 2" xfId="7" xr:uid="{74E8FF96-D6DD-4ACF-9BEE-373227ECF6A6}"/>
  </cellStyles>
  <dxfs count="0"/>
  <tableStyles count="0" defaultTableStyle="TableStyleMedium2" defaultPivotStyle="PivotStyleLight16"/>
  <colors>
    <mruColors>
      <color rgb="FF33CCCC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Q1Y2567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703.55331087060301</c:v>
                </c:pt>
                <c:pt idx="1">
                  <c:v>530.50630550942753</c:v>
                </c:pt>
                <c:pt idx="2">
                  <c:v>504.84996085835968</c:v>
                </c:pt>
                <c:pt idx="3">
                  <c:v>559.74292463662766</c:v>
                </c:pt>
                <c:pt idx="4">
                  <c:v>512.0175076157069</c:v>
                </c:pt>
                <c:pt idx="5">
                  <c:v>499.33416927587291</c:v>
                </c:pt>
                <c:pt idx="6">
                  <c:v>497.11197307885368</c:v>
                </c:pt>
                <c:pt idx="7">
                  <c:v>610.17062502980195</c:v>
                </c:pt>
                <c:pt idx="8">
                  <c:v>568.8867600754877</c:v>
                </c:pt>
                <c:pt idx="9">
                  <c:v>524.17823513123835</c:v>
                </c:pt>
                <c:pt idx="10">
                  <c:v>890.02133951506073</c:v>
                </c:pt>
                <c:pt idx="11">
                  <c:v>808.79158051473053</c:v>
                </c:pt>
                <c:pt idx="12">
                  <c:v>1804.5499245748147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360.63028883025379</c:v>
                </c:pt>
                <c:pt idx="1">
                  <c:v>169.85048887214975</c:v>
                </c:pt>
                <c:pt idx="2">
                  <c:v>131.37574276782863</c:v>
                </c:pt>
                <c:pt idx="3">
                  <c:v>127.9627061988284</c:v>
                </c:pt>
                <c:pt idx="4">
                  <c:v>165.98496748377025</c:v>
                </c:pt>
                <c:pt idx="5">
                  <c:v>145.0799746854658</c:v>
                </c:pt>
                <c:pt idx="6">
                  <c:v>226.90279086995216</c:v>
                </c:pt>
                <c:pt idx="7">
                  <c:v>163.57111028125979</c:v>
                </c:pt>
                <c:pt idx="8">
                  <c:v>155.02954085082894</c:v>
                </c:pt>
                <c:pt idx="9">
                  <c:v>133.13183780226538</c:v>
                </c:pt>
                <c:pt idx="10">
                  <c:v>393.64773973448598</c:v>
                </c:pt>
                <c:pt idx="11">
                  <c:v>545.04457403080482</c:v>
                </c:pt>
                <c:pt idx="12">
                  <c:v>939.71973541142449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402.28199345060318</c:v>
                </c:pt>
                <c:pt idx="1">
                  <c:v>314.05746461379402</c:v>
                </c:pt>
                <c:pt idx="2">
                  <c:v>352.5287271543487</c:v>
                </c:pt>
                <c:pt idx="3">
                  <c:v>328.55857784128608</c:v>
                </c:pt>
                <c:pt idx="4">
                  <c:v>428.98823189359268</c:v>
                </c:pt>
                <c:pt idx="5">
                  <c:v>250.83398227991106</c:v>
                </c:pt>
                <c:pt idx="6">
                  <c:v>320.29906953942589</c:v>
                </c:pt>
                <c:pt idx="7">
                  <c:v>462.73265338067768</c:v>
                </c:pt>
                <c:pt idx="8">
                  <c:v>645.00118016671865</c:v>
                </c:pt>
                <c:pt idx="9">
                  <c:v>421.98194904698403</c:v>
                </c:pt>
                <c:pt idx="10">
                  <c:v>1253.6263700713412</c:v>
                </c:pt>
                <c:pt idx="11">
                  <c:v>2294.6633299109703</c:v>
                </c:pt>
                <c:pt idx="12">
                  <c:v>2141.2038688976618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3602.4273250296037</c:v>
                </c:pt>
                <c:pt idx="1">
                  <c:v>1120.640848238256</c:v>
                </c:pt>
                <c:pt idx="2">
                  <c:v>1316.4892655703547</c:v>
                </c:pt>
                <c:pt idx="3">
                  <c:v>1525.56180317146</c:v>
                </c:pt>
                <c:pt idx="4">
                  <c:v>3348.5363082983326</c:v>
                </c:pt>
                <c:pt idx="5">
                  <c:v>1015.1049133701408</c:v>
                </c:pt>
                <c:pt idx="6">
                  <c:v>1576.4326016316036</c:v>
                </c:pt>
                <c:pt idx="7">
                  <c:v>1647.8710018057543</c:v>
                </c:pt>
                <c:pt idx="8">
                  <c:v>2384.5325691954085</c:v>
                </c:pt>
                <c:pt idx="9">
                  <c:v>2445.3494458191512</c:v>
                </c:pt>
                <c:pt idx="10">
                  <c:v>4952.6287178499797</c:v>
                </c:pt>
                <c:pt idx="11">
                  <c:v>5549.6301681546938</c:v>
                </c:pt>
                <c:pt idx="12">
                  <c:v>9261.8326060490344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5.4741966889032261</c:v>
                </c:pt>
                <c:pt idx="1">
                  <c:v>4.3561298976240268</c:v>
                </c:pt>
                <c:pt idx="2">
                  <c:v>2.7928914658698392</c:v>
                </c:pt>
                <c:pt idx="3">
                  <c:v>2.8522495337781844</c:v>
                </c:pt>
                <c:pt idx="4">
                  <c:v>4.6169317360903479</c:v>
                </c:pt>
                <c:pt idx="5">
                  <c:v>2.4925232526190242</c:v>
                </c:pt>
                <c:pt idx="6">
                  <c:v>2.6536668146884246</c:v>
                </c:pt>
                <c:pt idx="7">
                  <c:v>2.7890139759770123</c:v>
                </c:pt>
                <c:pt idx="8">
                  <c:v>4.2688525815061906</c:v>
                </c:pt>
                <c:pt idx="9">
                  <c:v>7.3270558600559186</c:v>
                </c:pt>
                <c:pt idx="10">
                  <c:v>23.018611260355122</c:v>
                </c:pt>
                <c:pt idx="11">
                  <c:v>37.069144953139464</c:v>
                </c:pt>
                <c:pt idx="12">
                  <c:v>58.182351521714992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18.02365250593359</c:v>
                </c:pt>
                <c:pt idx="1">
                  <c:v>13.966423927651542</c:v>
                </c:pt>
                <c:pt idx="2">
                  <c:v>12.83508239554547</c:v>
                </c:pt>
                <c:pt idx="3">
                  <c:v>23.769007215380142</c:v>
                </c:pt>
                <c:pt idx="4">
                  <c:v>20.318252105283971</c:v>
                </c:pt>
                <c:pt idx="5">
                  <c:v>15.179442001880176</c:v>
                </c:pt>
                <c:pt idx="6">
                  <c:v>15.661832650532792</c:v>
                </c:pt>
                <c:pt idx="7">
                  <c:v>25.929631510512873</c:v>
                </c:pt>
                <c:pt idx="8">
                  <c:v>28.486874928744129</c:v>
                </c:pt>
                <c:pt idx="9">
                  <c:v>32.780989232985164</c:v>
                </c:pt>
                <c:pt idx="10">
                  <c:v>108.56922338571118</c:v>
                </c:pt>
                <c:pt idx="11">
                  <c:v>163.36248711169443</c:v>
                </c:pt>
                <c:pt idx="12">
                  <c:v>168.62800011643151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455.42898614839368</c:v>
                </c:pt>
                <c:pt idx="1">
                  <c:v>272.92361242819163</c:v>
                </c:pt>
                <c:pt idx="2">
                  <c:v>288.45619623535191</c:v>
                </c:pt>
                <c:pt idx="3">
                  <c:v>302.95917535369534</c:v>
                </c:pt>
                <c:pt idx="4">
                  <c:v>312.70203306352465</c:v>
                </c:pt>
                <c:pt idx="5">
                  <c:v>238.37430572734266</c:v>
                </c:pt>
                <c:pt idx="6">
                  <c:v>262.06597845375819</c:v>
                </c:pt>
                <c:pt idx="7">
                  <c:v>256.11616095586345</c:v>
                </c:pt>
                <c:pt idx="8">
                  <c:v>302.42285209623014</c:v>
                </c:pt>
                <c:pt idx="9">
                  <c:v>268.25491617180427</c:v>
                </c:pt>
                <c:pt idx="10">
                  <c:v>437.63741396518236</c:v>
                </c:pt>
                <c:pt idx="11">
                  <c:v>739.34341252771583</c:v>
                </c:pt>
                <c:pt idx="12">
                  <c:v>868.66084790883792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Q1Y2567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703.55331087060301</c:v>
                </c:pt>
                <c:pt idx="1">
                  <c:v>530.50630550942753</c:v>
                </c:pt>
                <c:pt idx="2">
                  <c:v>504.84996085835968</c:v>
                </c:pt>
                <c:pt idx="3">
                  <c:v>559.74292463662766</c:v>
                </c:pt>
                <c:pt idx="4">
                  <c:v>512.0175076157069</c:v>
                </c:pt>
                <c:pt idx="5">
                  <c:v>499.33416927587291</c:v>
                </c:pt>
                <c:pt idx="6">
                  <c:v>497.11197307885368</c:v>
                </c:pt>
                <c:pt idx="7">
                  <c:v>610.17062502980195</c:v>
                </c:pt>
                <c:pt idx="8">
                  <c:v>568.8867600754877</c:v>
                </c:pt>
                <c:pt idx="9">
                  <c:v>524.17823513123835</c:v>
                </c:pt>
                <c:pt idx="10">
                  <c:v>890.02133951506073</c:v>
                </c:pt>
                <c:pt idx="11">
                  <c:v>808.79158051473053</c:v>
                </c:pt>
                <c:pt idx="12">
                  <c:v>1804.5499245748147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360.63028883025379</c:v>
                </c:pt>
                <c:pt idx="1">
                  <c:v>169.85048887214975</c:v>
                </c:pt>
                <c:pt idx="2">
                  <c:v>131.37574276782863</c:v>
                </c:pt>
                <c:pt idx="3">
                  <c:v>127.9627061988284</c:v>
                </c:pt>
                <c:pt idx="4">
                  <c:v>165.98496748377025</c:v>
                </c:pt>
                <c:pt idx="5">
                  <c:v>145.0799746854658</c:v>
                </c:pt>
                <c:pt idx="6">
                  <c:v>226.90279086995216</c:v>
                </c:pt>
                <c:pt idx="7">
                  <c:v>163.57111028125979</c:v>
                </c:pt>
                <c:pt idx="8">
                  <c:v>155.02954085082894</c:v>
                </c:pt>
                <c:pt idx="9">
                  <c:v>133.13183780226538</c:v>
                </c:pt>
                <c:pt idx="10">
                  <c:v>393.64773973448598</c:v>
                </c:pt>
                <c:pt idx="11">
                  <c:v>545.04457403080482</c:v>
                </c:pt>
                <c:pt idx="12">
                  <c:v>939.71973541142449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402.28199345060318</c:v>
                </c:pt>
                <c:pt idx="1">
                  <c:v>314.05746461379402</c:v>
                </c:pt>
                <c:pt idx="2">
                  <c:v>352.5287271543487</c:v>
                </c:pt>
                <c:pt idx="3">
                  <c:v>328.55857784128608</c:v>
                </c:pt>
                <c:pt idx="4">
                  <c:v>428.98823189359268</c:v>
                </c:pt>
                <c:pt idx="5">
                  <c:v>250.83398227991106</c:v>
                </c:pt>
                <c:pt idx="6">
                  <c:v>320.29906953942589</c:v>
                </c:pt>
                <c:pt idx="7">
                  <c:v>462.73265338067768</c:v>
                </c:pt>
                <c:pt idx="8">
                  <c:v>645.00118016671865</c:v>
                </c:pt>
                <c:pt idx="9">
                  <c:v>421.98194904698403</c:v>
                </c:pt>
                <c:pt idx="10">
                  <c:v>1253.6263700713412</c:v>
                </c:pt>
                <c:pt idx="11">
                  <c:v>2294.6633299109703</c:v>
                </c:pt>
                <c:pt idx="12">
                  <c:v>2141.2038688976618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3602.4273250296037</c:v>
                </c:pt>
                <c:pt idx="1">
                  <c:v>1120.640848238256</c:v>
                </c:pt>
                <c:pt idx="2">
                  <c:v>1316.4892655703547</c:v>
                </c:pt>
                <c:pt idx="3">
                  <c:v>1525.56180317146</c:v>
                </c:pt>
                <c:pt idx="4">
                  <c:v>3348.5363082983326</c:v>
                </c:pt>
                <c:pt idx="5">
                  <c:v>1015.1049133701408</c:v>
                </c:pt>
                <c:pt idx="6">
                  <c:v>1576.4326016316036</c:v>
                </c:pt>
                <c:pt idx="7">
                  <c:v>1647.8710018057543</c:v>
                </c:pt>
                <c:pt idx="8">
                  <c:v>2384.5325691954085</c:v>
                </c:pt>
                <c:pt idx="9">
                  <c:v>2445.3494458191512</c:v>
                </c:pt>
                <c:pt idx="10">
                  <c:v>4952.6287178499797</c:v>
                </c:pt>
                <c:pt idx="11">
                  <c:v>5549.6301681546938</c:v>
                </c:pt>
                <c:pt idx="12">
                  <c:v>9261.8326060490344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5.4741966889032261</c:v>
                </c:pt>
                <c:pt idx="1">
                  <c:v>4.3561298976240268</c:v>
                </c:pt>
                <c:pt idx="2">
                  <c:v>2.7928914658698392</c:v>
                </c:pt>
                <c:pt idx="3">
                  <c:v>2.8522495337781844</c:v>
                </c:pt>
                <c:pt idx="4">
                  <c:v>4.6169317360903479</c:v>
                </c:pt>
                <c:pt idx="5">
                  <c:v>2.4925232526190242</c:v>
                </c:pt>
                <c:pt idx="6">
                  <c:v>2.6536668146884246</c:v>
                </c:pt>
                <c:pt idx="7">
                  <c:v>2.7890139759770123</c:v>
                </c:pt>
                <c:pt idx="8">
                  <c:v>4.2688525815061906</c:v>
                </c:pt>
                <c:pt idx="9">
                  <c:v>7.3270558600559186</c:v>
                </c:pt>
                <c:pt idx="10">
                  <c:v>23.018611260355122</c:v>
                </c:pt>
                <c:pt idx="11">
                  <c:v>37.069144953139464</c:v>
                </c:pt>
                <c:pt idx="12">
                  <c:v>58.182351521714992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18.02365250593359</c:v>
                </c:pt>
                <c:pt idx="1">
                  <c:v>13.966423927651542</c:v>
                </c:pt>
                <c:pt idx="2">
                  <c:v>12.83508239554547</c:v>
                </c:pt>
                <c:pt idx="3">
                  <c:v>23.769007215380142</c:v>
                </c:pt>
                <c:pt idx="4">
                  <c:v>20.318252105283971</c:v>
                </c:pt>
                <c:pt idx="5">
                  <c:v>15.179442001880176</c:v>
                </c:pt>
                <c:pt idx="6">
                  <c:v>15.661832650532792</c:v>
                </c:pt>
                <c:pt idx="7">
                  <c:v>25.929631510512873</c:v>
                </c:pt>
                <c:pt idx="8">
                  <c:v>28.486874928744129</c:v>
                </c:pt>
                <c:pt idx="9">
                  <c:v>32.780989232985164</c:v>
                </c:pt>
                <c:pt idx="10">
                  <c:v>108.56922338571118</c:v>
                </c:pt>
                <c:pt idx="11">
                  <c:v>163.36248711169443</c:v>
                </c:pt>
                <c:pt idx="12">
                  <c:v>168.62800011643151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455.42898614839368</c:v>
                </c:pt>
                <c:pt idx="1">
                  <c:v>272.92361242819163</c:v>
                </c:pt>
                <c:pt idx="2">
                  <c:v>288.45619623535191</c:v>
                </c:pt>
                <c:pt idx="3">
                  <c:v>302.95917535369534</c:v>
                </c:pt>
                <c:pt idx="4">
                  <c:v>312.70203306352465</c:v>
                </c:pt>
                <c:pt idx="5">
                  <c:v>238.37430572734266</c:v>
                </c:pt>
                <c:pt idx="6">
                  <c:v>262.06597845375819</c:v>
                </c:pt>
                <c:pt idx="7">
                  <c:v>256.11616095586345</c:v>
                </c:pt>
                <c:pt idx="8">
                  <c:v>302.42285209623014</c:v>
                </c:pt>
                <c:pt idx="9">
                  <c:v>268.25491617180427</c:v>
                </c:pt>
                <c:pt idx="10">
                  <c:v>437.63741396518236</c:v>
                </c:pt>
                <c:pt idx="11">
                  <c:v>739.34341252771583</c:v>
                </c:pt>
                <c:pt idx="12">
                  <c:v>868.66084790883792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Q1Y2567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13174.534185394383</c:v>
                </c:pt>
                <c:pt idx="1">
                  <c:v>10932.717648315142</c:v>
                </c:pt>
                <c:pt idx="2">
                  <c:v>10288.526270075261</c:v>
                </c:pt>
                <c:pt idx="3">
                  <c:v>10280.394859060005</c:v>
                </c:pt>
                <c:pt idx="4">
                  <c:v>9832.4145881189324</c:v>
                </c:pt>
                <c:pt idx="5">
                  <c:v>10505.692001852149</c:v>
                </c:pt>
                <c:pt idx="6">
                  <c:v>9512.1145606793179</c:v>
                </c:pt>
                <c:pt idx="7">
                  <c:v>8039.8403056827447</c:v>
                </c:pt>
                <c:pt idx="8">
                  <c:v>8207.6518275439066</c:v>
                </c:pt>
                <c:pt idx="9">
                  <c:v>7524.3926470854431</c:v>
                </c:pt>
                <c:pt idx="10">
                  <c:v>6725.1829112333235</c:v>
                </c:pt>
                <c:pt idx="11">
                  <c:v>7140.5006707935881</c:v>
                </c:pt>
                <c:pt idx="12">
                  <c:v>6404.8953082918406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67.603584341228185</c:v>
                </c:pt>
                <c:pt idx="1">
                  <c:v>57.128471350593756</c:v>
                </c:pt>
                <c:pt idx="2">
                  <c:v>60.516250660239201</c:v>
                </c:pt>
                <c:pt idx="3">
                  <c:v>65.351818747568998</c:v>
                </c:pt>
                <c:pt idx="4">
                  <c:v>55.699046023026398</c:v>
                </c:pt>
                <c:pt idx="5">
                  <c:v>52.878801216344272</c:v>
                </c:pt>
                <c:pt idx="6">
                  <c:v>41.650353127162354</c:v>
                </c:pt>
                <c:pt idx="7">
                  <c:v>32.58928084649839</c:v>
                </c:pt>
                <c:pt idx="8">
                  <c:v>35.79659386513665</c:v>
                </c:pt>
                <c:pt idx="9">
                  <c:v>57.309422853747549</c:v>
                </c:pt>
                <c:pt idx="10">
                  <c:v>59.815555408340245</c:v>
                </c:pt>
                <c:pt idx="11">
                  <c:v>56.32970703171604</c:v>
                </c:pt>
                <c:pt idx="12">
                  <c:v>40.21199237968672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1503.1756301155208</c:v>
                </c:pt>
                <c:pt idx="1">
                  <c:v>1350.8362531390937</c:v>
                </c:pt>
                <c:pt idx="2">
                  <c:v>1272.1305070712599</c:v>
                </c:pt>
                <c:pt idx="3">
                  <c:v>1403.1665553525979</c:v>
                </c:pt>
                <c:pt idx="4">
                  <c:v>1652.9320145984766</c:v>
                </c:pt>
                <c:pt idx="5">
                  <c:v>1902.6225053767414</c:v>
                </c:pt>
                <c:pt idx="6">
                  <c:v>1508.9110310916342</c:v>
                </c:pt>
                <c:pt idx="7">
                  <c:v>1559.8245263932076</c:v>
                </c:pt>
                <c:pt idx="8">
                  <c:v>1882.5475014506596</c:v>
                </c:pt>
                <c:pt idx="9">
                  <c:v>1580.4793705518173</c:v>
                </c:pt>
                <c:pt idx="10">
                  <c:v>2047.8261870149777</c:v>
                </c:pt>
                <c:pt idx="11">
                  <c:v>1885.1484068388363</c:v>
                </c:pt>
                <c:pt idx="12">
                  <c:v>4124.4981693687296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473.4555221511103</c:v>
                </c:pt>
                <c:pt idx="1">
                  <c:v>689.36760141043521</c:v>
                </c:pt>
                <c:pt idx="2">
                  <c:v>637.82319741379206</c:v>
                </c:pt>
                <c:pt idx="3">
                  <c:v>719.60175159858534</c:v>
                </c:pt>
                <c:pt idx="4">
                  <c:v>639.29321774160792</c:v>
                </c:pt>
                <c:pt idx="5">
                  <c:v>706.75550755916686</c:v>
                </c:pt>
                <c:pt idx="6">
                  <c:v>567.69085409290926</c:v>
                </c:pt>
                <c:pt idx="7">
                  <c:v>708.1029463783201</c:v>
                </c:pt>
                <c:pt idx="8">
                  <c:v>916.86290230417762</c:v>
                </c:pt>
                <c:pt idx="9">
                  <c:v>689.50949947169102</c:v>
                </c:pt>
                <c:pt idx="10">
                  <c:v>1098.1904050061419</c:v>
                </c:pt>
                <c:pt idx="11">
                  <c:v>999.65451442343567</c:v>
                </c:pt>
                <c:pt idx="12">
                  <c:v>2118.9322966093278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781.28717966085969</c:v>
                </c:pt>
                <c:pt idx="1">
                  <c:v>891.23725349318488</c:v>
                </c:pt>
                <c:pt idx="2">
                  <c:v>725.04968060371903</c:v>
                </c:pt>
                <c:pt idx="3">
                  <c:v>954.0344372624528</c:v>
                </c:pt>
                <c:pt idx="4">
                  <c:v>869.79764206520304</c:v>
                </c:pt>
                <c:pt idx="5">
                  <c:v>851.2622544067973</c:v>
                </c:pt>
                <c:pt idx="6">
                  <c:v>788.83247034679573</c:v>
                </c:pt>
                <c:pt idx="7">
                  <c:v>520.19362034061623</c:v>
                </c:pt>
                <c:pt idx="8">
                  <c:v>506.38776949792361</c:v>
                </c:pt>
                <c:pt idx="9">
                  <c:v>784.66867651588313</c:v>
                </c:pt>
                <c:pt idx="10">
                  <c:v>431.2449754015276</c:v>
                </c:pt>
                <c:pt idx="11">
                  <c:v>260.43554669098023</c:v>
                </c:pt>
                <c:pt idx="12">
                  <c:v>171.46377530371876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599.4058469393043</c:v>
                </c:pt>
                <c:pt idx="1">
                  <c:v>625.39770010045299</c:v>
                </c:pt>
                <c:pt idx="2">
                  <c:v>650.1104050627971</c:v>
                </c:pt>
                <c:pt idx="3">
                  <c:v>873.63053894435552</c:v>
                </c:pt>
                <c:pt idx="4">
                  <c:v>674.94762797099133</c:v>
                </c:pt>
                <c:pt idx="5">
                  <c:v>955.86825224192535</c:v>
                </c:pt>
                <c:pt idx="6">
                  <c:v>869.93821027852277</c:v>
                </c:pt>
                <c:pt idx="7">
                  <c:v>620.61674077493387</c:v>
                </c:pt>
                <c:pt idx="8">
                  <c:v>640.13234283182715</c:v>
                </c:pt>
                <c:pt idx="9">
                  <c:v>604.6256658989488</c:v>
                </c:pt>
                <c:pt idx="10">
                  <c:v>429.56070163208676</c:v>
                </c:pt>
                <c:pt idx="11">
                  <c:v>410.57738750544593</c:v>
                </c:pt>
                <c:pt idx="12">
                  <c:v>391.30383019939484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1351.3727393379538</c:v>
                </c:pt>
                <c:pt idx="1">
                  <c:v>501.39437331826457</c:v>
                </c:pt>
                <c:pt idx="2">
                  <c:v>849.76581729720795</c:v>
                </c:pt>
                <c:pt idx="3">
                  <c:v>1171.9987798808036</c:v>
                </c:pt>
                <c:pt idx="4">
                  <c:v>1071.0883380639241</c:v>
                </c:pt>
                <c:pt idx="5">
                  <c:v>839.44631701123262</c:v>
                </c:pt>
                <c:pt idx="6">
                  <c:v>873.03165213725492</c:v>
                </c:pt>
                <c:pt idx="7">
                  <c:v>1030.9502690994775</c:v>
                </c:pt>
                <c:pt idx="8">
                  <c:v>880.86357045965565</c:v>
                </c:pt>
                <c:pt idx="9">
                  <c:v>727.5291839381706</c:v>
                </c:pt>
                <c:pt idx="10">
                  <c:v>1065.5894106018773</c:v>
                </c:pt>
                <c:pt idx="11">
                  <c:v>344.05006283351446</c:v>
                </c:pt>
                <c:pt idx="12">
                  <c:v>844.50096285696486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241.820624917651</c:v>
                </c:pt>
                <c:pt idx="1">
                  <c:v>206.89157080921683</c:v>
                </c:pt>
                <c:pt idx="2">
                  <c:v>166.95627782478994</c:v>
                </c:pt>
                <c:pt idx="3">
                  <c:v>177.164606460036</c:v>
                </c:pt>
                <c:pt idx="4">
                  <c:v>258.30584268835668</c:v>
                </c:pt>
                <c:pt idx="5">
                  <c:v>389.1658435990492</c:v>
                </c:pt>
                <c:pt idx="6">
                  <c:v>169.63818736099034</c:v>
                </c:pt>
                <c:pt idx="7">
                  <c:v>342.92193287005171</c:v>
                </c:pt>
                <c:pt idx="8">
                  <c:v>541.56199532944527</c:v>
                </c:pt>
                <c:pt idx="9">
                  <c:v>533.41093346944876</c:v>
                </c:pt>
                <c:pt idx="10">
                  <c:v>476.24752236244274</c:v>
                </c:pt>
                <c:pt idx="11">
                  <c:v>540.59378158874711</c:v>
                </c:pt>
                <c:pt idx="12">
                  <c:v>687.45475794877723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416.44198741264074</c:v>
                </c:pt>
                <c:pt idx="1">
                  <c:v>360.51585422218818</c:v>
                </c:pt>
                <c:pt idx="2">
                  <c:v>364.74857029803337</c:v>
                </c:pt>
                <c:pt idx="3">
                  <c:v>353.78015159970141</c:v>
                </c:pt>
                <c:pt idx="4">
                  <c:v>370.58362488200072</c:v>
                </c:pt>
                <c:pt idx="5">
                  <c:v>443.23682885781471</c:v>
                </c:pt>
                <c:pt idx="6">
                  <c:v>386.6521964298131</c:v>
                </c:pt>
                <c:pt idx="7">
                  <c:v>324.66796336467127</c:v>
                </c:pt>
                <c:pt idx="8">
                  <c:v>328.09844630115231</c:v>
                </c:pt>
                <c:pt idx="9">
                  <c:v>325.75036228013107</c:v>
                </c:pt>
                <c:pt idx="10">
                  <c:v>335.8177998571644</c:v>
                </c:pt>
                <c:pt idx="11">
                  <c:v>298.31449854485481</c:v>
                </c:pt>
                <c:pt idx="12">
                  <c:v>242.65255929752288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48.782246413136747</c:v>
                </c:pt>
                <c:pt idx="1">
                  <c:v>73.547095271202309</c:v>
                </c:pt>
                <c:pt idx="2">
                  <c:v>38.671442955322419</c:v>
                </c:pt>
                <c:pt idx="3">
                  <c:v>52.946848570700702</c:v>
                </c:pt>
                <c:pt idx="4">
                  <c:v>27.361915779271015</c:v>
                </c:pt>
                <c:pt idx="5">
                  <c:v>90.537140526827685</c:v>
                </c:pt>
                <c:pt idx="6">
                  <c:v>51.124946988280172</c:v>
                </c:pt>
                <c:pt idx="7">
                  <c:v>69.581329846625962</c:v>
                </c:pt>
                <c:pt idx="8">
                  <c:v>22.070292800710881</c:v>
                </c:pt>
                <c:pt idx="9">
                  <c:v>46.511159351266734</c:v>
                </c:pt>
                <c:pt idx="10">
                  <c:v>23.002744279525267</c:v>
                </c:pt>
                <c:pt idx="11">
                  <c:v>144.89697460641986</c:v>
                </c:pt>
                <c:pt idx="12">
                  <c:v>3.1517151359154965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897.44516510785365</c:v>
                </c:pt>
                <c:pt idx="1">
                  <c:v>166.61833576831</c:v>
                </c:pt>
                <c:pt idx="2">
                  <c:v>389.33463700591039</c:v>
                </c:pt>
                <c:pt idx="3">
                  <c:v>339.77013202973649</c:v>
                </c:pt>
                <c:pt idx="4">
                  <c:v>623.88009183982172</c:v>
                </c:pt>
                <c:pt idx="5">
                  <c:v>661.06033481786665</c:v>
                </c:pt>
                <c:pt idx="6">
                  <c:v>452.00642271767066</c:v>
                </c:pt>
                <c:pt idx="7">
                  <c:v>548.15484238264901</c:v>
                </c:pt>
                <c:pt idx="8">
                  <c:v>538.02120814689533</c:v>
                </c:pt>
                <c:pt idx="9">
                  <c:v>214.5725212047266</c:v>
                </c:pt>
                <c:pt idx="10">
                  <c:v>167.54592202789357</c:v>
                </c:pt>
                <c:pt idx="11">
                  <c:v>107.36816743244952</c:v>
                </c:pt>
                <c:pt idx="12">
                  <c:v>84.901119241413241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Q1Y2567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13174.534185394383</c:v>
                </c:pt>
                <c:pt idx="1">
                  <c:v>10932.717648315142</c:v>
                </c:pt>
                <c:pt idx="2">
                  <c:v>10288.526270075261</c:v>
                </c:pt>
                <c:pt idx="3">
                  <c:v>10280.394859060005</c:v>
                </c:pt>
                <c:pt idx="4">
                  <c:v>9832.4145881189324</c:v>
                </c:pt>
                <c:pt idx="5">
                  <c:v>10505.692001852149</c:v>
                </c:pt>
                <c:pt idx="6">
                  <c:v>9512.1145606793179</c:v>
                </c:pt>
                <c:pt idx="7">
                  <c:v>8039.8403056827447</c:v>
                </c:pt>
                <c:pt idx="8">
                  <c:v>8207.6518275439066</c:v>
                </c:pt>
                <c:pt idx="9">
                  <c:v>7524.3926470854431</c:v>
                </c:pt>
                <c:pt idx="10">
                  <c:v>6725.1829112333235</c:v>
                </c:pt>
                <c:pt idx="11">
                  <c:v>7140.5006707935881</c:v>
                </c:pt>
                <c:pt idx="12">
                  <c:v>6404.8953082918406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67.603584341228185</c:v>
                </c:pt>
                <c:pt idx="1">
                  <c:v>57.128471350593756</c:v>
                </c:pt>
                <c:pt idx="2">
                  <c:v>60.516250660239201</c:v>
                </c:pt>
                <c:pt idx="3">
                  <c:v>65.351818747568998</c:v>
                </c:pt>
                <c:pt idx="4">
                  <c:v>55.699046023026398</c:v>
                </c:pt>
                <c:pt idx="5">
                  <c:v>52.878801216344272</c:v>
                </c:pt>
                <c:pt idx="6">
                  <c:v>41.650353127162354</c:v>
                </c:pt>
                <c:pt idx="7">
                  <c:v>32.58928084649839</c:v>
                </c:pt>
                <c:pt idx="8">
                  <c:v>35.79659386513665</c:v>
                </c:pt>
                <c:pt idx="9">
                  <c:v>57.309422853747549</c:v>
                </c:pt>
                <c:pt idx="10">
                  <c:v>59.815555408340245</c:v>
                </c:pt>
                <c:pt idx="11">
                  <c:v>56.32970703171604</c:v>
                </c:pt>
                <c:pt idx="12">
                  <c:v>40.21199237968672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1503.1756301155208</c:v>
                </c:pt>
                <c:pt idx="1">
                  <c:v>1350.8362531390937</c:v>
                </c:pt>
                <c:pt idx="2">
                  <c:v>1272.1305070712599</c:v>
                </c:pt>
                <c:pt idx="3">
                  <c:v>1403.1665553525979</c:v>
                </c:pt>
                <c:pt idx="4">
                  <c:v>1652.9320145984766</c:v>
                </c:pt>
                <c:pt idx="5">
                  <c:v>1902.6225053767414</c:v>
                </c:pt>
                <c:pt idx="6">
                  <c:v>1508.9110310916342</c:v>
                </c:pt>
                <c:pt idx="7">
                  <c:v>1559.8245263932076</c:v>
                </c:pt>
                <c:pt idx="8">
                  <c:v>1882.5475014506596</c:v>
                </c:pt>
                <c:pt idx="9">
                  <c:v>1580.4793705518173</c:v>
                </c:pt>
                <c:pt idx="10">
                  <c:v>2047.8261870149777</c:v>
                </c:pt>
                <c:pt idx="11">
                  <c:v>1885.1484068388363</c:v>
                </c:pt>
                <c:pt idx="12">
                  <c:v>4124.4981693687296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473.4555221511103</c:v>
                </c:pt>
                <c:pt idx="1">
                  <c:v>689.36760141043521</c:v>
                </c:pt>
                <c:pt idx="2">
                  <c:v>637.82319741379206</c:v>
                </c:pt>
                <c:pt idx="3">
                  <c:v>719.60175159858534</c:v>
                </c:pt>
                <c:pt idx="4">
                  <c:v>639.29321774160792</c:v>
                </c:pt>
                <c:pt idx="5">
                  <c:v>706.75550755916686</c:v>
                </c:pt>
                <c:pt idx="6">
                  <c:v>567.69085409290926</c:v>
                </c:pt>
                <c:pt idx="7">
                  <c:v>708.1029463783201</c:v>
                </c:pt>
                <c:pt idx="8">
                  <c:v>916.86290230417762</c:v>
                </c:pt>
                <c:pt idx="9">
                  <c:v>689.50949947169102</c:v>
                </c:pt>
                <c:pt idx="10">
                  <c:v>1098.1904050061419</c:v>
                </c:pt>
                <c:pt idx="11">
                  <c:v>999.65451442343567</c:v>
                </c:pt>
                <c:pt idx="12">
                  <c:v>2118.9322966093278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781.28717966085969</c:v>
                </c:pt>
                <c:pt idx="1">
                  <c:v>891.23725349318488</c:v>
                </c:pt>
                <c:pt idx="2">
                  <c:v>725.04968060371903</c:v>
                </c:pt>
                <c:pt idx="3">
                  <c:v>954.0344372624528</c:v>
                </c:pt>
                <c:pt idx="4">
                  <c:v>869.79764206520304</c:v>
                </c:pt>
                <c:pt idx="5">
                  <c:v>851.2622544067973</c:v>
                </c:pt>
                <c:pt idx="6">
                  <c:v>788.83247034679573</c:v>
                </c:pt>
                <c:pt idx="7">
                  <c:v>520.19362034061623</c:v>
                </c:pt>
                <c:pt idx="8">
                  <c:v>506.38776949792361</c:v>
                </c:pt>
                <c:pt idx="9">
                  <c:v>784.66867651588313</c:v>
                </c:pt>
                <c:pt idx="10">
                  <c:v>431.2449754015276</c:v>
                </c:pt>
                <c:pt idx="11">
                  <c:v>260.43554669098023</c:v>
                </c:pt>
                <c:pt idx="12">
                  <c:v>171.46377530371876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599.4058469393043</c:v>
                </c:pt>
                <c:pt idx="1">
                  <c:v>625.39770010045299</c:v>
                </c:pt>
                <c:pt idx="2">
                  <c:v>650.1104050627971</c:v>
                </c:pt>
                <c:pt idx="3">
                  <c:v>873.63053894435552</c:v>
                </c:pt>
                <c:pt idx="4">
                  <c:v>674.94762797099133</c:v>
                </c:pt>
                <c:pt idx="5">
                  <c:v>955.86825224192535</c:v>
                </c:pt>
                <c:pt idx="6">
                  <c:v>869.93821027852277</c:v>
                </c:pt>
                <c:pt idx="7">
                  <c:v>620.61674077493387</c:v>
                </c:pt>
                <c:pt idx="8">
                  <c:v>640.13234283182715</c:v>
                </c:pt>
                <c:pt idx="9">
                  <c:v>604.6256658989488</c:v>
                </c:pt>
                <c:pt idx="10">
                  <c:v>429.56070163208676</c:v>
                </c:pt>
                <c:pt idx="11">
                  <c:v>410.57738750544593</c:v>
                </c:pt>
                <c:pt idx="12">
                  <c:v>391.30383019939484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1351.3727393379538</c:v>
                </c:pt>
                <c:pt idx="1">
                  <c:v>501.39437331826457</c:v>
                </c:pt>
                <c:pt idx="2">
                  <c:v>849.76581729720795</c:v>
                </c:pt>
                <c:pt idx="3">
                  <c:v>1171.9987798808036</c:v>
                </c:pt>
                <c:pt idx="4">
                  <c:v>1071.0883380639241</c:v>
                </c:pt>
                <c:pt idx="5">
                  <c:v>839.44631701123262</c:v>
                </c:pt>
                <c:pt idx="6">
                  <c:v>873.03165213725492</c:v>
                </c:pt>
                <c:pt idx="7">
                  <c:v>1030.9502690994775</c:v>
                </c:pt>
                <c:pt idx="8">
                  <c:v>880.86357045965565</c:v>
                </c:pt>
                <c:pt idx="9">
                  <c:v>727.5291839381706</c:v>
                </c:pt>
                <c:pt idx="10">
                  <c:v>1065.5894106018773</c:v>
                </c:pt>
                <c:pt idx="11">
                  <c:v>344.05006283351446</c:v>
                </c:pt>
                <c:pt idx="12">
                  <c:v>844.50096285696486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241.820624917651</c:v>
                </c:pt>
                <c:pt idx="1">
                  <c:v>206.89157080921683</c:v>
                </c:pt>
                <c:pt idx="2">
                  <c:v>166.95627782478994</c:v>
                </c:pt>
                <c:pt idx="3">
                  <c:v>177.164606460036</c:v>
                </c:pt>
                <c:pt idx="4">
                  <c:v>258.30584268835668</c:v>
                </c:pt>
                <c:pt idx="5">
                  <c:v>389.1658435990492</c:v>
                </c:pt>
                <c:pt idx="6">
                  <c:v>169.63818736099034</c:v>
                </c:pt>
                <c:pt idx="7">
                  <c:v>342.92193287005171</c:v>
                </c:pt>
                <c:pt idx="8">
                  <c:v>541.56199532944527</c:v>
                </c:pt>
                <c:pt idx="9">
                  <c:v>533.41093346944876</c:v>
                </c:pt>
                <c:pt idx="10">
                  <c:v>476.24752236244274</c:v>
                </c:pt>
                <c:pt idx="11">
                  <c:v>540.59378158874711</c:v>
                </c:pt>
                <c:pt idx="12">
                  <c:v>687.45475794877723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416.44198741264074</c:v>
                </c:pt>
                <c:pt idx="1">
                  <c:v>360.51585422218818</c:v>
                </c:pt>
                <c:pt idx="2">
                  <c:v>364.74857029803337</c:v>
                </c:pt>
                <c:pt idx="3">
                  <c:v>353.78015159970141</c:v>
                </c:pt>
                <c:pt idx="4">
                  <c:v>370.58362488200072</c:v>
                </c:pt>
                <c:pt idx="5">
                  <c:v>443.23682885781471</c:v>
                </c:pt>
                <c:pt idx="6">
                  <c:v>386.6521964298131</c:v>
                </c:pt>
                <c:pt idx="7">
                  <c:v>324.66796336467127</c:v>
                </c:pt>
                <c:pt idx="8">
                  <c:v>328.09844630115231</c:v>
                </c:pt>
                <c:pt idx="9">
                  <c:v>325.75036228013107</c:v>
                </c:pt>
                <c:pt idx="10">
                  <c:v>335.8177998571644</c:v>
                </c:pt>
                <c:pt idx="11">
                  <c:v>298.31449854485481</c:v>
                </c:pt>
                <c:pt idx="12">
                  <c:v>242.65255929752288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48.782246413136747</c:v>
                </c:pt>
                <c:pt idx="1">
                  <c:v>73.547095271202309</c:v>
                </c:pt>
                <c:pt idx="2">
                  <c:v>38.671442955322419</c:v>
                </c:pt>
                <c:pt idx="3">
                  <c:v>52.946848570700702</c:v>
                </c:pt>
                <c:pt idx="4">
                  <c:v>27.361915779271015</c:v>
                </c:pt>
                <c:pt idx="5">
                  <c:v>90.537140526827685</c:v>
                </c:pt>
                <c:pt idx="6">
                  <c:v>51.124946988280172</c:v>
                </c:pt>
                <c:pt idx="7">
                  <c:v>69.581329846625962</c:v>
                </c:pt>
                <c:pt idx="8">
                  <c:v>22.070292800710881</c:v>
                </c:pt>
                <c:pt idx="9">
                  <c:v>46.511159351266734</c:v>
                </c:pt>
                <c:pt idx="10">
                  <c:v>23.002744279525267</c:v>
                </c:pt>
                <c:pt idx="11">
                  <c:v>144.89697460641986</c:v>
                </c:pt>
                <c:pt idx="12">
                  <c:v>3.1517151359154965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897.44516510785365</c:v>
                </c:pt>
                <c:pt idx="1">
                  <c:v>166.61833576831</c:v>
                </c:pt>
                <c:pt idx="2">
                  <c:v>389.33463700591039</c:v>
                </c:pt>
                <c:pt idx="3">
                  <c:v>339.77013202973649</c:v>
                </c:pt>
                <c:pt idx="4">
                  <c:v>623.88009183982172</c:v>
                </c:pt>
                <c:pt idx="5">
                  <c:v>661.06033481786665</c:v>
                </c:pt>
                <c:pt idx="6">
                  <c:v>452.00642271767066</c:v>
                </c:pt>
                <c:pt idx="7">
                  <c:v>548.15484238264901</c:v>
                </c:pt>
                <c:pt idx="8">
                  <c:v>538.02120814689533</c:v>
                </c:pt>
                <c:pt idx="9">
                  <c:v>214.5725212047266</c:v>
                </c:pt>
                <c:pt idx="10">
                  <c:v>167.54592202789357</c:v>
                </c:pt>
                <c:pt idx="11">
                  <c:v>107.36816743244952</c:v>
                </c:pt>
                <c:pt idx="12">
                  <c:v>84.901119241413241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76201</xdr:rowOff>
    </xdr:from>
    <xdr:to>
      <xdr:col>7</xdr:col>
      <xdr:colOff>937260</xdr:colOff>
      <xdr:row>67</xdr:row>
      <xdr:rowOff>60158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482600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914400</xdr:colOff>
      <xdr:row>77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DDC58-7179-4B74-B018-8E6465FC0421}">
  <dimension ref="A1:N28"/>
  <sheetViews>
    <sheetView topLeftCell="A10" workbookViewId="0">
      <selection activeCell="P18" sqref="P18"/>
    </sheetView>
  </sheetViews>
  <sheetFormatPr defaultRowHeight="13.8"/>
  <cols>
    <col min="1" max="1" width="2.8984375" customWidth="1"/>
    <col min="2" max="2" width="12.3984375" customWidth="1"/>
    <col min="3" max="3" width="2.3984375" customWidth="1"/>
    <col min="4" max="4" width="14.19921875" customWidth="1"/>
    <col min="5" max="5" width="3" customWidth="1"/>
    <col min="6" max="6" width="11" customWidth="1"/>
    <col min="7" max="7" width="2.5" customWidth="1"/>
    <col min="8" max="8" width="12.8984375" customWidth="1"/>
    <col min="9" max="9" width="3.19921875" customWidth="1"/>
    <col min="10" max="10" width="13.69921875" customWidth="1"/>
    <col min="11" max="11" width="2.59765625" customWidth="1"/>
    <col min="12" max="12" width="14.8984375" customWidth="1"/>
    <col min="13" max="13" width="3.3984375" customWidth="1"/>
    <col min="14" max="14" width="14.09765625" customWidth="1"/>
  </cols>
  <sheetData>
    <row r="1" spans="1:14" ht="21">
      <c r="A1" s="71"/>
      <c r="B1" s="72" t="s">
        <v>282</v>
      </c>
      <c r="C1" s="73"/>
      <c r="D1" s="74" t="s">
        <v>283</v>
      </c>
      <c r="E1" s="75"/>
      <c r="F1" s="76" t="s">
        <v>284</v>
      </c>
      <c r="G1" s="77"/>
      <c r="H1" s="78" t="s">
        <v>285</v>
      </c>
      <c r="I1" s="79"/>
      <c r="J1" s="80" t="s">
        <v>286</v>
      </c>
      <c r="K1" s="81"/>
      <c r="L1" s="82" t="s">
        <v>287</v>
      </c>
      <c r="M1" s="83"/>
      <c r="N1" s="84" t="s">
        <v>288</v>
      </c>
    </row>
    <row r="2" spans="1:14" ht="21">
      <c r="A2" s="85">
        <v>1</v>
      </c>
      <c r="B2" s="86" t="s">
        <v>47</v>
      </c>
      <c r="C2" s="87">
        <v>1</v>
      </c>
      <c r="D2" s="88" t="s">
        <v>51</v>
      </c>
      <c r="E2" s="89">
        <v>1</v>
      </c>
      <c r="F2" s="90" t="s">
        <v>289</v>
      </c>
      <c r="G2" s="91">
        <v>1</v>
      </c>
      <c r="H2" s="92" t="s">
        <v>88</v>
      </c>
      <c r="I2" s="93">
        <v>1</v>
      </c>
      <c r="J2" s="94" t="s">
        <v>55</v>
      </c>
      <c r="K2" s="95">
        <v>1</v>
      </c>
      <c r="L2" s="96" t="s">
        <v>45</v>
      </c>
      <c r="M2" s="97">
        <v>1</v>
      </c>
      <c r="N2" s="98" t="s">
        <v>49</v>
      </c>
    </row>
    <row r="3" spans="1:14" ht="21">
      <c r="A3" s="99">
        <v>2</v>
      </c>
      <c r="B3" s="100" t="s">
        <v>120</v>
      </c>
      <c r="C3" s="87">
        <v>2</v>
      </c>
      <c r="D3" s="88" t="s">
        <v>69</v>
      </c>
      <c r="E3" s="89">
        <v>2</v>
      </c>
      <c r="F3" s="90" t="s">
        <v>71</v>
      </c>
      <c r="G3" s="91">
        <v>2</v>
      </c>
      <c r="H3" s="92" t="s">
        <v>115</v>
      </c>
      <c r="I3" s="93">
        <v>2</v>
      </c>
      <c r="J3" s="94" t="s">
        <v>103</v>
      </c>
      <c r="K3" s="95">
        <v>2</v>
      </c>
      <c r="L3" s="96" t="s">
        <v>110</v>
      </c>
      <c r="M3" s="97">
        <v>2</v>
      </c>
      <c r="N3" s="98" t="s">
        <v>91</v>
      </c>
    </row>
    <row r="4" spans="1:14" ht="21">
      <c r="A4" s="99">
        <v>3</v>
      </c>
      <c r="B4" s="100" t="s">
        <v>68</v>
      </c>
      <c r="C4" s="87">
        <v>3</v>
      </c>
      <c r="D4" s="88" t="s">
        <v>73</v>
      </c>
      <c r="E4" s="89">
        <v>3</v>
      </c>
      <c r="F4" s="90" t="s">
        <v>111</v>
      </c>
      <c r="G4" s="91">
        <v>3</v>
      </c>
      <c r="H4" s="92" t="s">
        <v>99</v>
      </c>
      <c r="I4" s="93">
        <v>3</v>
      </c>
      <c r="J4" s="94" t="s">
        <v>107</v>
      </c>
      <c r="K4" s="95">
        <v>3</v>
      </c>
      <c r="L4" s="96" t="s">
        <v>108</v>
      </c>
      <c r="M4" s="97">
        <v>3</v>
      </c>
      <c r="N4" s="98" t="s">
        <v>79</v>
      </c>
    </row>
    <row r="5" spans="1:14" ht="21">
      <c r="A5" s="99">
        <v>4</v>
      </c>
      <c r="B5" s="100" t="s">
        <v>75</v>
      </c>
      <c r="C5" s="87">
        <v>4</v>
      </c>
      <c r="D5" s="88" t="s">
        <v>74</v>
      </c>
      <c r="E5" s="89">
        <v>4</v>
      </c>
      <c r="F5" s="90" t="s">
        <v>96</v>
      </c>
      <c r="G5" s="91">
        <v>4</v>
      </c>
      <c r="H5" s="92" t="s">
        <v>121</v>
      </c>
      <c r="I5" s="93">
        <v>4</v>
      </c>
      <c r="J5" s="94" t="s">
        <v>118</v>
      </c>
      <c r="K5" s="95">
        <v>4</v>
      </c>
      <c r="L5" s="96" t="s">
        <v>128</v>
      </c>
      <c r="M5" s="97">
        <v>4</v>
      </c>
      <c r="N5" s="98" t="s">
        <v>133</v>
      </c>
    </row>
    <row r="6" spans="1:14" ht="21">
      <c r="A6" s="99">
        <v>5</v>
      </c>
      <c r="B6" s="100" t="s">
        <v>130</v>
      </c>
      <c r="C6" s="87">
        <v>5</v>
      </c>
      <c r="D6" s="88" t="s">
        <v>57</v>
      </c>
      <c r="E6" s="89">
        <v>5</v>
      </c>
      <c r="F6" s="90" t="s">
        <v>54</v>
      </c>
      <c r="G6" s="91">
        <v>5</v>
      </c>
      <c r="H6" s="92" t="s">
        <v>109</v>
      </c>
      <c r="I6" s="93">
        <v>5</v>
      </c>
      <c r="J6" s="94" t="s">
        <v>101</v>
      </c>
      <c r="K6" s="95">
        <v>5</v>
      </c>
      <c r="L6" s="96" t="s">
        <v>46</v>
      </c>
      <c r="M6" s="97">
        <v>5</v>
      </c>
      <c r="N6" s="98" t="s">
        <v>117</v>
      </c>
    </row>
    <row r="7" spans="1:14" ht="21">
      <c r="A7" s="99">
        <v>6</v>
      </c>
      <c r="B7" s="100" t="s">
        <v>60</v>
      </c>
      <c r="C7" s="87">
        <v>6</v>
      </c>
      <c r="D7" s="88" t="s">
        <v>90</v>
      </c>
      <c r="E7" s="89">
        <v>6</v>
      </c>
      <c r="F7" s="90" t="s">
        <v>65</v>
      </c>
      <c r="G7" s="91">
        <v>6</v>
      </c>
      <c r="H7" s="92" t="s">
        <v>290</v>
      </c>
      <c r="I7" s="93">
        <v>6</v>
      </c>
      <c r="J7" s="94" t="s">
        <v>98</v>
      </c>
      <c r="K7" s="95">
        <v>6</v>
      </c>
      <c r="L7" s="96" t="s">
        <v>100</v>
      </c>
      <c r="M7" s="97">
        <v>6</v>
      </c>
      <c r="N7" s="98" t="s">
        <v>86</v>
      </c>
    </row>
    <row r="8" spans="1:14" ht="21">
      <c r="A8" s="99">
        <v>7</v>
      </c>
      <c r="B8" s="100" t="s">
        <v>48</v>
      </c>
      <c r="C8" s="87">
        <v>7</v>
      </c>
      <c r="D8" s="101" t="s">
        <v>106</v>
      </c>
      <c r="E8" s="89">
        <v>7</v>
      </c>
      <c r="F8" s="90" t="s">
        <v>93</v>
      </c>
      <c r="G8" s="102"/>
      <c r="H8" s="103"/>
      <c r="I8" s="93">
        <v>7</v>
      </c>
      <c r="J8" s="94" t="s">
        <v>84</v>
      </c>
      <c r="K8" s="95">
        <v>7</v>
      </c>
      <c r="L8" s="96" t="s">
        <v>124</v>
      </c>
      <c r="M8" s="97">
        <v>7</v>
      </c>
      <c r="N8" s="98" t="s">
        <v>50</v>
      </c>
    </row>
    <row r="9" spans="1:14" ht="21">
      <c r="A9" s="99">
        <v>8</v>
      </c>
      <c r="B9" s="100" t="s">
        <v>66</v>
      </c>
      <c r="C9" s="87">
        <v>8</v>
      </c>
      <c r="D9" s="88" t="s">
        <v>113</v>
      </c>
      <c r="E9" s="89">
        <v>8</v>
      </c>
      <c r="F9" s="90" t="s">
        <v>123</v>
      </c>
      <c r="G9" s="104"/>
      <c r="H9" s="104"/>
      <c r="I9" s="93">
        <v>8</v>
      </c>
      <c r="J9" s="94" t="s">
        <v>56</v>
      </c>
      <c r="K9" s="95">
        <v>8</v>
      </c>
      <c r="L9" s="96" t="s">
        <v>81</v>
      </c>
      <c r="M9" s="97">
        <v>8</v>
      </c>
      <c r="N9" s="98" t="s">
        <v>127</v>
      </c>
    </row>
    <row r="10" spans="1:14" ht="21">
      <c r="A10" s="99">
        <v>9</v>
      </c>
      <c r="B10" s="100" t="s">
        <v>64</v>
      </c>
      <c r="C10" s="87">
        <v>9</v>
      </c>
      <c r="D10" s="88" t="s">
        <v>83</v>
      </c>
      <c r="E10" s="89">
        <v>9</v>
      </c>
      <c r="F10" s="90" t="s">
        <v>97</v>
      </c>
      <c r="G10" s="104"/>
      <c r="H10" s="104"/>
      <c r="I10" s="105"/>
      <c r="J10" s="106"/>
      <c r="K10" s="95">
        <v>9</v>
      </c>
      <c r="L10" s="96" t="s">
        <v>76</v>
      </c>
      <c r="M10" s="97">
        <v>9</v>
      </c>
      <c r="N10" s="98" t="s">
        <v>94</v>
      </c>
    </row>
    <row r="11" spans="1:14" ht="21">
      <c r="A11" s="107"/>
      <c r="B11" s="108"/>
      <c r="C11" s="87">
        <v>10</v>
      </c>
      <c r="D11" s="88" t="s">
        <v>80</v>
      </c>
      <c r="E11" s="89">
        <v>10</v>
      </c>
      <c r="F11" s="90" t="s">
        <v>77</v>
      </c>
      <c r="G11" s="104"/>
      <c r="H11" s="104"/>
      <c r="I11" s="104"/>
      <c r="J11" s="104"/>
      <c r="K11" s="95">
        <v>10</v>
      </c>
      <c r="L11" s="96" t="s">
        <v>92</v>
      </c>
      <c r="M11" s="97">
        <v>10</v>
      </c>
      <c r="N11" s="98" t="s">
        <v>114</v>
      </c>
    </row>
    <row r="12" spans="1:14" ht="21">
      <c r="A12" s="109"/>
      <c r="B12" s="109"/>
      <c r="C12" s="87">
        <v>11</v>
      </c>
      <c r="D12" s="88" t="s">
        <v>102</v>
      </c>
      <c r="E12" s="89">
        <v>11</v>
      </c>
      <c r="F12" s="90" t="s">
        <v>104</v>
      </c>
      <c r="G12" s="104"/>
      <c r="H12" s="104"/>
      <c r="I12" s="104"/>
      <c r="J12" s="104"/>
      <c r="K12" s="95">
        <v>11</v>
      </c>
      <c r="L12" s="96" t="s">
        <v>105</v>
      </c>
      <c r="M12" s="97">
        <v>11</v>
      </c>
      <c r="N12" s="98" t="s">
        <v>119</v>
      </c>
    </row>
    <row r="13" spans="1:14" ht="21">
      <c r="A13" s="109"/>
      <c r="B13" s="109"/>
      <c r="C13" s="87">
        <v>12</v>
      </c>
      <c r="D13" s="88" t="s">
        <v>52</v>
      </c>
      <c r="E13" s="89">
        <v>12</v>
      </c>
      <c r="F13" s="90" t="s">
        <v>291</v>
      </c>
      <c r="G13" s="104"/>
      <c r="H13" s="104"/>
      <c r="I13" s="104"/>
      <c r="J13" s="104"/>
      <c r="K13" s="95">
        <v>12</v>
      </c>
      <c r="L13" s="96" t="s">
        <v>125</v>
      </c>
      <c r="M13" s="97">
        <v>12</v>
      </c>
      <c r="N13" s="98" t="s">
        <v>78</v>
      </c>
    </row>
    <row r="14" spans="1:14" ht="21">
      <c r="A14" s="109"/>
      <c r="B14" s="109"/>
      <c r="C14" s="110"/>
      <c r="D14" s="111"/>
      <c r="E14" s="89">
        <v>13</v>
      </c>
      <c r="F14" s="90" t="s">
        <v>87</v>
      </c>
      <c r="G14" s="104"/>
      <c r="H14" s="104"/>
      <c r="I14" s="104"/>
      <c r="J14" s="104"/>
      <c r="K14" s="95">
        <v>13</v>
      </c>
      <c r="L14" s="96" t="s">
        <v>112</v>
      </c>
      <c r="M14" s="97">
        <v>13</v>
      </c>
      <c r="N14" s="98" t="s">
        <v>61</v>
      </c>
    </row>
    <row r="15" spans="1:14" ht="21">
      <c r="A15" s="109"/>
      <c r="B15" s="109"/>
      <c r="C15" s="104"/>
      <c r="D15" s="104"/>
      <c r="E15" s="112">
        <v>14</v>
      </c>
      <c r="F15" s="113" t="s">
        <v>62</v>
      </c>
      <c r="G15" s="104"/>
      <c r="H15" s="104"/>
      <c r="I15" s="104"/>
      <c r="J15" s="104"/>
      <c r="K15" s="95">
        <v>14</v>
      </c>
      <c r="L15" s="96" t="s">
        <v>122</v>
      </c>
      <c r="M15" s="97">
        <v>14</v>
      </c>
      <c r="N15" s="98" t="s">
        <v>95</v>
      </c>
    </row>
    <row r="16" spans="1:14" ht="21">
      <c r="A16" s="109"/>
      <c r="B16" s="109" t="s">
        <v>292</v>
      </c>
      <c r="C16" s="104"/>
      <c r="D16" s="104"/>
      <c r="E16" s="104"/>
      <c r="F16" s="104"/>
      <c r="G16" s="104"/>
      <c r="H16" s="104"/>
      <c r="I16" s="104"/>
      <c r="J16" s="104"/>
      <c r="K16" s="95">
        <v>15</v>
      </c>
      <c r="L16" s="96" t="s">
        <v>72</v>
      </c>
      <c r="M16" s="97">
        <v>15</v>
      </c>
      <c r="N16" s="98" t="s">
        <v>82</v>
      </c>
    </row>
    <row r="17" spans="1:14" ht="21">
      <c r="A17" s="109"/>
      <c r="B17" s="109"/>
      <c r="C17" s="104"/>
      <c r="D17" s="104"/>
      <c r="E17" s="104"/>
      <c r="F17" s="104"/>
      <c r="G17" s="104"/>
      <c r="H17" s="104"/>
      <c r="I17" s="104"/>
      <c r="J17" s="104"/>
      <c r="K17" s="95">
        <v>16</v>
      </c>
      <c r="L17" s="96" t="s">
        <v>63</v>
      </c>
      <c r="M17" s="97">
        <v>16</v>
      </c>
      <c r="N17" s="98" t="s">
        <v>85</v>
      </c>
    </row>
    <row r="18" spans="1:14" ht="21">
      <c r="A18" s="109"/>
      <c r="B18" s="109"/>
      <c r="C18" s="104"/>
      <c r="D18" s="104"/>
      <c r="E18" s="104"/>
      <c r="F18" s="104"/>
      <c r="G18" s="104"/>
      <c r="H18" s="104"/>
      <c r="I18" s="104"/>
      <c r="J18" s="104"/>
      <c r="K18" s="95">
        <v>17</v>
      </c>
      <c r="L18" s="96" t="s">
        <v>293</v>
      </c>
      <c r="M18" s="97">
        <v>17</v>
      </c>
      <c r="N18" s="98" t="s">
        <v>129</v>
      </c>
    </row>
    <row r="19" spans="1:14" ht="2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95">
        <v>18</v>
      </c>
      <c r="L19" s="96" t="s">
        <v>70</v>
      </c>
      <c r="M19" s="97">
        <v>18</v>
      </c>
      <c r="N19" s="98" t="s">
        <v>294</v>
      </c>
    </row>
    <row r="20" spans="1:14" ht="21">
      <c r="A20" s="109"/>
      <c r="B20" s="114"/>
      <c r="C20" s="104"/>
      <c r="D20" s="104"/>
      <c r="E20" s="104"/>
      <c r="F20" s="104"/>
      <c r="G20" s="104"/>
      <c r="H20" s="104"/>
      <c r="I20" s="104"/>
      <c r="J20" s="104"/>
      <c r="K20" s="95">
        <v>19</v>
      </c>
      <c r="L20" s="96" t="s">
        <v>126</v>
      </c>
      <c r="M20" s="115"/>
      <c r="N20" s="116"/>
    </row>
    <row r="21" spans="1:14" ht="2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95">
        <v>20</v>
      </c>
      <c r="L21" s="96" t="s">
        <v>59</v>
      </c>
      <c r="M21" s="104"/>
      <c r="N21" s="104"/>
    </row>
    <row r="22" spans="1:14" ht="2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17">
        <v>21</v>
      </c>
      <c r="L22" s="118" t="s">
        <v>58</v>
      </c>
      <c r="M22" s="104"/>
      <c r="N22" s="104">
        <f>9+12+14+6+8+21+18</f>
        <v>88</v>
      </c>
    </row>
    <row r="23" spans="1:14" ht="2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ht="2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2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ht="2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ht="2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ht="2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53A6-37AF-4294-B341-14FF88C799B5}">
  <sheetPr>
    <tabColor theme="9" tint="0.39997558519241921"/>
  </sheetPr>
  <dimension ref="A1:AX155"/>
  <sheetViews>
    <sheetView view="pageBreakPreview" topLeftCell="B1" zoomScale="60" zoomScaleNormal="70" workbookViewId="0">
      <selection activeCell="AL1" sqref="AL1"/>
    </sheetView>
  </sheetViews>
  <sheetFormatPr defaultColWidth="9" defaultRowHeight="13.2"/>
  <cols>
    <col min="1" max="1" width="11.796875" style="182" hidden="1" customWidth="1"/>
    <col min="2" max="2" width="20.59765625" style="11" customWidth="1"/>
    <col min="3" max="4" width="16.59765625" style="11" customWidth="1"/>
    <col min="5" max="8" width="14.19921875" style="11" customWidth="1"/>
    <col min="9" max="13" width="14.5" style="11" customWidth="1"/>
    <col min="14" max="14" width="20.69921875" style="11" hidden="1" customWidth="1"/>
    <col min="15" max="15" width="16.69921875" style="48" hidden="1" customWidth="1"/>
    <col min="16" max="16" width="16.69921875" style="49" hidden="1" customWidth="1"/>
    <col min="17" max="20" width="14.59765625" style="48" hidden="1" customWidth="1"/>
    <col min="21" max="21" width="14.59765625" style="49" hidden="1" customWidth="1"/>
    <col min="22" max="25" width="14.5" style="11" hidden="1" customWidth="1"/>
    <col min="26" max="26" width="20.69921875" style="11" customWidth="1"/>
    <col min="27" max="27" width="16.69921875" style="59" customWidth="1"/>
    <col min="28" max="28" width="16.69921875" style="60" customWidth="1"/>
    <col min="29" max="32" width="14.59765625" style="59" customWidth="1"/>
    <col min="33" max="37" width="14.59765625" style="60" customWidth="1"/>
    <col min="38" max="38" width="20.69921875" style="11" customWidth="1"/>
    <col min="39" max="39" width="16.69921875" style="11" customWidth="1"/>
    <col min="40" max="40" width="16.69921875" style="22" customWidth="1"/>
    <col min="41" max="44" width="15.09765625" style="11" customWidth="1"/>
    <col min="45" max="45" width="15.09765625" style="22" customWidth="1"/>
    <col min="46" max="46" width="13.3984375" style="60" customWidth="1"/>
    <col min="47" max="47" width="14.59765625" style="60" customWidth="1"/>
    <col min="48" max="48" width="13.8984375" style="60" customWidth="1"/>
    <col min="49" max="49" width="14.59765625" style="60" customWidth="1"/>
    <col min="50" max="271" width="9" style="11"/>
    <col min="272" max="272" width="20.59765625" style="11" customWidth="1"/>
    <col min="273" max="274" width="16.59765625" style="11" customWidth="1"/>
    <col min="275" max="279" width="14.19921875" style="11" customWidth="1"/>
    <col min="280" max="280" width="9" style="11" customWidth="1"/>
    <col min="281" max="281" width="20.69921875" style="11" customWidth="1"/>
    <col min="282" max="283" width="16.69921875" style="11" customWidth="1"/>
    <col min="284" max="288" width="14.59765625" style="11" customWidth="1"/>
    <col min="289" max="289" width="9" style="11" customWidth="1"/>
    <col min="290" max="290" width="20.69921875" style="11" customWidth="1"/>
    <col min="291" max="292" width="16.69921875" style="11" customWidth="1"/>
    <col min="293" max="297" width="15.09765625" style="11" customWidth="1"/>
    <col min="298" max="527" width="9" style="11"/>
    <col min="528" max="528" width="20.59765625" style="11" customWidth="1"/>
    <col min="529" max="530" width="16.59765625" style="11" customWidth="1"/>
    <col min="531" max="535" width="14.19921875" style="11" customWidth="1"/>
    <col min="536" max="536" width="9" style="11" customWidth="1"/>
    <col min="537" max="537" width="20.69921875" style="11" customWidth="1"/>
    <col min="538" max="539" width="16.69921875" style="11" customWidth="1"/>
    <col min="540" max="544" width="14.59765625" style="11" customWidth="1"/>
    <col min="545" max="545" width="9" style="11" customWidth="1"/>
    <col min="546" max="546" width="20.69921875" style="11" customWidth="1"/>
    <col min="547" max="548" width="16.69921875" style="11" customWidth="1"/>
    <col min="549" max="553" width="15.09765625" style="11" customWidth="1"/>
    <col min="554" max="783" width="9" style="11"/>
    <col min="784" max="784" width="20.59765625" style="11" customWidth="1"/>
    <col min="785" max="786" width="16.59765625" style="11" customWidth="1"/>
    <col min="787" max="791" width="14.19921875" style="11" customWidth="1"/>
    <col min="792" max="792" width="9" style="11" customWidth="1"/>
    <col min="793" max="793" width="20.69921875" style="11" customWidth="1"/>
    <col min="794" max="795" width="16.69921875" style="11" customWidth="1"/>
    <col min="796" max="800" width="14.59765625" style="11" customWidth="1"/>
    <col min="801" max="801" width="9" style="11" customWidth="1"/>
    <col min="802" max="802" width="20.69921875" style="11" customWidth="1"/>
    <col min="803" max="804" width="16.69921875" style="11" customWidth="1"/>
    <col min="805" max="809" width="15.09765625" style="11" customWidth="1"/>
    <col min="810" max="1039" width="9" style="11"/>
    <col min="1040" max="1040" width="20.59765625" style="11" customWidth="1"/>
    <col min="1041" max="1042" width="16.59765625" style="11" customWidth="1"/>
    <col min="1043" max="1047" width="14.19921875" style="11" customWidth="1"/>
    <col min="1048" max="1048" width="9" style="11" customWidth="1"/>
    <col min="1049" max="1049" width="20.69921875" style="11" customWidth="1"/>
    <col min="1050" max="1051" width="16.69921875" style="11" customWidth="1"/>
    <col min="1052" max="1056" width="14.59765625" style="11" customWidth="1"/>
    <col min="1057" max="1057" width="9" style="11" customWidth="1"/>
    <col min="1058" max="1058" width="20.69921875" style="11" customWidth="1"/>
    <col min="1059" max="1060" width="16.69921875" style="11" customWidth="1"/>
    <col min="1061" max="1065" width="15.09765625" style="11" customWidth="1"/>
    <col min="1066" max="1295" width="9" style="11"/>
    <col min="1296" max="1296" width="20.59765625" style="11" customWidth="1"/>
    <col min="1297" max="1298" width="16.59765625" style="11" customWidth="1"/>
    <col min="1299" max="1303" width="14.19921875" style="11" customWidth="1"/>
    <col min="1304" max="1304" width="9" style="11" customWidth="1"/>
    <col min="1305" max="1305" width="20.69921875" style="11" customWidth="1"/>
    <col min="1306" max="1307" width="16.69921875" style="11" customWidth="1"/>
    <col min="1308" max="1312" width="14.59765625" style="11" customWidth="1"/>
    <col min="1313" max="1313" width="9" style="11" customWidth="1"/>
    <col min="1314" max="1314" width="20.69921875" style="11" customWidth="1"/>
    <col min="1315" max="1316" width="16.69921875" style="11" customWidth="1"/>
    <col min="1317" max="1321" width="15.09765625" style="11" customWidth="1"/>
    <col min="1322" max="1551" width="9" style="11"/>
    <col min="1552" max="1552" width="20.59765625" style="11" customWidth="1"/>
    <col min="1553" max="1554" width="16.59765625" style="11" customWidth="1"/>
    <col min="1555" max="1559" width="14.19921875" style="11" customWidth="1"/>
    <col min="1560" max="1560" width="9" style="11" customWidth="1"/>
    <col min="1561" max="1561" width="20.69921875" style="11" customWidth="1"/>
    <col min="1562" max="1563" width="16.69921875" style="11" customWidth="1"/>
    <col min="1564" max="1568" width="14.59765625" style="11" customWidth="1"/>
    <col min="1569" max="1569" width="9" style="11" customWidth="1"/>
    <col min="1570" max="1570" width="20.69921875" style="11" customWidth="1"/>
    <col min="1571" max="1572" width="16.69921875" style="11" customWidth="1"/>
    <col min="1573" max="1577" width="15.09765625" style="11" customWidth="1"/>
    <col min="1578" max="1807" width="9" style="11"/>
    <col min="1808" max="1808" width="20.59765625" style="11" customWidth="1"/>
    <col min="1809" max="1810" width="16.59765625" style="11" customWidth="1"/>
    <col min="1811" max="1815" width="14.19921875" style="11" customWidth="1"/>
    <col min="1816" max="1816" width="9" style="11" customWidth="1"/>
    <col min="1817" max="1817" width="20.69921875" style="11" customWidth="1"/>
    <col min="1818" max="1819" width="16.69921875" style="11" customWidth="1"/>
    <col min="1820" max="1824" width="14.59765625" style="11" customWidth="1"/>
    <col min="1825" max="1825" width="9" style="11" customWidth="1"/>
    <col min="1826" max="1826" width="20.69921875" style="11" customWidth="1"/>
    <col min="1827" max="1828" width="16.69921875" style="11" customWidth="1"/>
    <col min="1829" max="1833" width="15.09765625" style="11" customWidth="1"/>
    <col min="1834" max="2063" width="9" style="11"/>
    <col min="2064" max="2064" width="20.59765625" style="11" customWidth="1"/>
    <col min="2065" max="2066" width="16.59765625" style="11" customWidth="1"/>
    <col min="2067" max="2071" width="14.19921875" style="11" customWidth="1"/>
    <col min="2072" max="2072" width="9" style="11" customWidth="1"/>
    <col min="2073" max="2073" width="20.69921875" style="11" customWidth="1"/>
    <col min="2074" max="2075" width="16.69921875" style="11" customWidth="1"/>
    <col min="2076" max="2080" width="14.59765625" style="11" customWidth="1"/>
    <col min="2081" max="2081" width="9" style="11" customWidth="1"/>
    <col min="2082" max="2082" width="20.69921875" style="11" customWidth="1"/>
    <col min="2083" max="2084" width="16.69921875" style="11" customWidth="1"/>
    <col min="2085" max="2089" width="15.09765625" style="11" customWidth="1"/>
    <col min="2090" max="2319" width="9" style="11"/>
    <col min="2320" max="2320" width="20.59765625" style="11" customWidth="1"/>
    <col min="2321" max="2322" width="16.59765625" style="11" customWidth="1"/>
    <col min="2323" max="2327" width="14.19921875" style="11" customWidth="1"/>
    <col min="2328" max="2328" width="9" style="11" customWidth="1"/>
    <col min="2329" max="2329" width="20.69921875" style="11" customWidth="1"/>
    <col min="2330" max="2331" width="16.69921875" style="11" customWidth="1"/>
    <col min="2332" max="2336" width="14.59765625" style="11" customWidth="1"/>
    <col min="2337" max="2337" width="9" style="11" customWidth="1"/>
    <col min="2338" max="2338" width="20.69921875" style="11" customWidth="1"/>
    <col min="2339" max="2340" width="16.69921875" style="11" customWidth="1"/>
    <col min="2341" max="2345" width="15.09765625" style="11" customWidth="1"/>
    <col min="2346" max="2575" width="9" style="11"/>
    <col min="2576" max="2576" width="20.59765625" style="11" customWidth="1"/>
    <col min="2577" max="2578" width="16.59765625" style="11" customWidth="1"/>
    <col min="2579" max="2583" width="14.19921875" style="11" customWidth="1"/>
    <col min="2584" max="2584" width="9" style="11" customWidth="1"/>
    <col min="2585" max="2585" width="20.69921875" style="11" customWidth="1"/>
    <col min="2586" max="2587" width="16.69921875" style="11" customWidth="1"/>
    <col min="2588" max="2592" width="14.59765625" style="11" customWidth="1"/>
    <col min="2593" max="2593" width="9" style="11" customWidth="1"/>
    <col min="2594" max="2594" width="20.69921875" style="11" customWidth="1"/>
    <col min="2595" max="2596" width="16.69921875" style="11" customWidth="1"/>
    <col min="2597" max="2601" width="15.09765625" style="11" customWidth="1"/>
    <col min="2602" max="2831" width="9" style="11"/>
    <col min="2832" max="2832" width="20.59765625" style="11" customWidth="1"/>
    <col min="2833" max="2834" width="16.59765625" style="11" customWidth="1"/>
    <col min="2835" max="2839" width="14.19921875" style="11" customWidth="1"/>
    <col min="2840" max="2840" width="9" style="11" customWidth="1"/>
    <col min="2841" max="2841" width="20.69921875" style="11" customWidth="1"/>
    <col min="2842" max="2843" width="16.69921875" style="11" customWidth="1"/>
    <col min="2844" max="2848" width="14.59765625" style="11" customWidth="1"/>
    <col min="2849" max="2849" width="9" style="11" customWidth="1"/>
    <col min="2850" max="2850" width="20.69921875" style="11" customWidth="1"/>
    <col min="2851" max="2852" width="16.69921875" style="11" customWidth="1"/>
    <col min="2853" max="2857" width="15.09765625" style="11" customWidth="1"/>
    <col min="2858" max="3087" width="9" style="11"/>
    <col min="3088" max="3088" width="20.59765625" style="11" customWidth="1"/>
    <col min="3089" max="3090" width="16.59765625" style="11" customWidth="1"/>
    <col min="3091" max="3095" width="14.19921875" style="11" customWidth="1"/>
    <col min="3096" max="3096" width="9" style="11" customWidth="1"/>
    <col min="3097" max="3097" width="20.69921875" style="11" customWidth="1"/>
    <col min="3098" max="3099" width="16.69921875" style="11" customWidth="1"/>
    <col min="3100" max="3104" width="14.59765625" style="11" customWidth="1"/>
    <col min="3105" max="3105" width="9" style="11" customWidth="1"/>
    <col min="3106" max="3106" width="20.69921875" style="11" customWidth="1"/>
    <col min="3107" max="3108" width="16.69921875" style="11" customWidth="1"/>
    <col min="3109" max="3113" width="15.09765625" style="11" customWidth="1"/>
    <col min="3114" max="3343" width="9" style="11"/>
    <col min="3344" max="3344" width="20.59765625" style="11" customWidth="1"/>
    <col min="3345" max="3346" width="16.59765625" style="11" customWidth="1"/>
    <col min="3347" max="3351" width="14.19921875" style="11" customWidth="1"/>
    <col min="3352" max="3352" width="9" style="11" customWidth="1"/>
    <col min="3353" max="3353" width="20.69921875" style="11" customWidth="1"/>
    <col min="3354" max="3355" width="16.69921875" style="11" customWidth="1"/>
    <col min="3356" max="3360" width="14.59765625" style="11" customWidth="1"/>
    <col min="3361" max="3361" width="9" style="11" customWidth="1"/>
    <col min="3362" max="3362" width="20.69921875" style="11" customWidth="1"/>
    <col min="3363" max="3364" width="16.69921875" style="11" customWidth="1"/>
    <col min="3365" max="3369" width="15.09765625" style="11" customWidth="1"/>
    <col min="3370" max="3599" width="9" style="11"/>
    <col min="3600" max="3600" width="20.59765625" style="11" customWidth="1"/>
    <col min="3601" max="3602" width="16.59765625" style="11" customWidth="1"/>
    <col min="3603" max="3607" width="14.19921875" style="11" customWidth="1"/>
    <col min="3608" max="3608" width="9" style="11" customWidth="1"/>
    <col min="3609" max="3609" width="20.69921875" style="11" customWidth="1"/>
    <col min="3610" max="3611" width="16.69921875" style="11" customWidth="1"/>
    <col min="3612" max="3616" width="14.59765625" style="11" customWidth="1"/>
    <col min="3617" max="3617" width="9" style="11" customWidth="1"/>
    <col min="3618" max="3618" width="20.69921875" style="11" customWidth="1"/>
    <col min="3619" max="3620" width="16.69921875" style="11" customWidth="1"/>
    <col min="3621" max="3625" width="15.09765625" style="11" customWidth="1"/>
    <col min="3626" max="3855" width="9" style="11"/>
    <col min="3856" max="3856" width="20.59765625" style="11" customWidth="1"/>
    <col min="3857" max="3858" width="16.59765625" style="11" customWidth="1"/>
    <col min="3859" max="3863" width="14.19921875" style="11" customWidth="1"/>
    <col min="3864" max="3864" width="9" style="11" customWidth="1"/>
    <col min="3865" max="3865" width="20.69921875" style="11" customWidth="1"/>
    <col min="3866" max="3867" width="16.69921875" style="11" customWidth="1"/>
    <col min="3868" max="3872" width="14.59765625" style="11" customWidth="1"/>
    <col min="3873" max="3873" width="9" style="11" customWidth="1"/>
    <col min="3874" max="3874" width="20.69921875" style="11" customWidth="1"/>
    <col min="3875" max="3876" width="16.69921875" style="11" customWidth="1"/>
    <col min="3877" max="3881" width="15.09765625" style="11" customWidth="1"/>
    <col min="3882" max="4111" width="9" style="11"/>
    <col min="4112" max="4112" width="20.59765625" style="11" customWidth="1"/>
    <col min="4113" max="4114" width="16.59765625" style="11" customWidth="1"/>
    <col min="4115" max="4119" width="14.19921875" style="11" customWidth="1"/>
    <col min="4120" max="4120" width="9" style="11" customWidth="1"/>
    <col min="4121" max="4121" width="20.69921875" style="11" customWidth="1"/>
    <col min="4122" max="4123" width="16.69921875" style="11" customWidth="1"/>
    <col min="4124" max="4128" width="14.59765625" style="11" customWidth="1"/>
    <col min="4129" max="4129" width="9" style="11" customWidth="1"/>
    <col min="4130" max="4130" width="20.69921875" style="11" customWidth="1"/>
    <col min="4131" max="4132" width="16.69921875" style="11" customWidth="1"/>
    <col min="4133" max="4137" width="15.09765625" style="11" customWidth="1"/>
    <col min="4138" max="4367" width="9" style="11"/>
    <col min="4368" max="4368" width="20.59765625" style="11" customWidth="1"/>
    <col min="4369" max="4370" width="16.59765625" style="11" customWidth="1"/>
    <col min="4371" max="4375" width="14.19921875" style="11" customWidth="1"/>
    <col min="4376" max="4376" width="9" style="11" customWidth="1"/>
    <col min="4377" max="4377" width="20.69921875" style="11" customWidth="1"/>
    <col min="4378" max="4379" width="16.69921875" style="11" customWidth="1"/>
    <col min="4380" max="4384" width="14.59765625" style="11" customWidth="1"/>
    <col min="4385" max="4385" width="9" style="11" customWidth="1"/>
    <col min="4386" max="4386" width="20.69921875" style="11" customWidth="1"/>
    <col min="4387" max="4388" width="16.69921875" style="11" customWidth="1"/>
    <col min="4389" max="4393" width="15.09765625" style="11" customWidth="1"/>
    <col min="4394" max="4623" width="9" style="11"/>
    <col min="4624" max="4624" width="20.59765625" style="11" customWidth="1"/>
    <col min="4625" max="4626" width="16.59765625" style="11" customWidth="1"/>
    <col min="4627" max="4631" width="14.19921875" style="11" customWidth="1"/>
    <col min="4632" max="4632" width="9" style="11" customWidth="1"/>
    <col min="4633" max="4633" width="20.69921875" style="11" customWidth="1"/>
    <col min="4634" max="4635" width="16.69921875" style="11" customWidth="1"/>
    <col min="4636" max="4640" width="14.59765625" style="11" customWidth="1"/>
    <col min="4641" max="4641" width="9" style="11" customWidth="1"/>
    <col min="4642" max="4642" width="20.69921875" style="11" customWidth="1"/>
    <col min="4643" max="4644" width="16.69921875" style="11" customWidth="1"/>
    <col min="4645" max="4649" width="15.09765625" style="11" customWidth="1"/>
    <col min="4650" max="4879" width="9" style="11"/>
    <col min="4880" max="4880" width="20.59765625" style="11" customWidth="1"/>
    <col min="4881" max="4882" width="16.59765625" style="11" customWidth="1"/>
    <col min="4883" max="4887" width="14.19921875" style="11" customWidth="1"/>
    <col min="4888" max="4888" width="9" style="11" customWidth="1"/>
    <col min="4889" max="4889" width="20.69921875" style="11" customWidth="1"/>
    <col min="4890" max="4891" width="16.69921875" style="11" customWidth="1"/>
    <col min="4892" max="4896" width="14.59765625" style="11" customWidth="1"/>
    <col min="4897" max="4897" width="9" style="11" customWidth="1"/>
    <col min="4898" max="4898" width="20.69921875" style="11" customWidth="1"/>
    <col min="4899" max="4900" width="16.69921875" style="11" customWidth="1"/>
    <col min="4901" max="4905" width="15.09765625" style="11" customWidth="1"/>
    <col min="4906" max="5135" width="9" style="11"/>
    <col min="5136" max="5136" width="20.59765625" style="11" customWidth="1"/>
    <col min="5137" max="5138" width="16.59765625" style="11" customWidth="1"/>
    <col min="5139" max="5143" width="14.19921875" style="11" customWidth="1"/>
    <col min="5144" max="5144" width="9" style="11" customWidth="1"/>
    <col min="5145" max="5145" width="20.69921875" style="11" customWidth="1"/>
    <col min="5146" max="5147" width="16.69921875" style="11" customWidth="1"/>
    <col min="5148" max="5152" width="14.59765625" style="11" customWidth="1"/>
    <col min="5153" max="5153" width="9" style="11" customWidth="1"/>
    <col min="5154" max="5154" width="20.69921875" style="11" customWidth="1"/>
    <col min="5155" max="5156" width="16.69921875" style="11" customWidth="1"/>
    <col min="5157" max="5161" width="15.09765625" style="11" customWidth="1"/>
    <col min="5162" max="5391" width="9" style="11"/>
    <col min="5392" max="5392" width="20.59765625" style="11" customWidth="1"/>
    <col min="5393" max="5394" width="16.59765625" style="11" customWidth="1"/>
    <col min="5395" max="5399" width="14.19921875" style="11" customWidth="1"/>
    <col min="5400" max="5400" width="9" style="11" customWidth="1"/>
    <col min="5401" max="5401" width="20.69921875" style="11" customWidth="1"/>
    <col min="5402" max="5403" width="16.69921875" style="11" customWidth="1"/>
    <col min="5404" max="5408" width="14.59765625" style="11" customWidth="1"/>
    <col min="5409" max="5409" width="9" style="11" customWidth="1"/>
    <col min="5410" max="5410" width="20.69921875" style="11" customWidth="1"/>
    <col min="5411" max="5412" width="16.69921875" style="11" customWidth="1"/>
    <col min="5413" max="5417" width="15.09765625" style="11" customWidth="1"/>
    <col min="5418" max="5647" width="9" style="11"/>
    <col min="5648" max="5648" width="20.59765625" style="11" customWidth="1"/>
    <col min="5649" max="5650" width="16.59765625" style="11" customWidth="1"/>
    <col min="5651" max="5655" width="14.19921875" style="11" customWidth="1"/>
    <col min="5656" max="5656" width="9" style="11" customWidth="1"/>
    <col min="5657" max="5657" width="20.69921875" style="11" customWidth="1"/>
    <col min="5658" max="5659" width="16.69921875" style="11" customWidth="1"/>
    <col min="5660" max="5664" width="14.59765625" style="11" customWidth="1"/>
    <col min="5665" max="5665" width="9" style="11" customWidth="1"/>
    <col min="5666" max="5666" width="20.69921875" style="11" customWidth="1"/>
    <col min="5667" max="5668" width="16.69921875" style="11" customWidth="1"/>
    <col min="5669" max="5673" width="15.09765625" style="11" customWidth="1"/>
    <col min="5674" max="5903" width="9" style="11"/>
    <col min="5904" max="5904" width="20.59765625" style="11" customWidth="1"/>
    <col min="5905" max="5906" width="16.59765625" style="11" customWidth="1"/>
    <col min="5907" max="5911" width="14.19921875" style="11" customWidth="1"/>
    <col min="5912" max="5912" width="9" style="11" customWidth="1"/>
    <col min="5913" max="5913" width="20.69921875" style="11" customWidth="1"/>
    <col min="5914" max="5915" width="16.69921875" style="11" customWidth="1"/>
    <col min="5916" max="5920" width="14.59765625" style="11" customWidth="1"/>
    <col min="5921" max="5921" width="9" style="11" customWidth="1"/>
    <col min="5922" max="5922" width="20.69921875" style="11" customWidth="1"/>
    <col min="5923" max="5924" width="16.69921875" style="11" customWidth="1"/>
    <col min="5925" max="5929" width="15.09765625" style="11" customWidth="1"/>
    <col min="5930" max="6159" width="9" style="11"/>
    <col min="6160" max="6160" width="20.59765625" style="11" customWidth="1"/>
    <col min="6161" max="6162" width="16.59765625" style="11" customWidth="1"/>
    <col min="6163" max="6167" width="14.19921875" style="11" customWidth="1"/>
    <col min="6168" max="6168" width="9" style="11" customWidth="1"/>
    <col min="6169" max="6169" width="20.69921875" style="11" customWidth="1"/>
    <col min="6170" max="6171" width="16.69921875" style="11" customWidth="1"/>
    <col min="6172" max="6176" width="14.59765625" style="11" customWidth="1"/>
    <col min="6177" max="6177" width="9" style="11" customWidth="1"/>
    <col min="6178" max="6178" width="20.69921875" style="11" customWidth="1"/>
    <col min="6179" max="6180" width="16.69921875" style="11" customWidth="1"/>
    <col min="6181" max="6185" width="15.09765625" style="11" customWidth="1"/>
    <col min="6186" max="6415" width="9" style="11"/>
    <col min="6416" max="6416" width="20.59765625" style="11" customWidth="1"/>
    <col min="6417" max="6418" width="16.59765625" style="11" customWidth="1"/>
    <col min="6419" max="6423" width="14.19921875" style="11" customWidth="1"/>
    <col min="6424" max="6424" width="9" style="11" customWidth="1"/>
    <col min="6425" max="6425" width="20.69921875" style="11" customWidth="1"/>
    <col min="6426" max="6427" width="16.69921875" style="11" customWidth="1"/>
    <col min="6428" max="6432" width="14.59765625" style="11" customWidth="1"/>
    <col min="6433" max="6433" width="9" style="11" customWidth="1"/>
    <col min="6434" max="6434" width="20.69921875" style="11" customWidth="1"/>
    <col min="6435" max="6436" width="16.69921875" style="11" customWidth="1"/>
    <col min="6437" max="6441" width="15.09765625" style="11" customWidth="1"/>
    <col min="6442" max="6671" width="9" style="11"/>
    <col min="6672" max="6672" width="20.59765625" style="11" customWidth="1"/>
    <col min="6673" max="6674" width="16.59765625" style="11" customWidth="1"/>
    <col min="6675" max="6679" width="14.19921875" style="11" customWidth="1"/>
    <col min="6680" max="6680" width="9" style="11" customWidth="1"/>
    <col min="6681" max="6681" width="20.69921875" style="11" customWidth="1"/>
    <col min="6682" max="6683" width="16.69921875" style="11" customWidth="1"/>
    <col min="6684" max="6688" width="14.59765625" style="11" customWidth="1"/>
    <col min="6689" max="6689" width="9" style="11" customWidth="1"/>
    <col min="6690" max="6690" width="20.69921875" style="11" customWidth="1"/>
    <col min="6691" max="6692" width="16.69921875" style="11" customWidth="1"/>
    <col min="6693" max="6697" width="15.09765625" style="11" customWidth="1"/>
    <col min="6698" max="6927" width="9" style="11"/>
    <col min="6928" max="6928" width="20.59765625" style="11" customWidth="1"/>
    <col min="6929" max="6930" width="16.59765625" style="11" customWidth="1"/>
    <col min="6931" max="6935" width="14.19921875" style="11" customWidth="1"/>
    <col min="6936" max="6936" width="9" style="11" customWidth="1"/>
    <col min="6937" max="6937" width="20.69921875" style="11" customWidth="1"/>
    <col min="6938" max="6939" width="16.69921875" style="11" customWidth="1"/>
    <col min="6940" max="6944" width="14.59765625" style="11" customWidth="1"/>
    <col min="6945" max="6945" width="9" style="11" customWidth="1"/>
    <col min="6946" max="6946" width="20.69921875" style="11" customWidth="1"/>
    <col min="6947" max="6948" width="16.69921875" style="11" customWidth="1"/>
    <col min="6949" max="6953" width="15.09765625" style="11" customWidth="1"/>
    <col min="6954" max="7183" width="9" style="11"/>
    <col min="7184" max="7184" width="20.59765625" style="11" customWidth="1"/>
    <col min="7185" max="7186" width="16.59765625" style="11" customWidth="1"/>
    <col min="7187" max="7191" width="14.19921875" style="11" customWidth="1"/>
    <col min="7192" max="7192" width="9" style="11" customWidth="1"/>
    <col min="7193" max="7193" width="20.69921875" style="11" customWidth="1"/>
    <col min="7194" max="7195" width="16.69921875" style="11" customWidth="1"/>
    <col min="7196" max="7200" width="14.59765625" style="11" customWidth="1"/>
    <col min="7201" max="7201" width="9" style="11" customWidth="1"/>
    <col min="7202" max="7202" width="20.69921875" style="11" customWidth="1"/>
    <col min="7203" max="7204" width="16.69921875" style="11" customWidth="1"/>
    <col min="7205" max="7209" width="15.09765625" style="11" customWidth="1"/>
    <col min="7210" max="7439" width="9" style="11"/>
    <col min="7440" max="7440" width="20.59765625" style="11" customWidth="1"/>
    <col min="7441" max="7442" width="16.59765625" style="11" customWidth="1"/>
    <col min="7443" max="7447" width="14.19921875" style="11" customWidth="1"/>
    <col min="7448" max="7448" width="9" style="11" customWidth="1"/>
    <col min="7449" max="7449" width="20.69921875" style="11" customWidth="1"/>
    <col min="7450" max="7451" width="16.69921875" style="11" customWidth="1"/>
    <col min="7452" max="7456" width="14.59765625" style="11" customWidth="1"/>
    <col min="7457" max="7457" width="9" style="11" customWidth="1"/>
    <col min="7458" max="7458" width="20.69921875" style="11" customWidth="1"/>
    <col min="7459" max="7460" width="16.69921875" style="11" customWidth="1"/>
    <col min="7461" max="7465" width="15.09765625" style="11" customWidth="1"/>
    <col min="7466" max="7695" width="9" style="11"/>
    <col min="7696" max="7696" width="20.59765625" style="11" customWidth="1"/>
    <col min="7697" max="7698" width="16.59765625" style="11" customWidth="1"/>
    <col min="7699" max="7703" width="14.19921875" style="11" customWidth="1"/>
    <col min="7704" max="7704" width="9" style="11" customWidth="1"/>
    <col min="7705" max="7705" width="20.69921875" style="11" customWidth="1"/>
    <col min="7706" max="7707" width="16.69921875" style="11" customWidth="1"/>
    <col min="7708" max="7712" width="14.59765625" style="11" customWidth="1"/>
    <col min="7713" max="7713" width="9" style="11" customWidth="1"/>
    <col min="7714" max="7714" width="20.69921875" style="11" customWidth="1"/>
    <col min="7715" max="7716" width="16.69921875" style="11" customWidth="1"/>
    <col min="7717" max="7721" width="15.09765625" style="11" customWidth="1"/>
    <col min="7722" max="7951" width="9" style="11"/>
    <col min="7952" max="7952" width="20.59765625" style="11" customWidth="1"/>
    <col min="7953" max="7954" width="16.59765625" style="11" customWidth="1"/>
    <col min="7955" max="7959" width="14.19921875" style="11" customWidth="1"/>
    <col min="7960" max="7960" width="9" style="11" customWidth="1"/>
    <col min="7961" max="7961" width="20.69921875" style="11" customWidth="1"/>
    <col min="7962" max="7963" width="16.69921875" style="11" customWidth="1"/>
    <col min="7964" max="7968" width="14.59765625" style="11" customWidth="1"/>
    <col min="7969" max="7969" width="9" style="11" customWidth="1"/>
    <col min="7970" max="7970" width="20.69921875" style="11" customWidth="1"/>
    <col min="7971" max="7972" width="16.69921875" style="11" customWidth="1"/>
    <col min="7973" max="7977" width="15.09765625" style="11" customWidth="1"/>
    <col min="7978" max="8207" width="9" style="11"/>
    <col min="8208" max="8208" width="20.59765625" style="11" customWidth="1"/>
    <col min="8209" max="8210" width="16.59765625" style="11" customWidth="1"/>
    <col min="8211" max="8215" width="14.19921875" style="11" customWidth="1"/>
    <col min="8216" max="8216" width="9" style="11" customWidth="1"/>
    <col min="8217" max="8217" width="20.69921875" style="11" customWidth="1"/>
    <col min="8218" max="8219" width="16.69921875" style="11" customWidth="1"/>
    <col min="8220" max="8224" width="14.59765625" style="11" customWidth="1"/>
    <col min="8225" max="8225" width="9" style="11" customWidth="1"/>
    <col min="8226" max="8226" width="20.69921875" style="11" customWidth="1"/>
    <col min="8227" max="8228" width="16.69921875" style="11" customWidth="1"/>
    <col min="8229" max="8233" width="15.09765625" style="11" customWidth="1"/>
    <col min="8234" max="8463" width="9" style="11"/>
    <col min="8464" max="8464" width="20.59765625" style="11" customWidth="1"/>
    <col min="8465" max="8466" width="16.59765625" style="11" customWidth="1"/>
    <col min="8467" max="8471" width="14.19921875" style="11" customWidth="1"/>
    <col min="8472" max="8472" width="9" style="11" customWidth="1"/>
    <col min="8473" max="8473" width="20.69921875" style="11" customWidth="1"/>
    <col min="8474" max="8475" width="16.69921875" style="11" customWidth="1"/>
    <col min="8476" max="8480" width="14.59765625" style="11" customWidth="1"/>
    <col min="8481" max="8481" width="9" style="11" customWidth="1"/>
    <col min="8482" max="8482" width="20.69921875" style="11" customWidth="1"/>
    <col min="8483" max="8484" width="16.69921875" style="11" customWidth="1"/>
    <col min="8485" max="8489" width="15.09765625" style="11" customWidth="1"/>
    <col min="8490" max="8719" width="9" style="11"/>
    <col min="8720" max="8720" width="20.59765625" style="11" customWidth="1"/>
    <col min="8721" max="8722" width="16.59765625" style="11" customWidth="1"/>
    <col min="8723" max="8727" width="14.19921875" style="11" customWidth="1"/>
    <col min="8728" max="8728" width="9" style="11" customWidth="1"/>
    <col min="8729" max="8729" width="20.69921875" style="11" customWidth="1"/>
    <col min="8730" max="8731" width="16.69921875" style="11" customWidth="1"/>
    <col min="8732" max="8736" width="14.59765625" style="11" customWidth="1"/>
    <col min="8737" max="8737" width="9" style="11" customWidth="1"/>
    <col min="8738" max="8738" width="20.69921875" style="11" customWidth="1"/>
    <col min="8739" max="8740" width="16.69921875" style="11" customWidth="1"/>
    <col min="8741" max="8745" width="15.09765625" style="11" customWidth="1"/>
    <col min="8746" max="8975" width="9" style="11"/>
    <col min="8976" max="8976" width="20.59765625" style="11" customWidth="1"/>
    <col min="8977" max="8978" width="16.59765625" style="11" customWidth="1"/>
    <col min="8979" max="8983" width="14.19921875" style="11" customWidth="1"/>
    <col min="8984" max="8984" width="9" style="11" customWidth="1"/>
    <col min="8985" max="8985" width="20.69921875" style="11" customWidth="1"/>
    <col min="8986" max="8987" width="16.69921875" style="11" customWidth="1"/>
    <col min="8988" max="8992" width="14.59765625" style="11" customWidth="1"/>
    <col min="8993" max="8993" width="9" style="11" customWidth="1"/>
    <col min="8994" max="8994" width="20.69921875" style="11" customWidth="1"/>
    <col min="8995" max="8996" width="16.69921875" style="11" customWidth="1"/>
    <col min="8997" max="9001" width="15.09765625" style="11" customWidth="1"/>
    <col min="9002" max="9231" width="9" style="11"/>
    <col min="9232" max="9232" width="20.59765625" style="11" customWidth="1"/>
    <col min="9233" max="9234" width="16.59765625" style="11" customWidth="1"/>
    <col min="9235" max="9239" width="14.19921875" style="11" customWidth="1"/>
    <col min="9240" max="9240" width="9" style="11" customWidth="1"/>
    <col min="9241" max="9241" width="20.69921875" style="11" customWidth="1"/>
    <col min="9242" max="9243" width="16.69921875" style="11" customWidth="1"/>
    <col min="9244" max="9248" width="14.59765625" style="11" customWidth="1"/>
    <col min="9249" max="9249" width="9" style="11" customWidth="1"/>
    <col min="9250" max="9250" width="20.69921875" style="11" customWidth="1"/>
    <col min="9251" max="9252" width="16.69921875" style="11" customWidth="1"/>
    <col min="9253" max="9257" width="15.09765625" style="11" customWidth="1"/>
    <col min="9258" max="9487" width="9" style="11"/>
    <col min="9488" max="9488" width="20.59765625" style="11" customWidth="1"/>
    <col min="9489" max="9490" width="16.59765625" style="11" customWidth="1"/>
    <col min="9491" max="9495" width="14.19921875" style="11" customWidth="1"/>
    <col min="9496" max="9496" width="9" style="11" customWidth="1"/>
    <col min="9497" max="9497" width="20.69921875" style="11" customWidth="1"/>
    <col min="9498" max="9499" width="16.69921875" style="11" customWidth="1"/>
    <col min="9500" max="9504" width="14.59765625" style="11" customWidth="1"/>
    <col min="9505" max="9505" width="9" style="11" customWidth="1"/>
    <col min="9506" max="9506" width="20.69921875" style="11" customWidth="1"/>
    <col min="9507" max="9508" width="16.69921875" style="11" customWidth="1"/>
    <col min="9509" max="9513" width="15.09765625" style="11" customWidth="1"/>
    <col min="9514" max="9743" width="9" style="11"/>
    <col min="9744" max="9744" width="20.59765625" style="11" customWidth="1"/>
    <col min="9745" max="9746" width="16.59765625" style="11" customWidth="1"/>
    <col min="9747" max="9751" width="14.19921875" style="11" customWidth="1"/>
    <col min="9752" max="9752" width="9" style="11" customWidth="1"/>
    <col min="9753" max="9753" width="20.69921875" style="11" customWidth="1"/>
    <col min="9754" max="9755" width="16.69921875" style="11" customWidth="1"/>
    <col min="9756" max="9760" width="14.59765625" style="11" customWidth="1"/>
    <col min="9761" max="9761" width="9" style="11" customWidth="1"/>
    <col min="9762" max="9762" width="20.69921875" style="11" customWidth="1"/>
    <col min="9763" max="9764" width="16.69921875" style="11" customWidth="1"/>
    <col min="9765" max="9769" width="15.09765625" style="11" customWidth="1"/>
    <col min="9770" max="9999" width="9" style="11"/>
    <col min="10000" max="10000" width="20.59765625" style="11" customWidth="1"/>
    <col min="10001" max="10002" width="16.59765625" style="11" customWidth="1"/>
    <col min="10003" max="10007" width="14.19921875" style="11" customWidth="1"/>
    <col min="10008" max="10008" width="9" style="11" customWidth="1"/>
    <col min="10009" max="10009" width="20.69921875" style="11" customWidth="1"/>
    <col min="10010" max="10011" width="16.69921875" style="11" customWidth="1"/>
    <col min="10012" max="10016" width="14.59765625" style="11" customWidth="1"/>
    <col min="10017" max="10017" width="9" style="11" customWidth="1"/>
    <col min="10018" max="10018" width="20.69921875" style="11" customWidth="1"/>
    <col min="10019" max="10020" width="16.69921875" style="11" customWidth="1"/>
    <col min="10021" max="10025" width="15.09765625" style="11" customWidth="1"/>
    <col min="10026" max="10255" width="9" style="11"/>
    <col min="10256" max="10256" width="20.59765625" style="11" customWidth="1"/>
    <col min="10257" max="10258" width="16.59765625" style="11" customWidth="1"/>
    <col min="10259" max="10263" width="14.19921875" style="11" customWidth="1"/>
    <col min="10264" max="10264" width="9" style="11" customWidth="1"/>
    <col min="10265" max="10265" width="20.69921875" style="11" customWidth="1"/>
    <col min="10266" max="10267" width="16.69921875" style="11" customWidth="1"/>
    <col min="10268" max="10272" width="14.59765625" style="11" customWidth="1"/>
    <col min="10273" max="10273" width="9" style="11" customWidth="1"/>
    <col min="10274" max="10274" width="20.69921875" style="11" customWidth="1"/>
    <col min="10275" max="10276" width="16.69921875" style="11" customWidth="1"/>
    <col min="10277" max="10281" width="15.09765625" style="11" customWidth="1"/>
    <col min="10282" max="10511" width="9" style="11"/>
    <col min="10512" max="10512" width="20.59765625" style="11" customWidth="1"/>
    <col min="10513" max="10514" width="16.59765625" style="11" customWidth="1"/>
    <col min="10515" max="10519" width="14.19921875" style="11" customWidth="1"/>
    <col min="10520" max="10520" width="9" style="11" customWidth="1"/>
    <col min="10521" max="10521" width="20.69921875" style="11" customWidth="1"/>
    <col min="10522" max="10523" width="16.69921875" style="11" customWidth="1"/>
    <col min="10524" max="10528" width="14.59765625" style="11" customWidth="1"/>
    <col min="10529" max="10529" width="9" style="11" customWidth="1"/>
    <col min="10530" max="10530" width="20.69921875" style="11" customWidth="1"/>
    <col min="10531" max="10532" width="16.69921875" style="11" customWidth="1"/>
    <col min="10533" max="10537" width="15.09765625" style="11" customWidth="1"/>
    <col min="10538" max="10767" width="9" style="11"/>
    <col min="10768" max="10768" width="20.59765625" style="11" customWidth="1"/>
    <col min="10769" max="10770" width="16.59765625" style="11" customWidth="1"/>
    <col min="10771" max="10775" width="14.19921875" style="11" customWidth="1"/>
    <col min="10776" max="10776" width="9" style="11" customWidth="1"/>
    <col min="10777" max="10777" width="20.69921875" style="11" customWidth="1"/>
    <col min="10778" max="10779" width="16.69921875" style="11" customWidth="1"/>
    <col min="10780" max="10784" width="14.59765625" style="11" customWidth="1"/>
    <col min="10785" max="10785" width="9" style="11" customWidth="1"/>
    <col min="10786" max="10786" width="20.69921875" style="11" customWidth="1"/>
    <col min="10787" max="10788" width="16.69921875" style="11" customWidth="1"/>
    <col min="10789" max="10793" width="15.09765625" style="11" customWidth="1"/>
    <col min="10794" max="11023" width="9" style="11"/>
    <col min="11024" max="11024" width="20.59765625" style="11" customWidth="1"/>
    <col min="11025" max="11026" width="16.59765625" style="11" customWidth="1"/>
    <col min="11027" max="11031" width="14.19921875" style="11" customWidth="1"/>
    <col min="11032" max="11032" width="9" style="11" customWidth="1"/>
    <col min="11033" max="11033" width="20.69921875" style="11" customWidth="1"/>
    <col min="11034" max="11035" width="16.69921875" style="11" customWidth="1"/>
    <col min="11036" max="11040" width="14.59765625" style="11" customWidth="1"/>
    <col min="11041" max="11041" width="9" style="11" customWidth="1"/>
    <col min="11042" max="11042" width="20.69921875" style="11" customWidth="1"/>
    <col min="11043" max="11044" width="16.69921875" style="11" customWidth="1"/>
    <col min="11045" max="11049" width="15.09765625" style="11" customWidth="1"/>
    <col min="11050" max="11279" width="9" style="11"/>
    <col min="11280" max="11280" width="20.59765625" style="11" customWidth="1"/>
    <col min="11281" max="11282" width="16.59765625" style="11" customWidth="1"/>
    <col min="11283" max="11287" width="14.19921875" style="11" customWidth="1"/>
    <col min="11288" max="11288" width="9" style="11" customWidth="1"/>
    <col min="11289" max="11289" width="20.69921875" style="11" customWidth="1"/>
    <col min="11290" max="11291" width="16.69921875" style="11" customWidth="1"/>
    <col min="11292" max="11296" width="14.59765625" style="11" customWidth="1"/>
    <col min="11297" max="11297" width="9" style="11" customWidth="1"/>
    <col min="11298" max="11298" width="20.69921875" style="11" customWidth="1"/>
    <col min="11299" max="11300" width="16.69921875" style="11" customWidth="1"/>
    <col min="11301" max="11305" width="15.09765625" style="11" customWidth="1"/>
    <col min="11306" max="11535" width="9" style="11"/>
    <col min="11536" max="11536" width="20.59765625" style="11" customWidth="1"/>
    <col min="11537" max="11538" width="16.59765625" style="11" customWidth="1"/>
    <col min="11539" max="11543" width="14.19921875" style="11" customWidth="1"/>
    <col min="11544" max="11544" width="9" style="11" customWidth="1"/>
    <col min="11545" max="11545" width="20.69921875" style="11" customWidth="1"/>
    <col min="11546" max="11547" width="16.69921875" style="11" customWidth="1"/>
    <col min="11548" max="11552" width="14.59765625" style="11" customWidth="1"/>
    <col min="11553" max="11553" width="9" style="11" customWidth="1"/>
    <col min="11554" max="11554" width="20.69921875" style="11" customWidth="1"/>
    <col min="11555" max="11556" width="16.69921875" style="11" customWidth="1"/>
    <col min="11557" max="11561" width="15.09765625" style="11" customWidth="1"/>
    <col min="11562" max="11791" width="9" style="11"/>
    <col min="11792" max="11792" width="20.59765625" style="11" customWidth="1"/>
    <col min="11793" max="11794" width="16.59765625" style="11" customWidth="1"/>
    <col min="11795" max="11799" width="14.19921875" style="11" customWidth="1"/>
    <col min="11800" max="11800" width="9" style="11" customWidth="1"/>
    <col min="11801" max="11801" width="20.69921875" style="11" customWidth="1"/>
    <col min="11802" max="11803" width="16.69921875" style="11" customWidth="1"/>
    <col min="11804" max="11808" width="14.59765625" style="11" customWidth="1"/>
    <col min="11809" max="11809" width="9" style="11" customWidth="1"/>
    <col min="11810" max="11810" width="20.69921875" style="11" customWidth="1"/>
    <col min="11811" max="11812" width="16.69921875" style="11" customWidth="1"/>
    <col min="11813" max="11817" width="15.09765625" style="11" customWidth="1"/>
    <col min="11818" max="12047" width="9" style="11"/>
    <col min="12048" max="12048" width="20.59765625" style="11" customWidth="1"/>
    <col min="12049" max="12050" width="16.59765625" style="11" customWidth="1"/>
    <col min="12051" max="12055" width="14.19921875" style="11" customWidth="1"/>
    <col min="12056" max="12056" width="9" style="11" customWidth="1"/>
    <col min="12057" max="12057" width="20.69921875" style="11" customWidth="1"/>
    <col min="12058" max="12059" width="16.69921875" style="11" customWidth="1"/>
    <col min="12060" max="12064" width="14.59765625" style="11" customWidth="1"/>
    <col min="12065" max="12065" width="9" style="11" customWidth="1"/>
    <col min="12066" max="12066" width="20.69921875" style="11" customWidth="1"/>
    <col min="12067" max="12068" width="16.69921875" style="11" customWidth="1"/>
    <col min="12069" max="12073" width="15.09765625" style="11" customWidth="1"/>
    <col min="12074" max="12303" width="9" style="11"/>
    <col min="12304" max="12304" width="20.59765625" style="11" customWidth="1"/>
    <col min="12305" max="12306" width="16.59765625" style="11" customWidth="1"/>
    <col min="12307" max="12311" width="14.19921875" style="11" customWidth="1"/>
    <col min="12312" max="12312" width="9" style="11" customWidth="1"/>
    <col min="12313" max="12313" width="20.69921875" style="11" customWidth="1"/>
    <col min="12314" max="12315" width="16.69921875" style="11" customWidth="1"/>
    <col min="12316" max="12320" width="14.59765625" style="11" customWidth="1"/>
    <col min="12321" max="12321" width="9" style="11" customWidth="1"/>
    <col min="12322" max="12322" width="20.69921875" style="11" customWidth="1"/>
    <col min="12323" max="12324" width="16.69921875" style="11" customWidth="1"/>
    <col min="12325" max="12329" width="15.09765625" style="11" customWidth="1"/>
    <col min="12330" max="12559" width="9" style="11"/>
    <col min="12560" max="12560" width="20.59765625" style="11" customWidth="1"/>
    <col min="12561" max="12562" width="16.59765625" style="11" customWidth="1"/>
    <col min="12563" max="12567" width="14.19921875" style="11" customWidth="1"/>
    <col min="12568" max="12568" width="9" style="11" customWidth="1"/>
    <col min="12569" max="12569" width="20.69921875" style="11" customWidth="1"/>
    <col min="12570" max="12571" width="16.69921875" style="11" customWidth="1"/>
    <col min="12572" max="12576" width="14.59765625" style="11" customWidth="1"/>
    <col min="12577" max="12577" width="9" style="11" customWidth="1"/>
    <col min="12578" max="12578" width="20.69921875" style="11" customWidth="1"/>
    <col min="12579" max="12580" width="16.69921875" style="11" customWidth="1"/>
    <col min="12581" max="12585" width="15.09765625" style="11" customWidth="1"/>
    <col min="12586" max="12815" width="9" style="11"/>
    <col min="12816" max="12816" width="20.59765625" style="11" customWidth="1"/>
    <col min="12817" max="12818" width="16.59765625" style="11" customWidth="1"/>
    <col min="12819" max="12823" width="14.19921875" style="11" customWidth="1"/>
    <col min="12824" max="12824" width="9" style="11" customWidth="1"/>
    <col min="12825" max="12825" width="20.69921875" style="11" customWidth="1"/>
    <col min="12826" max="12827" width="16.69921875" style="11" customWidth="1"/>
    <col min="12828" max="12832" width="14.59765625" style="11" customWidth="1"/>
    <col min="12833" max="12833" width="9" style="11" customWidth="1"/>
    <col min="12834" max="12834" width="20.69921875" style="11" customWidth="1"/>
    <col min="12835" max="12836" width="16.69921875" style="11" customWidth="1"/>
    <col min="12837" max="12841" width="15.09765625" style="11" customWidth="1"/>
    <col min="12842" max="13071" width="9" style="11"/>
    <col min="13072" max="13072" width="20.59765625" style="11" customWidth="1"/>
    <col min="13073" max="13074" width="16.59765625" style="11" customWidth="1"/>
    <col min="13075" max="13079" width="14.19921875" style="11" customWidth="1"/>
    <col min="13080" max="13080" width="9" style="11" customWidth="1"/>
    <col min="13081" max="13081" width="20.69921875" style="11" customWidth="1"/>
    <col min="13082" max="13083" width="16.69921875" style="11" customWidth="1"/>
    <col min="13084" max="13088" width="14.59765625" style="11" customWidth="1"/>
    <col min="13089" max="13089" width="9" style="11" customWidth="1"/>
    <col min="13090" max="13090" width="20.69921875" style="11" customWidth="1"/>
    <col min="13091" max="13092" width="16.69921875" style="11" customWidth="1"/>
    <col min="13093" max="13097" width="15.09765625" style="11" customWidth="1"/>
    <col min="13098" max="13327" width="9" style="11"/>
    <col min="13328" max="13328" width="20.59765625" style="11" customWidth="1"/>
    <col min="13329" max="13330" width="16.59765625" style="11" customWidth="1"/>
    <col min="13331" max="13335" width="14.19921875" style="11" customWidth="1"/>
    <col min="13336" max="13336" width="9" style="11" customWidth="1"/>
    <col min="13337" max="13337" width="20.69921875" style="11" customWidth="1"/>
    <col min="13338" max="13339" width="16.69921875" style="11" customWidth="1"/>
    <col min="13340" max="13344" width="14.59765625" style="11" customWidth="1"/>
    <col min="13345" max="13345" width="9" style="11" customWidth="1"/>
    <col min="13346" max="13346" width="20.69921875" style="11" customWidth="1"/>
    <col min="13347" max="13348" width="16.69921875" style="11" customWidth="1"/>
    <col min="13349" max="13353" width="15.09765625" style="11" customWidth="1"/>
    <col min="13354" max="13583" width="9" style="11"/>
    <col min="13584" max="13584" width="20.59765625" style="11" customWidth="1"/>
    <col min="13585" max="13586" width="16.59765625" style="11" customWidth="1"/>
    <col min="13587" max="13591" width="14.19921875" style="11" customWidth="1"/>
    <col min="13592" max="13592" width="9" style="11" customWidth="1"/>
    <col min="13593" max="13593" width="20.69921875" style="11" customWidth="1"/>
    <col min="13594" max="13595" width="16.69921875" style="11" customWidth="1"/>
    <col min="13596" max="13600" width="14.59765625" style="11" customWidth="1"/>
    <col min="13601" max="13601" width="9" style="11" customWidth="1"/>
    <col min="13602" max="13602" width="20.69921875" style="11" customWidth="1"/>
    <col min="13603" max="13604" width="16.69921875" style="11" customWidth="1"/>
    <col min="13605" max="13609" width="15.09765625" style="11" customWidth="1"/>
    <col min="13610" max="13839" width="9" style="11"/>
    <col min="13840" max="13840" width="20.59765625" style="11" customWidth="1"/>
    <col min="13841" max="13842" width="16.59765625" style="11" customWidth="1"/>
    <col min="13843" max="13847" width="14.19921875" style="11" customWidth="1"/>
    <col min="13848" max="13848" width="9" style="11" customWidth="1"/>
    <col min="13849" max="13849" width="20.69921875" style="11" customWidth="1"/>
    <col min="13850" max="13851" width="16.69921875" style="11" customWidth="1"/>
    <col min="13852" max="13856" width="14.59765625" style="11" customWidth="1"/>
    <col min="13857" max="13857" width="9" style="11" customWidth="1"/>
    <col min="13858" max="13858" width="20.69921875" style="11" customWidth="1"/>
    <col min="13859" max="13860" width="16.69921875" style="11" customWidth="1"/>
    <col min="13861" max="13865" width="15.09765625" style="11" customWidth="1"/>
    <col min="13866" max="14095" width="9" style="11"/>
    <col min="14096" max="14096" width="20.59765625" style="11" customWidth="1"/>
    <col min="14097" max="14098" width="16.59765625" style="11" customWidth="1"/>
    <col min="14099" max="14103" width="14.19921875" style="11" customWidth="1"/>
    <col min="14104" max="14104" width="9" style="11" customWidth="1"/>
    <col min="14105" max="14105" width="20.69921875" style="11" customWidth="1"/>
    <col min="14106" max="14107" width="16.69921875" style="11" customWidth="1"/>
    <col min="14108" max="14112" width="14.59765625" style="11" customWidth="1"/>
    <col min="14113" max="14113" width="9" style="11" customWidth="1"/>
    <col min="14114" max="14114" width="20.69921875" style="11" customWidth="1"/>
    <col min="14115" max="14116" width="16.69921875" style="11" customWidth="1"/>
    <col min="14117" max="14121" width="15.09765625" style="11" customWidth="1"/>
    <col min="14122" max="14351" width="9" style="11"/>
    <col min="14352" max="14352" width="20.59765625" style="11" customWidth="1"/>
    <col min="14353" max="14354" width="16.59765625" style="11" customWidth="1"/>
    <col min="14355" max="14359" width="14.19921875" style="11" customWidth="1"/>
    <col min="14360" max="14360" width="9" style="11" customWidth="1"/>
    <col min="14361" max="14361" width="20.69921875" style="11" customWidth="1"/>
    <col min="14362" max="14363" width="16.69921875" style="11" customWidth="1"/>
    <col min="14364" max="14368" width="14.59765625" style="11" customWidth="1"/>
    <col min="14369" max="14369" width="9" style="11" customWidth="1"/>
    <col min="14370" max="14370" width="20.69921875" style="11" customWidth="1"/>
    <col min="14371" max="14372" width="16.69921875" style="11" customWidth="1"/>
    <col min="14373" max="14377" width="15.09765625" style="11" customWidth="1"/>
    <col min="14378" max="14607" width="9" style="11"/>
    <col min="14608" max="14608" width="20.59765625" style="11" customWidth="1"/>
    <col min="14609" max="14610" width="16.59765625" style="11" customWidth="1"/>
    <col min="14611" max="14615" width="14.19921875" style="11" customWidth="1"/>
    <col min="14616" max="14616" width="9" style="11" customWidth="1"/>
    <col min="14617" max="14617" width="20.69921875" style="11" customWidth="1"/>
    <col min="14618" max="14619" width="16.69921875" style="11" customWidth="1"/>
    <col min="14620" max="14624" width="14.59765625" style="11" customWidth="1"/>
    <col min="14625" max="14625" width="9" style="11" customWidth="1"/>
    <col min="14626" max="14626" width="20.69921875" style="11" customWidth="1"/>
    <col min="14627" max="14628" width="16.69921875" style="11" customWidth="1"/>
    <col min="14629" max="14633" width="15.09765625" style="11" customWidth="1"/>
    <col min="14634" max="14863" width="9" style="11"/>
    <col min="14864" max="14864" width="20.59765625" style="11" customWidth="1"/>
    <col min="14865" max="14866" width="16.59765625" style="11" customWidth="1"/>
    <col min="14867" max="14871" width="14.19921875" style="11" customWidth="1"/>
    <col min="14872" max="14872" width="9" style="11" customWidth="1"/>
    <col min="14873" max="14873" width="20.69921875" style="11" customWidth="1"/>
    <col min="14874" max="14875" width="16.69921875" style="11" customWidth="1"/>
    <col min="14876" max="14880" width="14.59765625" style="11" customWidth="1"/>
    <col min="14881" max="14881" width="9" style="11" customWidth="1"/>
    <col min="14882" max="14882" width="20.69921875" style="11" customWidth="1"/>
    <col min="14883" max="14884" width="16.69921875" style="11" customWidth="1"/>
    <col min="14885" max="14889" width="15.09765625" style="11" customWidth="1"/>
    <col min="14890" max="15119" width="9" style="11"/>
    <col min="15120" max="15120" width="20.59765625" style="11" customWidth="1"/>
    <col min="15121" max="15122" width="16.59765625" style="11" customWidth="1"/>
    <col min="15123" max="15127" width="14.19921875" style="11" customWidth="1"/>
    <col min="15128" max="15128" width="9" style="11" customWidth="1"/>
    <col min="15129" max="15129" width="20.69921875" style="11" customWidth="1"/>
    <col min="15130" max="15131" width="16.69921875" style="11" customWidth="1"/>
    <col min="15132" max="15136" width="14.59765625" style="11" customWidth="1"/>
    <col min="15137" max="15137" width="9" style="11" customWidth="1"/>
    <col min="15138" max="15138" width="20.69921875" style="11" customWidth="1"/>
    <col min="15139" max="15140" width="16.69921875" style="11" customWidth="1"/>
    <col min="15141" max="15145" width="15.09765625" style="11" customWidth="1"/>
    <col min="15146" max="15375" width="9" style="11"/>
    <col min="15376" max="15376" width="20.59765625" style="11" customWidth="1"/>
    <col min="15377" max="15378" width="16.59765625" style="11" customWidth="1"/>
    <col min="15379" max="15383" width="14.19921875" style="11" customWidth="1"/>
    <col min="15384" max="15384" width="9" style="11" customWidth="1"/>
    <col min="15385" max="15385" width="20.69921875" style="11" customWidth="1"/>
    <col min="15386" max="15387" width="16.69921875" style="11" customWidth="1"/>
    <col min="15388" max="15392" width="14.59765625" style="11" customWidth="1"/>
    <col min="15393" max="15393" width="9" style="11" customWidth="1"/>
    <col min="15394" max="15394" width="20.69921875" style="11" customWidth="1"/>
    <col min="15395" max="15396" width="16.69921875" style="11" customWidth="1"/>
    <col min="15397" max="15401" width="15.09765625" style="11" customWidth="1"/>
    <col min="15402" max="15631" width="9" style="11"/>
    <col min="15632" max="15632" width="20.59765625" style="11" customWidth="1"/>
    <col min="15633" max="15634" width="16.59765625" style="11" customWidth="1"/>
    <col min="15635" max="15639" width="14.19921875" style="11" customWidth="1"/>
    <col min="15640" max="15640" width="9" style="11" customWidth="1"/>
    <col min="15641" max="15641" width="20.69921875" style="11" customWidth="1"/>
    <col min="15642" max="15643" width="16.69921875" style="11" customWidth="1"/>
    <col min="15644" max="15648" width="14.59765625" style="11" customWidth="1"/>
    <col min="15649" max="15649" width="9" style="11" customWidth="1"/>
    <col min="15650" max="15650" width="20.69921875" style="11" customWidth="1"/>
    <col min="15651" max="15652" width="16.69921875" style="11" customWidth="1"/>
    <col min="15653" max="15657" width="15.09765625" style="11" customWidth="1"/>
    <col min="15658" max="15887" width="9" style="11"/>
    <col min="15888" max="15888" width="20.59765625" style="11" customWidth="1"/>
    <col min="15889" max="15890" width="16.59765625" style="11" customWidth="1"/>
    <col min="15891" max="15895" width="14.19921875" style="11" customWidth="1"/>
    <col min="15896" max="15896" width="9" style="11" customWidth="1"/>
    <col min="15897" max="15897" width="20.69921875" style="11" customWidth="1"/>
    <col min="15898" max="15899" width="16.69921875" style="11" customWidth="1"/>
    <col min="15900" max="15904" width="14.59765625" style="11" customWidth="1"/>
    <col min="15905" max="15905" width="9" style="11" customWidth="1"/>
    <col min="15906" max="15906" width="20.69921875" style="11" customWidth="1"/>
    <col min="15907" max="15908" width="16.69921875" style="11" customWidth="1"/>
    <col min="15909" max="15913" width="15.09765625" style="11" customWidth="1"/>
    <col min="15914" max="16143" width="9" style="11"/>
    <col min="16144" max="16144" width="20.59765625" style="11" customWidth="1"/>
    <col min="16145" max="16146" width="16.59765625" style="11" customWidth="1"/>
    <col min="16147" max="16151" width="14.19921875" style="11" customWidth="1"/>
    <col min="16152" max="16152" width="9" style="11" customWidth="1"/>
    <col min="16153" max="16153" width="20.69921875" style="11" customWidth="1"/>
    <col min="16154" max="16155" width="16.69921875" style="11" customWidth="1"/>
    <col min="16156" max="16160" width="14.59765625" style="11" customWidth="1"/>
    <col min="16161" max="16161" width="9" style="11" customWidth="1"/>
    <col min="16162" max="16162" width="20.69921875" style="11" customWidth="1"/>
    <col min="16163" max="16164" width="16.69921875" style="11" customWidth="1"/>
    <col min="16165" max="16169" width="15.09765625" style="11" customWidth="1"/>
    <col min="16170" max="16384" width="9" style="11"/>
  </cols>
  <sheetData>
    <row r="1" spans="1:50" s="9" customFormat="1" ht="28.5" customHeight="1">
      <c r="A1" s="181"/>
      <c r="B1" s="8" t="s">
        <v>1345</v>
      </c>
      <c r="C1" s="8"/>
      <c r="N1" s="37" t="s">
        <v>1346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1346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1347</v>
      </c>
      <c r="AN1" s="10"/>
      <c r="AS1" s="10"/>
      <c r="AT1" s="56"/>
      <c r="AU1" s="56"/>
      <c r="AV1" s="56"/>
      <c r="AW1" s="56"/>
    </row>
    <row r="2" spans="1:50" ht="13.5" customHeight="1">
      <c r="B2" s="355" t="s">
        <v>134</v>
      </c>
      <c r="C2" s="364" t="s">
        <v>248</v>
      </c>
      <c r="D2" s="365"/>
      <c r="E2" s="365"/>
      <c r="F2" s="365"/>
      <c r="G2" s="365"/>
      <c r="H2" s="365"/>
      <c r="I2" s="365"/>
      <c r="J2" s="365"/>
      <c r="K2" s="365"/>
      <c r="L2" s="365"/>
      <c r="M2" s="366"/>
      <c r="N2" s="355" t="s">
        <v>134</v>
      </c>
      <c r="O2" s="364" t="s">
        <v>731</v>
      </c>
      <c r="P2" s="365"/>
      <c r="Q2" s="365"/>
      <c r="R2" s="365"/>
      <c r="S2" s="365"/>
      <c r="T2" s="365"/>
      <c r="U2" s="365"/>
      <c r="V2" s="365"/>
      <c r="W2" s="365"/>
      <c r="X2" s="365"/>
      <c r="Y2" s="366"/>
      <c r="Z2" s="355" t="s">
        <v>134</v>
      </c>
      <c r="AA2" s="364" t="s">
        <v>731</v>
      </c>
      <c r="AB2" s="365"/>
      <c r="AC2" s="365"/>
      <c r="AD2" s="365"/>
      <c r="AE2" s="365"/>
      <c r="AF2" s="365"/>
      <c r="AG2" s="365"/>
      <c r="AH2" s="365"/>
      <c r="AI2" s="365"/>
      <c r="AJ2" s="365"/>
      <c r="AK2" s="366"/>
      <c r="AL2" s="355" t="s">
        <v>134</v>
      </c>
      <c r="AM2" s="364" t="s">
        <v>732</v>
      </c>
      <c r="AN2" s="365"/>
      <c r="AO2" s="365"/>
      <c r="AP2" s="365"/>
      <c r="AQ2" s="365"/>
      <c r="AR2" s="365"/>
      <c r="AS2" s="365"/>
      <c r="AT2" s="365"/>
      <c r="AU2" s="365"/>
      <c r="AV2" s="365"/>
      <c r="AW2" s="366"/>
    </row>
    <row r="3" spans="1:50" ht="13.5" customHeight="1">
      <c r="B3" s="355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355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355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355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312" t="str">
        <f>+'8.คำนวณ'!E3</f>
        <v>อุดรธานี</v>
      </c>
      <c r="B4" s="14" t="str">
        <f>+'8.คำนวณ'!G3</f>
        <v>ห้วยเกิ้ง,รพช.</v>
      </c>
      <c r="C4" s="53">
        <f>+'8.คำนวณ'!Y3</f>
        <v>15711.458670939497</v>
      </c>
      <c r="D4" s="53">
        <f>+'8.คำนวณ'!Z3</f>
        <v>69.077173881338467</v>
      </c>
      <c r="E4" s="53">
        <f>+'8.คำนวณ'!AA3</f>
        <v>2060.7512893297453</v>
      </c>
      <c r="F4" s="53">
        <f>+'8.คำนวณ'!AB3</f>
        <v>297.97381560931439</v>
      </c>
      <c r="G4" s="53">
        <f>+'8.คำนวณ'!AC3</f>
        <v>20.412501406424177</v>
      </c>
      <c r="H4" s="53">
        <f>+'8.คำนวณ'!AD3</f>
        <v>605.0335739482357</v>
      </c>
      <c r="I4" s="53">
        <f>+'8.คำนวณ'!AE3</f>
        <v>3560.3673663949462</v>
      </c>
      <c r="J4" s="53">
        <f>+'8.คำนวณ'!AF3</f>
        <v>477.17566505471115</v>
      </c>
      <c r="K4" s="53">
        <f>+'8.คำนวณ'!AG3</f>
        <v>696.95302592295559</v>
      </c>
      <c r="L4" s="53">
        <f>+'8.คำนวณ'!AH3</f>
        <v>0</v>
      </c>
      <c r="M4" s="53">
        <f>+'8.คำนวณ'!AI3</f>
        <v>5076.6024539718619</v>
      </c>
      <c r="N4" s="14" t="str">
        <f>+B4</f>
        <v>ห้วยเกิ้ง,รพช.</v>
      </c>
      <c r="O4" s="47">
        <f t="shared" ref="O4:Y4" si="0">+(C4-C11)*100/C11</f>
        <v>19.256274642010585</v>
      </c>
      <c r="P4" s="47">
        <f t="shared" si="0"/>
        <v>2.1797506071162718</v>
      </c>
      <c r="Q4" s="47">
        <f t="shared" si="0"/>
        <v>37.093181132225659</v>
      </c>
      <c r="R4" s="47">
        <f t="shared" si="0"/>
        <v>-37.0640320646188</v>
      </c>
      <c r="S4" s="47">
        <f t="shared" si="0"/>
        <v>-97.387324157131971</v>
      </c>
      <c r="T4" s="47">
        <f t="shared" si="0"/>
        <v>0.93888423639305341</v>
      </c>
      <c r="U4" s="47">
        <f t="shared" si="0"/>
        <v>163.46301525508005</v>
      </c>
      <c r="V4" s="47">
        <f t="shared" si="0"/>
        <v>97.3262889454559</v>
      </c>
      <c r="W4" s="47">
        <f t="shared" si="0"/>
        <v>67.358971234657048</v>
      </c>
      <c r="X4" s="47">
        <f t="shared" si="0"/>
        <v>-100</v>
      </c>
      <c r="Y4" s="47">
        <f t="shared" si="0"/>
        <v>465.67271754834888</v>
      </c>
      <c r="Z4" s="14" t="str">
        <f>+N4</f>
        <v>ห้วยเกิ้ง,รพช.</v>
      </c>
      <c r="AA4" s="15">
        <f t="shared" ref="AA4:AG4" si="1">+O4/100</f>
        <v>0.19256274642010585</v>
      </c>
      <c r="AB4" s="15">
        <f t="shared" si="1"/>
        <v>2.1797506071162719E-2</v>
      </c>
      <c r="AC4" s="15">
        <f t="shared" si="1"/>
        <v>0.37093181132225661</v>
      </c>
      <c r="AD4" s="15">
        <f t="shared" si="1"/>
        <v>-0.37064032064618802</v>
      </c>
      <c r="AE4" s="15">
        <f t="shared" si="1"/>
        <v>-0.97387324157131971</v>
      </c>
      <c r="AF4" s="15">
        <f t="shared" si="1"/>
        <v>9.3888423639305347E-3</v>
      </c>
      <c r="AG4" s="15">
        <f t="shared" si="1"/>
        <v>1.6346301525508005</v>
      </c>
      <c r="AH4" s="15">
        <f>+V4/100</f>
        <v>0.97326288945455897</v>
      </c>
      <c r="AI4" s="15">
        <f>+W4/100</f>
        <v>0.6735897123465705</v>
      </c>
      <c r="AJ4" s="15">
        <f>+X4/100</f>
        <v>-1</v>
      </c>
      <c r="AK4" s="15">
        <f>+Y4/100</f>
        <v>4.6567271754834891</v>
      </c>
      <c r="AL4" s="14" t="str">
        <f>+Z4</f>
        <v>ห้วยเกิ้ง,รพช.</v>
      </c>
      <c r="AM4" s="17" t="str">
        <f>+IF(AND(C4&lt;C13),"OK","Not OK")</f>
        <v>OK</v>
      </c>
      <c r="AN4" s="17" t="str">
        <f t="shared" ref="AN4:AW4" si="2">+IF(AND(D4&lt;D13),"OK","Not OK")</f>
        <v>OK</v>
      </c>
      <c r="AO4" s="17" t="str">
        <f t="shared" si="2"/>
        <v>Not OK</v>
      </c>
      <c r="AP4" s="17" t="str">
        <f t="shared" si="2"/>
        <v>OK</v>
      </c>
      <c r="AQ4" s="17" t="str">
        <f t="shared" si="2"/>
        <v>OK</v>
      </c>
      <c r="AR4" s="17" t="str">
        <f t="shared" si="2"/>
        <v>OK</v>
      </c>
      <c r="AS4" s="17" t="str">
        <f t="shared" si="2"/>
        <v>Not OK</v>
      </c>
      <c r="AT4" s="17" t="str">
        <f t="shared" si="2"/>
        <v>Not OK</v>
      </c>
      <c r="AU4" s="17" t="str">
        <f t="shared" si="2"/>
        <v>Not OK</v>
      </c>
      <c r="AV4" s="17" t="str">
        <f t="shared" si="2"/>
        <v>OK</v>
      </c>
      <c r="AW4" s="17" t="str">
        <f t="shared" si="2"/>
        <v>Not OK</v>
      </c>
    </row>
    <row r="5" spans="1:50" ht="13.5" customHeight="1">
      <c r="A5" s="312" t="str">
        <f>+'8.คำนวณ'!E4</f>
        <v>เลย</v>
      </c>
      <c r="B5" s="14" t="str">
        <f>+'8.คำนวณ'!G4</f>
        <v>นาแห้ว,รพช.</v>
      </c>
      <c r="C5" s="53">
        <f>+'8.คำนวณ'!Y4</f>
        <v>14443.890262462874</v>
      </c>
      <c r="D5" s="53">
        <f>+'8.คำนวณ'!Z4</f>
        <v>124.74888567916751</v>
      </c>
      <c r="E5" s="53">
        <f>+'8.คำนวณ'!AA4</f>
        <v>1329.984585360022</v>
      </c>
      <c r="F5" s="53">
        <f>+'8.คำนวณ'!AB4</f>
        <v>510.98457040719944</v>
      </c>
      <c r="G5" s="53">
        <f>+'8.คำนวณ'!AC4</f>
        <v>742.13373301793649</v>
      </c>
      <c r="H5" s="53">
        <f>+'8.คำนวณ'!AD4</f>
        <v>696.74238863044081</v>
      </c>
      <c r="I5" s="53">
        <f>+'8.คำนวณ'!AE4</f>
        <v>2656.9888481999456</v>
      </c>
      <c r="J5" s="53">
        <f>+'8.คำนวณ'!AF4</f>
        <v>102.53203462680543</v>
      </c>
      <c r="K5" s="53">
        <f>+'8.คำนวณ'!AG4</f>
        <v>190.01468836001769</v>
      </c>
      <c r="L5" s="53">
        <f>+'8.คำนวณ'!AH4</f>
        <v>256.56991396418022</v>
      </c>
      <c r="M5" s="53">
        <f>+'8.คำนวณ'!AI4</f>
        <v>23.527538742130368</v>
      </c>
      <c r="N5" s="14" t="str">
        <f t="shared" ref="N5:N10" si="3">+B5</f>
        <v>นาแห้ว,รพช.</v>
      </c>
      <c r="O5" s="47">
        <f t="shared" ref="O5:Y5" si="4">+(C5-C11)*100/C11</f>
        <v>9.6349218819116249</v>
      </c>
      <c r="P5" s="47">
        <f t="shared" si="4"/>
        <v>84.5299874182694</v>
      </c>
      <c r="Q5" s="47">
        <f t="shared" si="4"/>
        <v>-11.521677260174103</v>
      </c>
      <c r="R5" s="47">
        <f t="shared" si="4"/>
        <v>7.9266259448361005</v>
      </c>
      <c r="S5" s="47">
        <f t="shared" si="4"/>
        <v>-5.0114026778116196</v>
      </c>
      <c r="T5" s="47">
        <f t="shared" si="4"/>
        <v>16.23883754023387</v>
      </c>
      <c r="U5" s="47">
        <f t="shared" si="4"/>
        <v>96.614062934377486</v>
      </c>
      <c r="V5" s="47">
        <f t="shared" si="4"/>
        <v>-57.599962922219127</v>
      </c>
      <c r="W5" s="47">
        <f t="shared" si="4"/>
        <v>-54.371870727881856</v>
      </c>
      <c r="X5" s="47">
        <f t="shared" si="4"/>
        <v>425.94936237927647</v>
      </c>
      <c r="Y5" s="47">
        <f t="shared" si="4"/>
        <v>-97.378387041697096</v>
      </c>
      <c r="Z5" s="14" t="str">
        <f t="shared" ref="Z5:Z10" si="5">+N5</f>
        <v>นาแห้ว,รพช.</v>
      </c>
      <c r="AA5" s="15">
        <f t="shared" ref="AA5:AA10" si="6">+O5/100</f>
        <v>9.6349218819116247E-2</v>
      </c>
      <c r="AB5" s="15">
        <f t="shared" ref="AB5:AB10" si="7">+P5/100</f>
        <v>0.84529987418269403</v>
      </c>
      <c r="AC5" s="15">
        <f t="shared" ref="AC5:AC10" si="8">+Q5/100</f>
        <v>-0.11521677260174103</v>
      </c>
      <c r="AD5" s="15">
        <f t="shared" ref="AD5:AD10" si="9">+R5/100</f>
        <v>7.9266259448361007E-2</v>
      </c>
      <c r="AE5" s="15">
        <f t="shared" ref="AE5:AE10" si="10">+S5/100</f>
        <v>-5.0114026778116195E-2</v>
      </c>
      <c r="AF5" s="15">
        <f t="shared" ref="AF5:AF10" si="11">+T5/100</f>
        <v>0.16238837540233869</v>
      </c>
      <c r="AG5" s="15">
        <f t="shared" ref="AG5:AG10" si="12">+U5/100</f>
        <v>0.96614062934377487</v>
      </c>
      <c r="AH5" s="15">
        <f t="shared" ref="AH5:AH10" si="13">+V5/100</f>
        <v>-0.57599962922219128</v>
      </c>
      <c r="AI5" s="15">
        <f t="shared" ref="AI5:AI10" si="14">+W5/100</f>
        <v>-0.54371870727881855</v>
      </c>
      <c r="AJ5" s="15">
        <f t="shared" ref="AJ5:AJ10" si="15">+X5/100</f>
        <v>4.259493623792765</v>
      </c>
      <c r="AK5" s="15">
        <f t="shared" ref="AK5:AK10" si="16">+Y5/100</f>
        <v>-0.97378387041697101</v>
      </c>
      <c r="AL5" s="14" t="str">
        <f t="shared" ref="AL5:AL10" si="17">+Z5</f>
        <v>นาแห้ว,รพช.</v>
      </c>
      <c r="AM5" s="17" t="str">
        <f>+IF(AND(C5&lt;C13),"OK","Not OK")</f>
        <v>OK</v>
      </c>
      <c r="AN5" s="17" t="str">
        <f t="shared" ref="AN5:AW5" si="18">+IF(AND(D5&lt;D13),"OK","Not OK")</f>
        <v>Not OK</v>
      </c>
      <c r="AO5" s="17" t="str">
        <f t="shared" si="18"/>
        <v>OK</v>
      </c>
      <c r="AP5" s="17" t="str">
        <f t="shared" si="18"/>
        <v>OK</v>
      </c>
      <c r="AQ5" s="17" t="str">
        <f t="shared" si="18"/>
        <v>OK</v>
      </c>
      <c r="AR5" s="17" t="str">
        <f t="shared" si="18"/>
        <v>OK</v>
      </c>
      <c r="AS5" s="17" t="str">
        <f t="shared" si="18"/>
        <v>Not OK</v>
      </c>
      <c r="AT5" s="17" t="str">
        <f t="shared" si="18"/>
        <v>OK</v>
      </c>
      <c r="AU5" s="17" t="str">
        <f t="shared" si="18"/>
        <v>OK</v>
      </c>
      <c r="AV5" s="17" t="str">
        <f t="shared" si="18"/>
        <v>Not OK</v>
      </c>
      <c r="AW5" s="17" t="str">
        <f t="shared" si="18"/>
        <v>OK</v>
      </c>
    </row>
    <row r="6" spans="1:50" ht="13.5" customHeight="1">
      <c r="A6" s="312" t="str">
        <f>+'8.คำนวณ'!E5</f>
        <v>บึงกาฬ</v>
      </c>
      <c r="B6" s="14" t="str">
        <f>+'8.คำนวณ'!G5</f>
        <v>บุ่งคล้า,รพช.</v>
      </c>
      <c r="C6" s="53">
        <f>+'8.คำนวณ'!Y5</f>
        <v>13740.11715749663</v>
      </c>
      <c r="D6" s="53">
        <f>+'8.คำนวณ'!Z5</f>
        <v>17.064171670101732</v>
      </c>
      <c r="E6" s="53">
        <f>+'8.คำนวณ'!AA5</f>
        <v>1504.1034458669972</v>
      </c>
      <c r="F6" s="53">
        <f>+'8.คำนวณ'!AB5</f>
        <v>396.47523634836375</v>
      </c>
      <c r="G6" s="53">
        <f>+'8.คำนวณ'!AC5</f>
        <v>712.37664631702023</v>
      </c>
      <c r="H6" s="53">
        <f>+'8.คำนวณ'!AD5</f>
        <v>546.65171941502467</v>
      </c>
      <c r="I6" s="53">
        <f>+'8.คำนวณ'!AE5</f>
        <v>757.98354976787448</v>
      </c>
      <c r="J6" s="53">
        <f>+'8.คำนวณ'!AF5</f>
        <v>271.3537635971511</v>
      </c>
      <c r="K6" s="53">
        <f>+'8.คำนวณ'!AG5</f>
        <v>468.2602777442346</v>
      </c>
      <c r="L6" s="53">
        <f>+'8.คำนวณ'!AH5</f>
        <v>0.22933703581550283</v>
      </c>
      <c r="M6" s="53">
        <f>+'8.คำนวณ'!AI5</f>
        <v>298.38537913521031</v>
      </c>
      <c r="N6" s="14" t="str">
        <f t="shared" si="3"/>
        <v>บุ่งคล้า,รพช.</v>
      </c>
      <c r="O6" s="47">
        <f t="shared" ref="O6:Y6" si="19">+(C6-C11)*100/C11</f>
        <v>4.2930016662696637</v>
      </c>
      <c r="P6" s="47">
        <f t="shared" si="19"/>
        <v>-74.758480875850381</v>
      </c>
      <c r="Q6" s="47">
        <f t="shared" si="19"/>
        <v>6.172370898569382E-2</v>
      </c>
      <c r="R6" s="47">
        <f t="shared" si="19"/>
        <v>-16.259243413825292</v>
      </c>
      <c r="S6" s="47">
        <f t="shared" si="19"/>
        <v>-8.8201285183960234</v>
      </c>
      <c r="T6" s="47">
        <f t="shared" si="19"/>
        <v>-8.8010698917358905</v>
      </c>
      <c r="U6" s="47">
        <f t="shared" si="19"/>
        <v>-43.910105058119235</v>
      </c>
      <c r="V6" s="47">
        <f t="shared" si="19"/>
        <v>12.21282869877507</v>
      </c>
      <c r="W6" s="47">
        <f t="shared" si="19"/>
        <v>12.443099374667174</v>
      </c>
      <c r="X6" s="47">
        <f t="shared" si="19"/>
        <v>-99.529876025238252</v>
      </c>
      <c r="Y6" s="47">
        <f t="shared" si="19"/>
        <v>-66.75168681761734</v>
      </c>
      <c r="Z6" s="14" t="str">
        <f t="shared" si="5"/>
        <v>บุ่งคล้า,รพช.</v>
      </c>
      <c r="AA6" s="15">
        <f t="shared" si="6"/>
        <v>4.2930016662696635E-2</v>
      </c>
      <c r="AB6" s="15">
        <f t="shared" si="7"/>
        <v>-0.74758480875850386</v>
      </c>
      <c r="AC6" s="15">
        <f t="shared" si="8"/>
        <v>6.1723708985693816E-4</v>
      </c>
      <c r="AD6" s="15">
        <f t="shared" si="9"/>
        <v>-0.16259243413825292</v>
      </c>
      <c r="AE6" s="15">
        <f t="shared" si="10"/>
        <v>-8.820128518396024E-2</v>
      </c>
      <c r="AF6" s="15">
        <f t="shared" si="11"/>
        <v>-8.8010698917358909E-2</v>
      </c>
      <c r="AG6" s="15">
        <f t="shared" si="12"/>
        <v>-0.43910105058119236</v>
      </c>
      <c r="AH6" s="15">
        <f t="shared" si="13"/>
        <v>0.1221282869877507</v>
      </c>
      <c r="AI6" s="15">
        <f t="shared" si="14"/>
        <v>0.12443099374667174</v>
      </c>
      <c r="AJ6" s="15">
        <f t="shared" si="15"/>
        <v>-0.99529876025238251</v>
      </c>
      <c r="AK6" s="15">
        <f t="shared" si="16"/>
        <v>-0.66751686817617339</v>
      </c>
      <c r="AL6" s="14" t="str">
        <f t="shared" si="17"/>
        <v>บุ่งคล้า,รพช.</v>
      </c>
      <c r="AM6" s="17" t="str">
        <f>+IF(AND(C6&lt;C13),"OK","Not OK")</f>
        <v>OK</v>
      </c>
      <c r="AN6" s="17" t="str">
        <f t="shared" ref="AN6:AW6" si="20">+IF(AND(D6&lt;D13),"OK","Not OK")</f>
        <v>OK</v>
      </c>
      <c r="AO6" s="17" t="str">
        <f t="shared" si="20"/>
        <v>OK</v>
      </c>
      <c r="AP6" s="17" t="str">
        <f t="shared" si="20"/>
        <v>OK</v>
      </c>
      <c r="AQ6" s="17" t="str">
        <f t="shared" si="20"/>
        <v>OK</v>
      </c>
      <c r="AR6" s="17" t="str">
        <f t="shared" si="20"/>
        <v>OK</v>
      </c>
      <c r="AS6" s="17" t="str">
        <f t="shared" si="20"/>
        <v>OK</v>
      </c>
      <c r="AT6" s="17" t="str">
        <f t="shared" si="20"/>
        <v>OK</v>
      </c>
      <c r="AU6" s="17" t="str">
        <f t="shared" si="20"/>
        <v>OK</v>
      </c>
      <c r="AV6" s="17" t="str">
        <f t="shared" si="20"/>
        <v>OK</v>
      </c>
      <c r="AW6" s="17" t="str">
        <f t="shared" si="20"/>
        <v>OK</v>
      </c>
    </row>
    <row r="7" spans="1:50" ht="13.5" customHeight="1">
      <c r="A7" s="312" t="str">
        <f>+'8.คำนวณ'!E6</f>
        <v>สกลนคร</v>
      </c>
      <c r="B7" s="14" t="str">
        <f>+'8.คำนวณ'!G6</f>
        <v>นิคมน้ำอูน,รพช.</v>
      </c>
      <c r="C7" s="53">
        <f>+'8.คำนวณ'!Y6</f>
        <v>16819.972363734152</v>
      </c>
      <c r="D7" s="53">
        <f>+'8.คำนวณ'!Z6</f>
        <v>78.646891071690845</v>
      </c>
      <c r="E7" s="53">
        <f>+'8.คำนวณ'!AA6</f>
        <v>1448.025637345469</v>
      </c>
      <c r="F7" s="53">
        <f>+'8.คำนวณ'!AB6</f>
        <v>536.56108701301719</v>
      </c>
      <c r="G7" s="53">
        <f>+'8.คำนวณ'!AC6</f>
        <v>878.77185041954419</v>
      </c>
      <c r="H7" s="53">
        <f>+'8.คำนวณ'!AD6</f>
        <v>944.58529908969672</v>
      </c>
      <c r="I7" s="53">
        <f>+'8.คำนวณ'!AE6</f>
        <v>649.94358873268357</v>
      </c>
      <c r="J7" s="53">
        <f>+'8.คำนวณ'!AF6</f>
        <v>148.16812764575272</v>
      </c>
      <c r="K7" s="53">
        <f>+'8.คำนวณ'!AG6</f>
        <v>461.94897792970374</v>
      </c>
      <c r="L7" s="53">
        <f>+'8.คำนวณ'!AH6</f>
        <v>32.381017672967204</v>
      </c>
      <c r="M7" s="53">
        <f>+'8.คำนวณ'!AI6</f>
        <v>136.56048630944952</v>
      </c>
      <c r="N7" s="14" t="str">
        <f t="shared" si="3"/>
        <v>นิคมน้ำอูน,รพช.</v>
      </c>
      <c r="O7" s="47">
        <f t="shared" ref="O7:Y7" si="21">+(C7-C11)*100/C11</f>
        <v>27.670338298421154</v>
      </c>
      <c r="P7" s="47">
        <f t="shared" si="21"/>
        <v>16.335386411941883</v>
      </c>
      <c r="Q7" s="47">
        <f t="shared" si="21"/>
        <v>-3.6688988076405566</v>
      </c>
      <c r="R7" s="47">
        <f t="shared" si="21"/>
        <v>13.32872084270797</v>
      </c>
      <c r="S7" s="47">
        <f t="shared" si="21"/>
        <v>12.477444055974468</v>
      </c>
      <c r="T7" s="47">
        <f t="shared" si="21"/>
        <v>57.586934447328673</v>
      </c>
      <c r="U7" s="47">
        <f t="shared" si="21"/>
        <v>-51.904935639659634</v>
      </c>
      <c r="V7" s="47">
        <f t="shared" si="21"/>
        <v>-38.728085043941341</v>
      </c>
      <c r="W7" s="47">
        <f t="shared" si="21"/>
        <v>10.927570200065201</v>
      </c>
      <c r="X7" s="47">
        <f t="shared" si="21"/>
        <v>-33.621306819836811</v>
      </c>
      <c r="Y7" s="47">
        <f t="shared" si="21"/>
        <v>-84.783417236078392</v>
      </c>
      <c r="Z7" s="14" t="str">
        <f t="shared" si="5"/>
        <v>นิคมน้ำอูน,รพช.</v>
      </c>
      <c r="AA7" s="15">
        <f t="shared" si="6"/>
        <v>0.27670338298421154</v>
      </c>
      <c r="AB7" s="15">
        <f t="shared" si="7"/>
        <v>0.16335386411941882</v>
      </c>
      <c r="AC7" s="15">
        <f t="shared" si="8"/>
        <v>-3.6688988076405568E-2</v>
      </c>
      <c r="AD7" s="15">
        <f t="shared" si="9"/>
        <v>0.1332872084270797</v>
      </c>
      <c r="AE7" s="15">
        <f t="shared" si="10"/>
        <v>0.12477444055974468</v>
      </c>
      <c r="AF7" s="15">
        <f t="shared" si="11"/>
        <v>0.57586934447328675</v>
      </c>
      <c r="AG7" s="15">
        <f t="shared" si="12"/>
        <v>-0.51904935639659633</v>
      </c>
      <c r="AH7" s="15">
        <f t="shared" si="13"/>
        <v>-0.3872808504394134</v>
      </c>
      <c r="AI7" s="15">
        <f t="shared" si="14"/>
        <v>0.10927570200065201</v>
      </c>
      <c r="AJ7" s="15">
        <f t="shared" si="15"/>
        <v>-0.3362130681983681</v>
      </c>
      <c r="AK7" s="15">
        <f t="shared" si="16"/>
        <v>-0.84783417236078396</v>
      </c>
      <c r="AL7" s="14" t="str">
        <f t="shared" si="17"/>
        <v>นิคมน้ำอูน,รพช.</v>
      </c>
      <c r="AM7" s="17" t="str">
        <f>+IF(AND(C7&lt;C13),"OK","Not OK")</f>
        <v>Not OK</v>
      </c>
      <c r="AN7" s="17" t="str">
        <f t="shared" ref="AN7:AW7" si="22">+IF(AND(D7&lt;D13),"OK","Not OK")</f>
        <v>OK</v>
      </c>
      <c r="AO7" s="17" t="str">
        <f t="shared" si="22"/>
        <v>OK</v>
      </c>
      <c r="AP7" s="17" t="str">
        <f t="shared" si="22"/>
        <v>OK</v>
      </c>
      <c r="AQ7" s="17" t="str">
        <f t="shared" si="22"/>
        <v>OK</v>
      </c>
      <c r="AR7" s="17" t="str">
        <f t="shared" si="22"/>
        <v>Not OK</v>
      </c>
      <c r="AS7" s="17" t="str">
        <f t="shared" si="22"/>
        <v>OK</v>
      </c>
      <c r="AT7" s="17" t="str">
        <f t="shared" si="22"/>
        <v>OK</v>
      </c>
      <c r="AU7" s="17" t="str">
        <f t="shared" si="22"/>
        <v>OK</v>
      </c>
      <c r="AV7" s="17" t="str">
        <f t="shared" si="22"/>
        <v>OK</v>
      </c>
      <c r="AW7" s="17" t="str">
        <f t="shared" si="22"/>
        <v>OK</v>
      </c>
    </row>
    <row r="8" spans="1:50" ht="13.5" customHeight="1">
      <c r="A8" s="312" t="str">
        <f>+'8.คำนวณ'!E7</f>
        <v>อุดรธานี</v>
      </c>
      <c r="B8" s="14" t="str">
        <f>+'8.คำนวณ'!G7</f>
        <v>ประจักษ์ศิลปาคม,รพช.</v>
      </c>
      <c r="C8" s="53">
        <f>+'8.คำนวณ'!Y7</f>
        <v>9704.9163106050892</v>
      </c>
      <c r="D8" s="53">
        <f>+'8.คำนวณ'!Z7</f>
        <v>30.772633784795705</v>
      </c>
      <c r="E8" s="53">
        <f>+'8.คำนวณ'!AA7</f>
        <v>1313.6209527842018</v>
      </c>
      <c r="F8" s="53">
        <f>+'8.คำนวณ'!AB7</f>
        <v>535.86505429563238</v>
      </c>
      <c r="G8" s="53">
        <f>+'8.คำนวณ'!AC7</f>
        <v>1055.7068015431105</v>
      </c>
      <c r="H8" s="53">
        <f>+'8.คำนวณ'!AD7</f>
        <v>416.75649334326744</v>
      </c>
      <c r="I8" s="53">
        <f>+'8.คำนวณ'!AE7</f>
        <v>497.84577848873192</v>
      </c>
      <c r="J8" s="53">
        <f>+'8.คำนวณ'!AF7</f>
        <v>143.39504965007563</v>
      </c>
      <c r="K8" s="53">
        <f>+'8.คำนวณ'!AG7</f>
        <v>416.49191554404717</v>
      </c>
      <c r="L8" s="53">
        <f>+'8.คำนวณ'!AH7</f>
        <v>34.149340663501143</v>
      </c>
      <c r="M8" s="53">
        <f>+'8.คำนวณ'!AI7</f>
        <v>427.01972800939154</v>
      </c>
      <c r="N8" s="14" t="str">
        <f t="shared" si="3"/>
        <v>ประจักษ์ศิลปาคม,รพช.</v>
      </c>
      <c r="O8" s="47">
        <f>+(C8-C11)*100/C11</f>
        <v>-26.335791656571804</v>
      </c>
      <c r="P8" s="47">
        <f t="shared" ref="P8:Y8" si="23">+(D8-D11)*100/D11</f>
        <v>-54.480765946563949</v>
      </c>
      <c r="Q8" s="47">
        <f t="shared" si="23"/>
        <v>-12.610281429106957</v>
      </c>
      <c r="R8" s="47">
        <f t="shared" si="23"/>
        <v>13.18170962733077</v>
      </c>
      <c r="S8" s="47">
        <f t="shared" si="23"/>
        <v>35.124040049059886</v>
      </c>
      <c r="T8" s="47">
        <f t="shared" si="23"/>
        <v>-30.471733722432621</v>
      </c>
      <c r="U8" s="47">
        <f t="shared" si="23"/>
        <v>-63.159995462641213</v>
      </c>
      <c r="V8" s="47">
        <f t="shared" si="23"/>
        <v>-40.70189434879385</v>
      </c>
      <c r="W8" s="47">
        <f t="shared" si="23"/>
        <v>1.1989216485262697E-2</v>
      </c>
      <c r="X8" s="47">
        <f t="shared" si="23"/>
        <v>-29.996375373347007</v>
      </c>
      <c r="Y8" s="47">
        <f t="shared" si="23"/>
        <v>-52.418293104507072</v>
      </c>
      <c r="Z8" s="14" t="str">
        <f t="shared" si="5"/>
        <v>ประจักษ์ศิลปาคม,รพช.</v>
      </c>
      <c r="AA8" s="15">
        <f t="shared" si="6"/>
        <v>-0.26335791656571805</v>
      </c>
      <c r="AB8" s="15">
        <f t="shared" si="7"/>
        <v>-0.54480765946563947</v>
      </c>
      <c r="AC8" s="15">
        <f t="shared" si="8"/>
        <v>-0.12610281429106956</v>
      </c>
      <c r="AD8" s="15">
        <f t="shared" si="9"/>
        <v>0.1318170962733077</v>
      </c>
      <c r="AE8" s="15">
        <f t="shared" si="10"/>
        <v>0.35124040049059885</v>
      </c>
      <c r="AF8" s="15">
        <f t="shared" si="11"/>
        <v>-0.3047173372243262</v>
      </c>
      <c r="AG8" s="15">
        <f t="shared" si="12"/>
        <v>-0.63159995462641216</v>
      </c>
      <c r="AH8" s="15">
        <f t="shared" si="13"/>
        <v>-0.40701894348793849</v>
      </c>
      <c r="AI8" s="15">
        <f t="shared" si="14"/>
        <v>1.1989216485262696E-4</v>
      </c>
      <c r="AJ8" s="15">
        <f t="shared" si="15"/>
        <v>-0.29996375373347006</v>
      </c>
      <c r="AK8" s="15">
        <f t="shared" si="16"/>
        <v>-0.52418293104507074</v>
      </c>
      <c r="AL8" s="14" t="str">
        <f t="shared" si="17"/>
        <v>ประจักษ์ศิลปาคม,รพช.</v>
      </c>
      <c r="AM8" s="17" t="str">
        <f>+IF(AND(C8&lt;C13),"OK","Not OK")</f>
        <v>OK</v>
      </c>
      <c r="AN8" s="17" t="str">
        <f t="shared" ref="AN8:AW8" si="24">+IF(AND(D8&lt;D13),"OK","Not OK")</f>
        <v>OK</v>
      </c>
      <c r="AO8" s="17" t="str">
        <f t="shared" si="24"/>
        <v>OK</v>
      </c>
      <c r="AP8" s="17" t="str">
        <f t="shared" si="24"/>
        <v>OK</v>
      </c>
      <c r="AQ8" s="17" t="str">
        <f t="shared" si="24"/>
        <v>OK</v>
      </c>
      <c r="AR8" s="17" t="str">
        <f t="shared" si="24"/>
        <v>OK</v>
      </c>
      <c r="AS8" s="17" t="str">
        <f t="shared" si="24"/>
        <v>OK</v>
      </c>
      <c r="AT8" s="17" t="str">
        <f t="shared" si="24"/>
        <v>OK</v>
      </c>
      <c r="AU8" s="17" t="str">
        <f t="shared" si="24"/>
        <v>OK</v>
      </c>
      <c r="AV8" s="17" t="str">
        <f t="shared" si="24"/>
        <v>OK</v>
      </c>
      <c r="AW8" s="17" t="str">
        <f t="shared" si="24"/>
        <v>OK</v>
      </c>
    </row>
    <row r="9" spans="1:50" ht="13.5" customHeight="1">
      <c r="A9" s="312" t="str">
        <f>+'8.คำนวณ'!E8</f>
        <v>หนองคาย</v>
      </c>
      <c r="B9" s="14" t="str">
        <f>+'8.คำนวณ'!G8</f>
        <v>โพธิ์ตาก,รพช.</v>
      </c>
      <c r="C9" s="53">
        <f>+'8.คำนวณ'!Y8</f>
        <v>12468.160612397809</v>
      </c>
      <c r="D9" s="53">
        <f>+'8.คำนวณ'!Z8</f>
        <v>104.68706903091976</v>
      </c>
      <c r="E9" s="53">
        <f>+'8.คำนวณ'!AA8</f>
        <v>1305.430884070613</v>
      </c>
      <c r="F9" s="53">
        <f>+'8.คำนวณ'!AB8</f>
        <v>662.61149501205773</v>
      </c>
      <c r="G9" s="53">
        <f>+'8.คำนวณ'!AC8</f>
        <v>918.21934400434975</v>
      </c>
      <c r="H9" s="53">
        <f>+'8.คำนวณ'!AD8</f>
        <v>640.35258608358583</v>
      </c>
      <c r="I9" s="53">
        <f>+'8.คำนวณ'!AE8</f>
        <v>1189.5429373850873</v>
      </c>
      <c r="J9" s="53">
        <f>+'8.คำนวณ'!AF8</f>
        <v>242.97474762026422</v>
      </c>
      <c r="K9" s="53">
        <f>+'8.คำนวณ'!AG8</f>
        <v>283.43524506290339</v>
      </c>
      <c r="L9" s="53">
        <f>+'8.คำนวณ'!AH8</f>
        <v>18.129108320980002</v>
      </c>
      <c r="M9" s="53">
        <f>+'8.คำนวณ'!AI8</f>
        <v>44.696119132184585</v>
      </c>
      <c r="N9" s="14" t="str">
        <f t="shared" si="3"/>
        <v>โพธิ์ตาก,รพช.</v>
      </c>
      <c r="O9" s="47">
        <f t="shared" ref="O9:Y9" si="25">+(C9-C11)*100/C11</f>
        <v>-5.3616588112821262</v>
      </c>
      <c r="P9" s="47">
        <f t="shared" si="25"/>
        <v>54.854317342869251</v>
      </c>
      <c r="Q9" s="47">
        <f t="shared" si="25"/>
        <v>-13.155132513005871</v>
      </c>
      <c r="R9" s="47">
        <f t="shared" si="25"/>
        <v>39.952215997298161</v>
      </c>
      <c r="S9" s="47">
        <f t="shared" si="25"/>
        <v>17.526482951240723</v>
      </c>
      <c r="T9" s="47">
        <f t="shared" si="25"/>
        <v>6.8312211756632726</v>
      </c>
      <c r="U9" s="47">
        <f t="shared" si="25"/>
        <v>-11.975215811453175</v>
      </c>
      <c r="V9" s="47">
        <f t="shared" si="25"/>
        <v>0.47726396497662016</v>
      </c>
      <c r="W9" s="47">
        <f t="shared" si="25"/>
        <v>-31.938840551623986</v>
      </c>
      <c r="X9" s="47">
        <f t="shared" si="25"/>
        <v>-62.83666773472337</v>
      </c>
      <c r="Y9" s="47">
        <f t="shared" si="25"/>
        <v>-95.019626728189792</v>
      </c>
      <c r="Z9" s="14" t="str">
        <f t="shared" si="5"/>
        <v>โพธิ์ตาก,รพช.</v>
      </c>
      <c r="AA9" s="15">
        <f t="shared" si="6"/>
        <v>-5.3616588112821259E-2</v>
      </c>
      <c r="AB9" s="15">
        <f t="shared" si="7"/>
        <v>0.54854317342869252</v>
      </c>
      <c r="AC9" s="15">
        <f t="shared" si="8"/>
        <v>-0.13155132513005871</v>
      </c>
      <c r="AD9" s="15">
        <f t="shared" si="9"/>
        <v>0.39952215997298163</v>
      </c>
      <c r="AE9" s="15">
        <f t="shared" si="10"/>
        <v>0.17526482951240724</v>
      </c>
      <c r="AF9" s="15">
        <f t="shared" si="11"/>
        <v>6.8312211756632726E-2</v>
      </c>
      <c r="AG9" s="15">
        <f t="shared" si="12"/>
        <v>-0.11975215811453176</v>
      </c>
      <c r="AH9" s="15">
        <f t="shared" si="13"/>
        <v>4.7726396497662013E-3</v>
      </c>
      <c r="AI9" s="15">
        <f t="shared" si="14"/>
        <v>-0.31938840551623987</v>
      </c>
      <c r="AJ9" s="15">
        <f t="shared" si="15"/>
        <v>-0.62836667734723373</v>
      </c>
      <c r="AK9" s="15">
        <f t="shared" si="16"/>
        <v>-0.95019626728189788</v>
      </c>
      <c r="AL9" s="14" t="str">
        <f t="shared" si="17"/>
        <v>โพธิ์ตาก,รพช.</v>
      </c>
      <c r="AM9" s="17" t="str">
        <f>+IF(AND(C9&lt;C13),"OK","Not OK")</f>
        <v>OK</v>
      </c>
      <c r="AN9" s="17" t="str">
        <f t="shared" ref="AN9:AW9" si="26">+IF(AND(D9&lt;D13),"OK","Not OK")</f>
        <v>OK</v>
      </c>
      <c r="AO9" s="17" t="str">
        <f t="shared" si="26"/>
        <v>OK</v>
      </c>
      <c r="AP9" s="17" t="str">
        <f t="shared" si="26"/>
        <v>Not OK</v>
      </c>
      <c r="AQ9" s="17" t="str">
        <f t="shared" si="26"/>
        <v>OK</v>
      </c>
      <c r="AR9" s="17" t="str">
        <f t="shared" si="26"/>
        <v>OK</v>
      </c>
      <c r="AS9" s="17" t="str">
        <f t="shared" si="26"/>
        <v>OK</v>
      </c>
      <c r="AT9" s="17" t="str">
        <f t="shared" si="26"/>
        <v>OK</v>
      </c>
      <c r="AU9" s="17" t="str">
        <f t="shared" si="26"/>
        <v>OK</v>
      </c>
      <c r="AV9" s="17" t="str">
        <f t="shared" si="26"/>
        <v>OK</v>
      </c>
      <c r="AW9" s="17" t="str">
        <f t="shared" si="26"/>
        <v>OK</v>
      </c>
    </row>
    <row r="10" spans="1:50" ht="13.5" customHeight="1">
      <c r="A10" s="312" t="str">
        <f>+'8.คำนวณ'!E9</f>
        <v>นครพนม</v>
      </c>
      <c r="B10" s="14" t="str">
        <f>+'8.คำนวณ'!G9</f>
        <v>วังยาง,รพช.</v>
      </c>
      <c r="C10" s="53">
        <f>+'8.คำนวณ'!Y9</f>
        <v>9333.2239201246321</v>
      </c>
      <c r="D10" s="53">
        <f>+'8.คำนวณ'!Z9</f>
        <v>48.228265270583286</v>
      </c>
      <c r="E10" s="53">
        <f>+'8.คำนวณ'!AA9</f>
        <v>1560.3126160515981</v>
      </c>
      <c r="F10" s="53">
        <f>+'8.คำนวณ'!AB9</f>
        <v>373.71739637218684</v>
      </c>
      <c r="G10" s="53">
        <f>+'8.คำนวณ'!AC9</f>
        <v>1141.389380917632</v>
      </c>
      <c r="H10" s="53">
        <f>+'8.คำนวณ'!AD9</f>
        <v>345.71886806488004</v>
      </c>
      <c r="I10" s="53">
        <f>+'8.คำนวณ'!AE9</f>
        <v>146.93710639640878</v>
      </c>
      <c r="J10" s="53">
        <f>+'8.คำนวณ'!AF9</f>
        <v>307.14498622879682</v>
      </c>
      <c r="K10" s="53">
        <f>+'8.คำนวณ'!AG9</f>
        <v>397.9897813246231</v>
      </c>
      <c r="L10" s="53">
        <f>+'8.คำนวณ'!AH9</f>
        <v>1.7007234513121142E-2</v>
      </c>
      <c r="M10" s="53">
        <f>+'8.คำนวณ'!AI9</f>
        <v>275.32445045474714</v>
      </c>
      <c r="N10" s="14" t="str">
        <f t="shared" si="3"/>
        <v>วังยาง,รพช.</v>
      </c>
      <c r="O10" s="47">
        <f t="shared" ref="O10:Y10" si="27">+(C10-C11)*100/C11</f>
        <v>-29.157086020759074</v>
      </c>
      <c r="P10" s="47">
        <f t="shared" si="27"/>
        <v>-28.660194957782469</v>
      </c>
      <c r="Q10" s="47">
        <f t="shared" si="27"/>
        <v>3.8010851687161957</v>
      </c>
      <c r="R10" s="47">
        <f t="shared" si="27"/>
        <v>-21.065996933728986</v>
      </c>
      <c r="S10" s="47">
        <f t="shared" si="27"/>
        <v>46.090888297064481</v>
      </c>
      <c r="T10" s="47">
        <f t="shared" si="27"/>
        <v>-42.323073785450163</v>
      </c>
      <c r="U10" s="47">
        <f t="shared" si="27"/>
        <v>-89.126826217584181</v>
      </c>
      <c r="V10" s="47">
        <f t="shared" si="27"/>
        <v>27.013560705746755</v>
      </c>
      <c r="W10" s="47">
        <f t="shared" si="27"/>
        <v>-4.4309187463688362</v>
      </c>
      <c r="X10" s="47">
        <f t="shared" si="27"/>
        <v>-99.965136426131167</v>
      </c>
      <c r="Y10" s="47">
        <f t="shared" si="27"/>
        <v>-69.321306620259179</v>
      </c>
      <c r="Z10" s="14" t="str">
        <f t="shared" si="5"/>
        <v>วังยาง,รพช.</v>
      </c>
      <c r="AA10" s="15">
        <f t="shared" si="6"/>
        <v>-0.29157086020759077</v>
      </c>
      <c r="AB10" s="15">
        <f t="shared" si="7"/>
        <v>-0.2866019495778247</v>
      </c>
      <c r="AC10" s="15">
        <f t="shared" si="8"/>
        <v>3.8010851687161958E-2</v>
      </c>
      <c r="AD10" s="15">
        <f t="shared" si="9"/>
        <v>-0.21065996933728987</v>
      </c>
      <c r="AE10" s="15">
        <f t="shared" si="10"/>
        <v>0.46090888297064481</v>
      </c>
      <c r="AF10" s="15">
        <f t="shared" si="11"/>
        <v>-0.4232307378545016</v>
      </c>
      <c r="AG10" s="15">
        <f t="shared" si="12"/>
        <v>-0.89126826217584176</v>
      </c>
      <c r="AH10" s="15">
        <f t="shared" si="13"/>
        <v>0.27013560705746753</v>
      </c>
      <c r="AI10" s="15">
        <f t="shared" si="14"/>
        <v>-4.4309187463688365E-2</v>
      </c>
      <c r="AJ10" s="15">
        <f t="shared" si="15"/>
        <v>-0.99965136426131163</v>
      </c>
      <c r="AK10" s="15">
        <f t="shared" si="16"/>
        <v>-0.69321306620259182</v>
      </c>
      <c r="AL10" s="14" t="str">
        <f t="shared" si="17"/>
        <v>วังยาง,รพช.</v>
      </c>
      <c r="AM10" s="17" t="str">
        <f>+IF(AND(C10&lt;C13),"OK","Not OK")</f>
        <v>OK</v>
      </c>
      <c r="AN10" s="17" t="str">
        <f t="shared" ref="AN10:AW10" si="28">+IF(AND(D10&lt;D13),"OK","Not OK")</f>
        <v>OK</v>
      </c>
      <c r="AO10" s="17" t="str">
        <f t="shared" si="28"/>
        <v>OK</v>
      </c>
      <c r="AP10" s="17" t="str">
        <f t="shared" si="28"/>
        <v>OK</v>
      </c>
      <c r="AQ10" s="17" t="str">
        <f t="shared" si="28"/>
        <v>OK</v>
      </c>
      <c r="AR10" s="17" t="str">
        <f t="shared" si="28"/>
        <v>OK</v>
      </c>
      <c r="AS10" s="17" t="str">
        <f t="shared" si="28"/>
        <v>OK</v>
      </c>
      <c r="AT10" s="17" t="str">
        <f t="shared" si="28"/>
        <v>OK</v>
      </c>
      <c r="AU10" s="17" t="str">
        <f t="shared" si="28"/>
        <v>OK</v>
      </c>
      <c r="AV10" s="17" t="str">
        <f t="shared" si="28"/>
        <v>OK</v>
      </c>
      <c r="AW10" s="17" t="str">
        <f t="shared" si="28"/>
        <v>OK</v>
      </c>
    </row>
    <row r="11" spans="1:50" ht="13.5" customHeight="1">
      <c r="B11" s="18" t="s">
        <v>144</v>
      </c>
      <c r="C11" s="19">
        <f t="shared" ref="C11:M11" si="29">AVERAGE(C4:C10)</f>
        <v>13174.534185394383</v>
      </c>
      <c r="D11" s="19">
        <f t="shared" si="29"/>
        <v>67.603584341228185</v>
      </c>
      <c r="E11" s="19">
        <f t="shared" si="29"/>
        <v>1503.1756301155208</v>
      </c>
      <c r="F11" s="19">
        <f t="shared" si="29"/>
        <v>473.4555221511103</v>
      </c>
      <c r="G11" s="19">
        <f t="shared" si="29"/>
        <v>781.28717966085969</v>
      </c>
      <c r="H11" s="19">
        <f t="shared" si="29"/>
        <v>599.4058469393043</v>
      </c>
      <c r="I11" s="19">
        <f t="shared" si="29"/>
        <v>1351.3727393379538</v>
      </c>
      <c r="J11" s="19">
        <f t="shared" si="29"/>
        <v>241.820624917651</v>
      </c>
      <c r="K11" s="19">
        <f t="shared" si="29"/>
        <v>416.44198741264074</v>
      </c>
      <c r="L11" s="19">
        <f t="shared" si="29"/>
        <v>48.782246413136747</v>
      </c>
      <c r="M11" s="19">
        <f t="shared" si="29"/>
        <v>897.44516510785365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2856.2571861887877</v>
      </c>
      <c r="D12" s="21">
        <f t="shared" si="30"/>
        <v>38.839521393661997</v>
      </c>
      <c r="E12" s="21">
        <f t="shared" si="30"/>
        <v>265.27555853134078</v>
      </c>
      <c r="F12" s="21">
        <f t="shared" si="30"/>
        <v>123.64813047380558</v>
      </c>
      <c r="G12" s="21">
        <f t="shared" si="30"/>
        <v>369.33393491690646</v>
      </c>
      <c r="H12" s="21">
        <f t="shared" si="30"/>
        <v>196.14298818438715</v>
      </c>
      <c r="I12" s="21">
        <f t="shared" si="30"/>
        <v>1267.1336828514432</v>
      </c>
      <c r="J12" s="21">
        <f t="shared" si="30"/>
        <v>128.05760479521751</v>
      </c>
      <c r="K12" s="21">
        <f t="shared" si="30"/>
        <v>159.55305585396624</v>
      </c>
      <c r="L12" s="21">
        <f t="shared" si="30"/>
        <v>92.838204260896475</v>
      </c>
      <c r="M12" s="21">
        <f t="shared" si="30"/>
        <v>1848.5318947397054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16030.791371583171</v>
      </c>
      <c r="D13" s="21">
        <f t="shared" si="31"/>
        <v>106.44310573489018</v>
      </c>
      <c r="E13" s="21">
        <f t="shared" si="31"/>
        <v>1768.4511886468615</v>
      </c>
      <c r="F13" s="21">
        <f t="shared" si="31"/>
        <v>597.10365262491587</v>
      </c>
      <c r="G13" s="21">
        <f t="shared" si="31"/>
        <v>1150.6211145777661</v>
      </c>
      <c r="H13" s="21">
        <f t="shared" si="31"/>
        <v>795.54883512369145</v>
      </c>
      <c r="I13" s="21">
        <f t="shared" si="31"/>
        <v>2618.5064221893972</v>
      </c>
      <c r="J13" s="21">
        <f t="shared" si="31"/>
        <v>369.87822971286852</v>
      </c>
      <c r="K13" s="21">
        <f t="shared" si="31"/>
        <v>575.99504326660701</v>
      </c>
      <c r="L13" s="21">
        <f t="shared" si="31"/>
        <v>141.62045067403324</v>
      </c>
      <c r="M13" s="21">
        <f t="shared" si="31"/>
        <v>2745.9770598475588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355" t="s">
        <v>146</v>
      </c>
      <c r="C14" s="364" t="s">
        <v>248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355" t="s">
        <v>146</v>
      </c>
      <c r="O14" s="364" t="s">
        <v>731</v>
      </c>
      <c r="P14" s="365"/>
      <c r="Q14" s="365"/>
      <c r="R14" s="365"/>
      <c r="S14" s="365"/>
      <c r="T14" s="365"/>
      <c r="U14" s="365"/>
      <c r="V14" s="365"/>
      <c r="W14" s="365"/>
      <c r="X14" s="365"/>
      <c r="Y14" s="366"/>
      <c r="Z14" s="355" t="s">
        <v>146</v>
      </c>
      <c r="AA14" s="364" t="s">
        <v>731</v>
      </c>
      <c r="AB14" s="365"/>
      <c r="AC14" s="365"/>
      <c r="AD14" s="365"/>
      <c r="AE14" s="365"/>
      <c r="AF14" s="365"/>
      <c r="AG14" s="365"/>
      <c r="AH14" s="365"/>
      <c r="AI14" s="365"/>
      <c r="AJ14" s="365"/>
      <c r="AK14" s="366"/>
      <c r="AL14" s="355" t="s">
        <v>146</v>
      </c>
      <c r="AM14" s="364" t="s">
        <v>732</v>
      </c>
      <c r="AN14" s="365"/>
      <c r="AO14" s="365"/>
      <c r="AP14" s="365"/>
      <c r="AQ14" s="365"/>
      <c r="AR14" s="365"/>
      <c r="AS14" s="365"/>
      <c r="AT14" s="365"/>
      <c r="AU14" s="365"/>
      <c r="AV14" s="365"/>
      <c r="AW14" s="366"/>
    </row>
    <row r="15" spans="1:50" ht="13.5" customHeight="1">
      <c r="B15" s="355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355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355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355"/>
      <c r="AM15" s="12" t="s">
        <v>137</v>
      </c>
      <c r="AN15" s="13" t="s">
        <v>138</v>
      </c>
      <c r="AO15" s="12" t="s">
        <v>139</v>
      </c>
      <c r="AP15" s="12" t="s">
        <v>140</v>
      </c>
      <c r="AQ15" s="12" t="s">
        <v>141</v>
      </c>
      <c r="AR15" s="12" t="s">
        <v>142</v>
      </c>
      <c r="AS15" s="12" t="s">
        <v>143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312" t="str">
        <f>+'8.คำนวณ'!E10</f>
        <v>อุดรธานี</v>
      </c>
      <c r="B16" s="14" t="str">
        <f>+'8.คำนวณ'!G10</f>
        <v>หนองแสง,รพช.</v>
      </c>
      <c r="C16" s="53">
        <f>+'8.คำนวณ'!Y10</f>
        <v>11116.206393959777</v>
      </c>
      <c r="D16" s="53">
        <f>+'8.คำนวณ'!Z10</f>
        <v>1.277196128173262</v>
      </c>
      <c r="E16" s="53">
        <f>+'8.คำนวณ'!AA10</f>
        <v>1058.2648996888158</v>
      </c>
      <c r="F16" s="53">
        <f>+'8.คำนวณ'!AB10</f>
        <v>404.46063195352906</v>
      </c>
      <c r="G16" s="53">
        <f>+'8.คำนวณ'!AC10</f>
        <v>821.77407793392911</v>
      </c>
      <c r="H16" s="53">
        <f>+'8.คำนวณ'!AD10</f>
        <v>539.14403205521967</v>
      </c>
      <c r="I16" s="53">
        <f>+'8.คำนวณ'!AE10</f>
        <v>95.322832125897179</v>
      </c>
      <c r="J16" s="53">
        <f>+'8.คำนวณ'!AF10</f>
        <v>5.7473825767796791</v>
      </c>
      <c r="K16" s="53">
        <f>+'8.คำนวณ'!AG10</f>
        <v>450.36685344955436</v>
      </c>
      <c r="L16" s="53">
        <f>+'8.คำนวณ'!AH10</f>
        <v>9.3453375232189911E-3</v>
      </c>
      <c r="M16" s="53">
        <f>+'8.คำนวณ'!AI10</f>
        <v>10.513699408153098</v>
      </c>
      <c r="N16" s="14" t="str">
        <f>+B16</f>
        <v>หนองแสง,รพช.</v>
      </c>
      <c r="O16" s="50">
        <f>+(C16-C26)*100/C26</f>
        <v>1.6783452344341263</v>
      </c>
      <c r="P16" s="50">
        <f t="shared" ref="P16:Y16" si="32">+(D16-D26)*100/D26</f>
        <v>-97.764343946234476</v>
      </c>
      <c r="Q16" s="50">
        <f t="shared" si="32"/>
        <v>-21.658535797391885</v>
      </c>
      <c r="R16" s="50">
        <f t="shared" si="32"/>
        <v>-41.328743746296027</v>
      </c>
      <c r="S16" s="50">
        <f t="shared" si="32"/>
        <v>-7.7940161597819646</v>
      </c>
      <c r="T16" s="50">
        <f t="shared" si="32"/>
        <v>-13.791810879921533</v>
      </c>
      <c r="U16" s="50">
        <f t="shared" si="32"/>
        <v>-80.988451965457102</v>
      </c>
      <c r="V16" s="50">
        <f t="shared" si="32"/>
        <v>-97.22203154323789</v>
      </c>
      <c r="W16" s="50">
        <f t="shared" si="32"/>
        <v>24.922898168020772</v>
      </c>
      <c r="X16" s="50">
        <f t="shared" si="32"/>
        <v>-99.987293396851697</v>
      </c>
      <c r="Y16" s="50">
        <f t="shared" si="32"/>
        <v>-93.689950532951642</v>
      </c>
      <c r="Z16" s="14" t="str">
        <f>+N16</f>
        <v>หนองแสง,รพช.</v>
      </c>
      <c r="AA16" s="15">
        <f t="shared" ref="AA16:AK16" si="33">+O16/100</f>
        <v>1.6783452344341265E-2</v>
      </c>
      <c r="AB16" s="15">
        <f t="shared" si="33"/>
        <v>-0.97764343946234478</v>
      </c>
      <c r="AC16" s="15">
        <f t="shared" si="33"/>
        <v>-0.21658535797391884</v>
      </c>
      <c r="AD16" s="15">
        <f t="shared" si="33"/>
        <v>-0.41328743746296026</v>
      </c>
      <c r="AE16" s="15">
        <f t="shared" si="33"/>
        <v>-7.7940161597819649E-2</v>
      </c>
      <c r="AF16" s="15">
        <f t="shared" si="33"/>
        <v>-0.13791810879921532</v>
      </c>
      <c r="AG16" s="15">
        <f t="shared" si="33"/>
        <v>-0.80988451965457098</v>
      </c>
      <c r="AH16" s="15">
        <f t="shared" si="33"/>
        <v>-0.97222031543237886</v>
      </c>
      <c r="AI16" s="15">
        <f t="shared" si="33"/>
        <v>0.24922898168020771</v>
      </c>
      <c r="AJ16" s="15">
        <f t="shared" si="33"/>
        <v>-0.99987293396851695</v>
      </c>
      <c r="AK16" s="15">
        <f t="shared" si="33"/>
        <v>-0.93689950532951638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Not 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312" t="str">
        <f>+'8.คำนวณ'!E11</f>
        <v>อุดรธานี</v>
      </c>
      <c r="B17" s="14" t="str">
        <f>+'8.คำนวณ'!G11</f>
        <v>นายูง,รพช.</v>
      </c>
      <c r="C17" s="53">
        <f>+'8.คำนวณ'!Y11</f>
        <v>10891.065127617763</v>
      </c>
      <c r="D17" s="53">
        <f>+'8.คำนวณ'!Z11</f>
        <v>59.787524952416689</v>
      </c>
      <c r="E17" s="53">
        <f>+'8.คำนวณ'!AA11</f>
        <v>1529.3184569987902</v>
      </c>
      <c r="F17" s="53">
        <f>+'8.คำนวณ'!AB11</f>
        <v>484.45668594944789</v>
      </c>
      <c r="G17" s="53">
        <f>+'8.คำนวณ'!AC11</f>
        <v>974.39804298304966</v>
      </c>
      <c r="H17" s="53">
        <f>+'8.คำนวณ'!AD11</f>
        <v>598.18926029202328</v>
      </c>
      <c r="I17" s="53">
        <f>+'8.คำนวณ'!AE11</f>
        <v>540.19698578764701</v>
      </c>
      <c r="J17" s="53">
        <f>+'8.คำนวณ'!AF11</f>
        <v>87.515360325746599</v>
      </c>
      <c r="K17" s="53">
        <f>+'8.คำนวณ'!AG11</f>
        <v>394.54609705597153</v>
      </c>
      <c r="L17" s="53">
        <f>+'8.คำนวณ'!AH11</f>
        <v>1.0245840907804211</v>
      </c>
      <c r="M17" s="53">
        <f>+'8.คำนวณ'!AI11</f>
        <v>20.870418057278496</v>
      </c>
      <c r="N17" s="14" t="str">
        <f t="shared" ref="N17:N25" si="35">+B17</f>
        <v>นายูง,รพช.</v>
      </c>
      <c r="O17" s="50">
        <f>+(C17-C26)*100/C26</f>
        <v>-0.3809896316475116</v>
      </c>
      <c r="P17" s="50">
        <f t="shared" ref="P17:Y17" si="36">+(D17-D26)*100/D26</f>
        <v>4.6545155838399594</v>
      </c>
      <c r="Q17" s="50">
        <f t="shared" si="36"/>
        <v>13.212719413247671</v>
      </c>
      <c r="R17" s="50">
        <f t="shared" si="36"/>
        <v>-29.724477193552875</v>
      </c>
      <c r="S17" s="50">
        <f t="shared" si="36"/>
        <v>9.3309373193184975</v>
      </c>
      <c r="T17" s="50">
        <f t="shared" si="36"/>
        <v>-4.3505820063072544</v>
      </c>
      <c r="U17" s="50">
        <f t="shared" si="36"/>
        <v>7.7389405494489134</v>
      </c>
      <c r="V17" s="50">
        <f t="shared" si="36"/>
        <v>-57.699890825205209</v>
      </c>
      <c r="W17" s="50">
        <f t="shared" si="36"/>
        <v>9.4393193628622765</v>
      </c>
      <c r="X17" s="50">
        <f t="shared" si="36"/>
        <v>-98.606900670920723</v>
      </c>
      <c r="Y17" s="50">
        <f t="shared" si="36"/>
        <v>-87.47411684251864</v>
      </c>
      <c r="Z17" s="14" t="str">
        <f t="shared" ref="Z17:Z25" si="37">+N17</f>
        <v>นายูง,รพช.</v>
      </c>
      <c r="AA17" s="15">
        <f t="shared" ref="AA17:AA25" si="38">+O17/100</f>
        <v>-3.8098963164751158E-3</v>
      </c>
      <c r="AB17" s="15">
        <f t="shared" ref="AB17:AB25" si="39">+P17/100</f>
        <v>4.6545155838399598E-2</v>
      </c>
      <c r="AC17" s="15">
        <f t="shared" ref="AC17:AC25" si="40">+Q17/100</f>
        <v>0.1321271941324767</v>
      </c>
      <c r="AD17" s="15">
        <f t="shared" ref="AD17:AD25" si="41">+R17/100</f>
        <v>-0.29724477193552873</v>
      </c>
      <c r="AE17" s="15">
        <f t="shared" ref="AE17:AE25" si="42">+S17/100</f>
        <v>9.3309373193184969E-2</v>
      </c>
      <c r="AF17" s="15">
        <f t="shared" ref="AF17:AF25" si="43">+T17/100</f>
        <v>-4.3505820063072548E-2</v>
      </c>
      <c r="AG17" s="15">
        <f t="shared" ref="AG17:AG25" si="44">+U17/100</f>
        <v>7.7389405494489139E-2</v>
      </c>
      <c r="AH17" s="15">
        <f t="shared" ref="AH17:AH25" si="45">+V17/100</f>
        <v>-0.57699890825205213</v>
      </c>
      <c r="AI17" s="15">
        <f t="shared" ref="AI17:AI25" si="46">+W17/100</f>
        <v>9.4393193628622765E-2</v>
      </c>
      <c r="AJ17" s="15">
        <f t="shared" ref="AJ17:AJ25" si="47">+X17/100</f>
        <v>-0.98606900670920727</v>
      </c>
      <c r="AK17" s="15">
        <f t="shared" ref="AK17:AK25" si="48">+Y17/100</f>
        <v>-0.87474116842518645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OK</v>
      </c>
      <c r="AS17" s="17" t="str">
        <f t="shared" si="50"/>
        <v>OK</v>
      </c>
      <c r="AT17" s="17" t="str">
        <f t="shared" si="50"/>
        <v>OK</v>
      </c>
      <c r="AU17" s="17" t="str">
        <f t="shared" si="50"/>
        <v>OK</v>
      </c>
      <c r="AV17" s="17" t="str">
        <f t="shared" si="50"/>
        <v>OK</v>
      </c>
      <c r="AW17" s="17" t="str">
        <f t="shared" si="50"/>
        <v>OK</v>
      </c>
    </row>
    <row r="18" spans="1:50" ht="13.5" customHeight="1">
      <c r="A18" s="312" t="str">
        <f>+'8.คำนวณ'!E12</f>
        <v>หนองคาย</v>
      </c>
      <c r="B18" s="14" t="str">
        <f>+'8.คำนวณ'!G12</f>
        <v>ศรีเชียงใหม่,รพช.</v>
      </c>
      <c r="C18" s="53">
        <f>+'8.คำนวณ'!Y12</f>
        <v>13069.772913251001</v>
      </c>
      <c r="D18" s="53">
        <f>+'8.คำนวณ'!Z12</f>
        <v>31.375364591350937</v>
      </c>
      <c r="E18" s="53">
        <f>+'8.คำนวณ'!AA12</f>
        <v>1665.2243618631724</v>
      </c>
      <c r="F18" s="53">
        <f>+'8.คำนวณ'!AB12</f>
        <v>409.45019216135393</v>
      </c>
      <c r="G18" s="53">
        <f>+'8.คำนวณ'!AC12</f>
        <v>892.19801278383784</v>
      </c>
      <c r="H18" s="53">
        <f>+'8.คำนวณ'!AD12</f>
        <v>468.84087840878379</v>
      </c>
      <c r="I18" s="53">
        <f>+'8.คำนวณ'!AE12</f>
        <v>476.26170704452613</v>
      </c>
      <c r="J18" s="53">
        <f>+'8.คำนวณ'!AF12</f>
        <v>456.94719914793285</v>
      </c>
      <c r="K18" s="53">
        <f>+'8.คำนวณ'!AG12</f>
        <v>356.23164559864671</v>
      </c>
      <c r="L18" s="53">
        <f>+'8.คำนวณ'!AH12</f>
        <v>1.4494217121621917</v>
      </c>
      <c r="M18" s="53">
        <f>+'8.คำนวณ'!AI12</f>
        <v>8.0973280009060993</v>
      </c>
      <c r="N18" s="14" t="str">
        <f t="shared" si="35"/>
        <v>ศรีเชียงใหม่,รพช.</v>
      </c>
      <c r="O18" s="50">
        <f>+(C18-C26)*100/C26</f>
        <v>19.547337941771545</v>
      </c>
      <c r="P18" s="50">
        <f t="shared" ref="P18:Y18" si="51">+(D18-D26)*100/D26</f>
        <v>-45.079285600340427</v>
      </c>
      <c r="Q18" s="50">
        <f t="shared" si="51"/>
        <v>23.273591302683709</v>
      </c>
      <c r="R18" s="50">
        <f t="shared" si="51"/>
        <v>-40.604955712507333</v>
      </c>
      <c r="S18" s="50">
        <f t="shared" si="51"/>
        <v>0.10780062064139308</v>
      </c>
      <c r="T18" s="50">
        <f t="shared" si="51"/>
        <v>-25.033162364767673</v>
      </c>
      <c r="U18" s="50">
        <f t="shared" si="51"/>
        <v>-5.0125545102169013</v>
      </c>
      <c r="V18" s="50">
        <f t="shared" si="51"/>
        <v>120.86313007372472</v>
      </c>
      <c r="W18" s="50">
        <f t="shared" si="51"/>
        <v>-1.1883551231844272</v>
      </c>
      <c r="X18" s="50">
        <f t="shared" si="51"/>
        <v>-98.029260425829875</v>
      </c>
      <c r="Y18" s="50">
        <f t="shared" si="51"/>
        <v>-95.14019392669617</v>
      </c>
      <c r="Z18" s="14" t="str">
        <f t="shared" si="37"/>
        <v>ศรีเชียงใหม่,รพช.</v>
      </c>
      <c r="AA18" s="15">
        <f t="shared" si="38"/>
        <v>0.19547337941771545</v>
      </c>
      <c r="AB18" s="15">
        <f t="shared" si="39"/>
        <v>-0.45079285600340424</v>
      </c>
      <c r="AC18" s="15">
        <f t="shared" si="40"/>
        <v>0.23273591302683708</v>
      </c>
      <c r="AD18" s="15">
        <f t="shared" si="41"/>
        <v>-0.40604955712507335</v>
      </c>
      <c r="AE18" s="15">
        <f t="shared" si="42"/>
        <v>1.0780062064139307E-3</v>
      </c>
      <c r="AF18" s="15">
        <f t="shared" si="43"/>
        <v>-0.25033162364767675</v>
      </c>
      <c r="AG18" s="15">
        <f t="shared" si="44"/>
        <v>-5.0125545102169017E-2</v>
      </c>
      <c r="AH18" s="15">
        <f t="shared" si="45"/>
        <v>1.2086313007372471</v>
      </c>
      <c r="AI18" s="15">
        <f t="shared" si="46"/>
        <v>-1.1883551231844272E-2</v>
      </c>
      <c r="AJ18" s="15">
        <f t="shared" si="47"/>
        <v>-0.98029260425829878</v>
      </c>
      <c r="AK18" s="15">
        <f t="shared" si="48"/>
        <v>-0.9514019392669617</v>
      </c>
      <c r="AL18" s="14" t="str">
        <f t="shared" si="49"/>
        <v>ศรีเชียงใหม่,รพช.</v>
      </c>
      <c r="AM18" s="17" t="str">
        <f>+IF(AND(C18&lt;C28),"OK","Not OK")</f>
        <v>Not OK</v>
      </c>
      <c r="AN18" s="17" t="str">
        <f t="shared" ref="AN18:AW18" si="52">+IF(AND(D18&lt;D28),"OK","Not OK")</f>
        <v>OK</v>
      </c>
      <c r="AO18" s="17" t="str">
        <f t="shared" si="52"/>
        <v>Not OK</v>
      </c>
      <c r="AP18" s="17" t="str">
        <f t="shared" si="52"/>
        <v>OK</v>
      </c>
      <c r="AQ18" s="17" t="str">
        <f t="shared" si="52"/>
        <v>OK</v>
      </c>
      <c r="AR18" s="17" t="str">
        <f t="shared" si="52"/>
        <v>OK</v>
      </c>
      <c r="AS18" s="17" t="str">
        <f t="shared" si="52"/>
        <v>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312" t="str">
        <f>+'8.คำนวณ'!E13</f>
        <v>สกลนคร</v>
      </c>
      <c r="B19" s="14" t="str">
        <f>+'8.คำนวณ'!G13</f>
        <v>เต่างอย,รพช.</v>
      </c>
      <c r="C19" s="53">
        <f>+'8.คำนวณ'!Y13</f>
        <v>12788.065821077236</v>
      </c>
      <c r="D19" s="53">
        <f>+'8.คำนวณ'!Z13</f>
        <v>80.22967627119958</v>
      </c>
      <c r="E19" s="53">
        <f>+'8.คำนวณ'!AA13</f>
        <v>1208.0294738372177</v>
      </c>
      <c r="F19" s="53">
        <f>+'8.คำนวณ'!AB13</f>
        <v>662.12408855828755</v>
      </c>
      <c r="G19" s="53">
        <f>+'8.คำนวณ'!AC13</f>
        <v>1248.5824625344378</v>
      </c>
      <c r="H19" s="53">
        <f>+'8.คำนวณ'!AD13</f>
        <v>699.07098979252089</v>
      </c>
      <c r="I19" s="53">
        <f>+'8.คำนวณ'!AE13</f>
        <v>806.41660753391784</v>
      </c>
      <c r="J19" s="53">
        <f>+'8.คำนวณ'!AF13</f>
        <v>193.61467669693235</v>
      </c>
      <c r="K19" s="53">
        <f>+'8.คำนวณ'!AG13</f>
        <v>312.67567955053681</v>
      </c>
      <c r="L19" s="53">
        <f>+'8.คำนวณ'!AH13</f>
        <v>18.273594499527032</v>
      </c>
      <c r="M19" s="53">
        <f>+'8.คำนวณ'!AI13</f>
        <v>9.5319793255995773</v>
      </c>
      <c r="N19" s="14" t="str">
        <f t="shared" si="35"/>
        <v>เต่างอย,รพช.</v>
      </c>
      <c r="O19" s="50">
        <f>+(C19-C26)*100/C26</f>
        <v>16.970603581333918</v>
      </c>
      <c r="P19" s="50">
        <f t="shared" ref="P19:Y19" si="53">+(D19-D26)*100/D26</f>
        <v>40.437288753685031</v>
      </c>
      <c r="Q19" s="50">
        <f t="shared" si="53"/>
        <v>-10.571731323468669</v>
      </c>
      <c r="R19" s="50">
        <f t="shared" si="53"/>
        <v>-3.9519572426101637</v>
      </c>
      <c r="S19" s="50">
        <f t="shared" si="53"/>
        <v>40.095407551765398</v>
      </c>
      <c r="T19" s="50">
        <f t="shared" si="53"/>
        <v>11.780230352659485</v>
      </c>
      <c r="U19" s="50">
        <f t="shared" si="53"/>
        <v>60.834794015934769</v>
      </c>
      <c r="V19" s="50">
        <f t="shared" si="53"/>
        <v>-6.4173199808742556</v>
      </c>
      <c r="W19" s="50">
        <f t="shared" si="53"/>
        <v>-13.269922559956868</v>
      </c>
      <c r="X19" s="50">
        <f t="shared" si="53"/>
        <v>-75.153886863724793</v>
      </c>
      <c r="Y19" s="50">
        <f t="shared" si="53"/>
        <v>-94.279153442719419</v>
      </c>
      <c r="Z19" s="14" t="str">
        <f t="shared" si="37"/>
        <v>เต่างอย,รพช.</v>
      </c>
      <c r="AA19" s="15">
        <f t="shared" si="38"/>
        <v>0.16970603581333918</v>
      </c>
      <c r="AB19" s="15">
        <f t="shared" si="39"/>
        <v>0.4043728875368503</v>
      </c>
      <c r="AC19" s="15">
        <f t="shared" si="40"/>
        <v>-0.10571731323468668</v>
      </c>
      <c r="AD19" s="15">
        <f t="shared" si="41"/>
        <v>-3.9519572426101636E-2</v>
      </c>
      <c r="AE19" s="15">
        <f t="shared" si="42"/>
        <v>0.400954075517654</v>
      </c>
      <c r="AF19" s="15">
        <f t="shared" si="43"/>
        <v>0.11780230352659485</v>
      </c>
      <c r="AG19" s="15">
        <f t="shared" si="44"/>
        <v>0.60834794015934768</v>
      </c>
      <c r="AH19" s="15">
        <f t="shared" si="45"/>
        <v>-6.4173199808742559E-2</v>
      </c>
      <c r="AI19" s="15">
        <f t="shared" si="46"/>
        <v>-0.13269922559956868</v>
      </c>
      <c r="AJ19" s="15">
        <f t="shared" si="47"/>
        <v>-0.75153886863724795</v>
      </c>
      <c r="AK19" s="15">
        <f t="shared" si="48"/>
        <v>-0.94279153442719421</v>
      </c>
      <c r="AL19" s="14" t="str">
        <f t="shared" si="49"/>
        <v>เต่างอย,รพช.</v>
      </c>
      <c r="AM19" s="17" t="str">
        <f>+IF(AND(C19&lt;C28),"OK","Not OK")</f>
        <v>Not 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Not OK</v>
      </c>
      <c r="AR19" s="17" t="str">
        <f t="shared" si="54"/>
        <v>OK</v>
      </c>
      <c r="AS19" s="17" t="str">
        <f t="shared" si="54"/>
        <v>Not 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312" t="str">
        <f>+'8.คำนวณ'!E14</f>
        <v>นครพนม</v>
      </c>
      <c r="B20" s="14" t="str">
        <f>+'8.คำนวณ'!G14</f>
        <v>นาทม,รพช.</v>
      </c>
      <c r="C20" s="53">
        <f>+'8.คำนวณ'!Y14</f>
        <v>13140.902359300298</v>
      </c>
      <c r="D20" s="53">
        <f>+'8.คำนวณ'!Z14</f>
        <v>32.996286470964627</v>
      </c>
      <c r="E20" s="53">
        <f>+'8.คำนวณ'!AA14</f>
        <v>1771.3031116136628</v>
      </c>
      <c r="F20" s="53">
        <f>+'8.คำนวณ'!AB14</f>
        <v>878.92937662213819</v>
      </c>
      <c r="G20" s="53">
        <f>+'8.คำนวณ'!AC14</f>
        <v>745.40241491254835</v>
      </c>
      <c r="H20" s="53">
        <f>+'8.คำนวณ'!AD14</f>
        <v>613.67517663012313</v>
      </c>
      <c r="I20" s="53">
        <f>+'8.คำนวณ'!AE14</f>
        <v>891.64600364092382</v>
      </c>
      <c r="J20" s="53">
        <f>+'8.คำนวณ'!AF14</f>
        <v>154.15874571142177</v>
      </c>
      <c r="K20" s="53">
        <f>+'8.คำนวณ'!AG14</f>
        <v>385.87000433720704</v>
      </c>
      <c r="L20" s="53">
        <f>+'8.คำนวณ'!AH14</f>
        <v>10.425523830799488</v>
      </c>
      <c r="M20" s="53">
        <f>+'8.คำนวณ'!AI14</f>
        <v>146.35449644379472</v>
      </c>
      <c r="N20" s="14" t="str">
        <f t="shared" si="35"/>
        <v>นาทม,รพช.</v>
      </c>
      <c r="O20" s="50">
        <f>+(C20-C26)*100/C26</f>
        <v>20.197948781065097</v>
      </c>
      <c r="P20" s="50">
        <f t="shared" ref="P20:Y20" si="55">+(D20-D26)*100/D26</f>
        <v>-42.241958009923742</v>
      </c>
      <c r="Q20" s="50">
        <f t="shared" si="55"/>
        <v>31.126412064932506</v>
      </c>
      <c r="R20" s="50">
        <f t="shared" si="55"/>
        <v>27.497923433573408</v>
      </c>
      <c r="S20" s="50">
        <f t="shared" si="55"/>
        <v>-16.363189264030435</v>
      </c>
      <c r="T20" s="50">
        <f t="shared" si="55"/>
        <v>-1.8744110297250789</v>
      </c>
      <c r="U20" s="50">
        <f t="shared" si="55"/>
        <v>77.833268797961466</v>
      </c>
      <c r="V20" s="50">
        <f t="shared" si="55"/>
        <v>-25.488145742980581</v>
      </c>
      <c r="W20" s="50">
        <f t="shared" si="55"/>
        <v>7.0327420606010111</v>
      </c>
      <c r="X20" s="50">
        <f t="shared" si="55"/>
        <v>-85.824696689439961</v>
      </c>
      <c r="Y20" s="50">
        <f t="shared" si="55"/>
        <v>-12.161830347827404</v>
      </c>
      <c r="Z20" s="14" t="str">
        <f t="shared" si="37"/>
        <v>นาทม,รพช.</v>
      </c>
      <c r="AA20" s="15">
        <f t="shared" si="38"/>
        <v>0.20197948781065098</v>
      </c>
      <c r="AB20" s="15">
        <f t="shared" si="39"/>
        <v>-0.42241958009923741</v>
      </c>
      <c r="AC20" s="15">
        <f t="shared" si="40"/>
        <v>0.31126412064932507</v>
      </c>
      <c r="AD20" s="15">
        <f t="shared" si="41"/>
        <v>0.27497923433573407</v>
      </c>
      <c r="AE20" s="15">
        <f t="shared" si="42"/>
        <v>-0.16363189264030434</v>
      </c>
      <c r="AF20" s="15">
        <f t="shared" si="43"/>
        <v>-1.8744110297250788E-2</v>
      </c>
      <c r="AG20" s="15">
        <f t="shared" si="44"/>
        <v>0.77833268797961463</v>
      </c>
      <c r="AH20" s="15">
        <f t="shared" si="45"/>
        <v>-0.25488145742980584</v>
      </c>
      <c r="AI20" s="15">
        <f t="shared" si="46"/>
        <v>7.0327420606010105E-2</v>
      </c>
      <c r="AJ20" s="15">
        <f t="shared" si="47"/>
        <v>-0.85824696689439961</v>
      </c>
      <c r="AK20" s="15">
        <f t="shared" si="48"/>
        <v>-0.12161830347827404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Not OK</v>
      </c>
      <c r="AP20" s="17" t="str">
        <f t="shared" si="56"/>
        <v>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Not 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312" t="str">
        <f>+'8.คำนวณ'!E15</f>
        <v>หนองคาย</v>
      </c>
      <c r="B21" s="14" t="str">
        <f>+'8.คำนวณ'!G15</f>
        <v>สระใคร,รพช.</v>
      </c>
      <c r="C21" s="53">
        <f>+'8.คำนวณ'!Y15</f>
        <v>8598.2267733258723</v>
      </c>
      <c r="D21" s="53">
        <f>+'8.คำนวณ'!Z15</f>
        <v>73.192864069601711</v>
      </c>
      <c r="E21" s="53">
        <f>+'8.คำนวณ'!AA15</f>
        <v>1225.951168608123</v>
      </c>
      <c r="F21" s="53">
        <f>+'8.คำนวณ'!AB15</f>
        <v>801.37752049683934</v>
      </c>
      <c r="G21" s="53">
        <f>+'8.คำนวณ'!AC15</f>
        <v>683.903227298199</v>
      </c>
      <c r="H21" s="53">
        <f>+'8.คำนวณ'!AD15</f>
        <v>748.02510761112899</v>
      </c>
      <c r="I21" s="53">
        <f>+'8.คำนวณ'!AE15</f>
        <v>474.65160369525734</v>
      </c>
      <c r="J21" s="53">
        <f>+'8.คำนวณ'!AF15</f>
        <v>215.26448564634248</v>
      </c>
      <c r="K21" s="53">
        <f>+'8.คำนวณ'!AG15</f>
        <v>315.55552904864942</v>
      </c>
      <c r="L21" s="53">
        <f>+'8.คำนวณ'!AH15</f>
        <v>0</v>
      </c>
      <c r="M21" s="53">
        <f>+'8.คำนวณ'!AI15</f>
        <v>0</v>
      </c>
      <c r="N21" s="14" t="str">
        <f t="shared" si="35"/>
        <v>สระใคร,รพช.</v>
      </c>
      <c r="O21" s="50">
        <f>+(C21-C26)*100/C26</f>
        <v>-21.353253144235747</v>
      </c>
      <c r="P21" s="50">
        <f t="shared" ref="P21:Y21" si="57">+(D21-D26)*100/D26</f>
        <v>28.119766447839659</v>
      </c>
      <c r="Q21" s="50">
        <f t="shared" si="57"/>
        <v>-9.2450202043927163</v>
      </c>
      <c r="R21" s="50">
        <f t="shared" si="57"/>
        <v>16.248213414328376</v>
      </c>
      <c r="S21" s="50">
        <f t="shared" si="57"/>
        <v>-23.263617558887347</v>
      </c>
      <c r="T21" s="50">
        <f t="shared" si="57"/>
        <v>19.607908294350818</v>
      </c>
      <c r="U21" s="50">
        <f t="shared" si="57"/>
        <v>-5.3336796434354925</v>
      </c>
      <c r="V21" s="50">
        <f t="shared" si="57"/>
        <v>4.047006267281259</v>
      </c>
      <c r="W21" s="50">
        <f t="shared" si="57"/>
        <v>-12.471109008656645</v>
      </c>
      <c r="X21" s="50">
        <f t="shared" si="57"/>
        <v>-100</v>
      </c>
      <c r="Y21" s="50">
        <f t="shared" si="57"/>
        <v>-99.999999999999986</v>
      </c>
      <c r="Z21" s="14" t="str">
        <f t="shared" si="37"/>
        <v>สระใคร,รพช.</v>
      </c>
      <c r="AA21" s="15">
        <f t="shared" si="38"/>
        <v>-0.21353253144235748</v>
      </c>
      <c r="AB21" s="15">
        <f t="shared" si="39"/>
        <v>0.28119766447839661</v>
      </c>
      <c r="AC21" s="15">
        <f t="shared" si="40"/>
        <v>-9.2450202043927163E-2</v>
      </c>
      <c r="AD21" s="15">
        <f t="shared" si="41"/>
        <v>0.16248213414328375</v>
      </c>
      <c r="AE21" s="15">
        <f t="shared" si="42"/>
        <v>-0.23263617558887348</v>
      </c>
      <c r="AF21" s="15">
        <f t="shared" si="43"/>
        <v>0.19607908294350818</v>
      </c>
      <c r="AG21" s="15">
        <f t="shared" si="44"/>
        <v>-5.3336796434354926E-2</v>
      </c>
      <c r="AH21" s="15">
        <f t="shared" si="45"/>
        <v>4.0470062672812591E-2</v>
      </c>
      <c r="AI21" s="15">
        <f t="shared" si="46"/>
        <v>-0.12471109008656646</v>
      </c>
      <c r="AJ21" s="15">
        <f t="shared" si="47"/>
        <v>-1</v>
      </c>
      <c r="AK21" s="15">
        <f t="shared" si="48"/>
        <v>-0.99999999999999989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312" t="str">
        <f>+'8.คำนวณ'!E16</f>
        <v>อุดรธานี</v>
      </c>
      <c r="B22" s="14" t="str">
        <f>+'8.คำนวณ'!G16</f>
        <v>กู่แก้ว,รพช.</v>
      </c>
      <c r="C22" s="53">
        <f>+'8.คำนวณ'!Y16</f>
        <v>9780.1327600167697</v>
      </c>
      <c r="D22" s="53">
        <f>+'8.คำนวณ'!Z16</f>
        <v>60.045511136146146</v>
      </c>
      <c r="E22" s="53">
        <f>+'8.คำนวณ'!AA16</f>
        <v>1053.100489356731</v>
      </c>
      <c r="F22" s="53">
        <f>+'8.คำนวณ'!AB16</f>
        <v>727.99066093563465</v>
      </c>
      <c r="G22" s="53">
        <f>+'8.คำนวณ'!AC16</f>
        <v>1105.1413501637055</v>
      </c>
      <c r="H22" s="53">
        <f>+'8.คำนวณ'!AD16</f>
        <v>337.7281557748255</v>
      </c>
      <c r="I22" s="53">
        <f>+'8.คำนวณ'!AE16</f>
        <v>264.17454576877651</v>
      </c>
      <c r="J22" s="53">
        <f>+'8.คำนวณ'!AF16</f>
        <v>68.818790786395311</v>
      </c>
      <c r="K22" s="53">
        <f>+'8.คำนวณ'!AG16</f>
        <v>347.16083801940141</v>
      </c>
      <c r="L22" s="53">
        <f>+'8.คำนวณ'!AH16</f>
        <v>320.35440437060532</v>
      </c>
      <c r="M22" s="53">
        <f>+'8.คำนวณ'!AI16</f>
        <v>667.59431078793148</v>
      </c>
      <c r="N22" s="14" t="str">
        <f t="shared" si="35"/>
        <v>กู่แก้ว,รพช.</v>
      </c>
      <c r="O22" s="50">
        <f t="shared" ref="O22:Y22" si="59">+(C22-C26)*100/C26</f>
        <v>-10.542528631716731</v>
      </c>
      <c r="P22" s="50">
        <f t="shared" si="59"/>
        <v>5.1061050936418457</v>
      </c>
      <c r="Q22" s="50">
        <f t="shared" si="59"/>
        <v>-22.040847888889555</v>
      </c>
      <c r="R22" s="50">
        <f t="shared" si="59"/>
        <v>5.6026798251291865</v>
      </c>
      <c r="S22" s="50">
        <f t="shared" si="59"/>
        <v>24.000802909901736</v>
      </c>
      <c r="T22" s="50">
        <f t="shared" si="59"/>
        <v>-45.997857727877999</v>
      </c>
      <c r="U22" s="50">
        <f t="shared" si="59"/>
        <v>-47.312024261371327</v>
      </c>
      <c r="V22" s="50">
        <f t="shared" si="59"/>
        <v>-66.736783660531088</v>
      </c>
      <c r="W22" s="50">
        <f t="shared" si="59"/>
        <v>-3.7044185564599306</v>
      </c>
      <c r="X22" s="50">
        <f t="shared" si="59"/>
        <v>335.57723549694219</v>
      </c>
      <c r="Y22" s="50">
        <f t="shared" si="59"/>
        <v>300.67277572394568</v>
      </c>
      <c r="Z22" s="14" t="str">
        <f t="shared" si="37"/>
        <v>กู่แก้ว,รพช.</v>
      </c>
      <c r="AA22" s="15">
        <f t="shared" si="38"/>
        <v>-0.10542528631716731</v>
      </c>
      <c r="AB22" s="15">
        <f t="shared" si="39"/>
        <v>5.106105093641846E-2</v>
      </c>
      <c r="AC22" s="15">
        <f t="shared" si="40"/>
        <v>-0.22040847888889556</v>
      </c>
      <c r="AD22" s="15">
        <f t="shared" si="41"/>
        <v>5.6026798251291865E-2</v>
      </c>
      <c r="AE22" s="15">
        <f t="shared" si="42"/>
        <v>0.24000802909901736</v>
      </c>
      <c r="AF22" s="15">
        <f t="shared" si="43"/>
        <v>-0.45997857727878</v>
      </c>
      <c r="AG22" s="15">
        <f t="shared" si="44"/>
        <v>-0.47312024261371327</v>
      </c>
      <c r="AH22" s="15">
        <f t="shared" si="45"/>
        <v>-0.66736783660531085</v>
      </c>
      <c r="AI22" s="15">
        <f t="shared" si="46"/>
        <v>-3.7044185564599305E-2</v>
      </c>
      <c r="AJ22" s="15">
        <f t="shared" si="47"/>
        <v>3.3557723549694218</v>
      </c>
      <c r="AK22" s="15">
        <f t="shared" si="48"/>
        <v>3.0067277572394566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Not 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312" t="str">
        <f>+'8.คำนวณ'!E17</f>
        <v>หนองคาย</v>
      </c>
      <c r="B23" s="14" t="str">
        <f>+'8.คำนวณ'!G17</f>
        <v>เฝ้าไร่,รพช.</v>
      </c>
      <c r="C23" s="53">
        <f>+'8.คำนวณ'!Y17</f>
        <v>9516.8068267456656</v>
      </c>
      <c r="D23" s="53">
        <f>+'8.คำนวณ'!Z17</f>
        <v>45.385968620632063</v>
      </c>
      <c r="E23" s="53">
        <f>+'8.คำนวณ'!AA17</f>
        <v>1413.995198669031</v>
      </c>
      <c r="F23" s="53">
        <f>+'8.คำนวณ'!AB17</f>
        <v>1134.9133133744933</v>
      </c>
      <c r="G23" s="53">
        <f>+'8.คำนวณ'!AC17</f>
        <v>891.11635666977224</v>
      </c>
      <c r="H23" s="53">
        <f>+'8.คำนวณ'!AD17</f>
        <v>924.87721940976985</v>
      </c>
      <c r="I23" s="53">
        <f>+'8.คำนวณ'!AE17</f>
        <v>574.51766662878833</v>
      </c>
      <c r="J23" s="53">
        <f>+'8.คำนวณ'!AF17</f>
        <v>392.6322378073213</v>
      </c>
      <c r="K23" s="53">
        <f>+'8.คำนวณ'!AG17</f>
        <v>344.99238808550683</v>
      </c>
      <c r="L23" s="53">
        <f>+'8.คำนวณ'!AH17</f>
        <v>93.085345723963329</v>
      </c>
      <c r="M23" s="53">
        <f>+'8.คำนวณ'!AI17</f>
        <v>40.527313846556325</v>
      </c>
      <c r="N23" s="14" t="str">
        <f t="shared" si="35"/>
        <v>เฝ้าไร่,รพช.</v>
      </c>
      <c r="O23" s="50">
        <f t="shared" ref="O23:Y23" si="61">+(C23-C26)*100/C26</f>
        <v>-12.951133168500736</v>
      </c>
      <c r="P23" s="50">
        <f t="shared" si="61"/>
        <v>-20.554554414555763</v>
      </c>
      <c r="Q23" s="50">
        <f t="shared" si="61"/>
        <v>4.6755441588991644</v>
      </c>
      <c r="R23" s="50">
        <f t="shared" si="61"/>
        <v>64.631077969501121</v>
      </c>
      <c r="S23" s="50">
        <f t="shared" si="61"/>
        <v>-1.3565054977087584E-2</v>
      </c>
      <c r="T23" s="50">
        <f t="shared" si="61"/>
        <v>47.886252101856734</v>
      </c>
      <c r="U23" s="50">
        <f t="shared" si="61"/>
        <v>14.583987615694303</v>
      </c>
      <c r="V23" s="50">
        <f t="shared" si="61"/>
        <v>89.776817040740397</v>
      </c>
      <c r="W23" s="50">
        <f t="shared" si="61"/>
        <v>-4.305903874927548</v>
      </c>
      <c r="X23" s="50">
        <f t="shared" si="61"/>
        <v>26.565631695873797</v>
      </c>
      <c r="Y23" s="50">
        <f t="shared" si="61"/>
        <v>-75.676558249320578</v>
      </c>
      <c r="Z23" s="14" t="str">
        <f t="shared" si="37"/>
        <v>เฝ้าไร่,รพช.</v>
      </c>
      <c r="AA23" s="15">
        <f t="shared" si="38"/>
        <v>-0.12951133168500736</v>
      </c>
      <c r="AB23" s="15">
        <f t="shared" si="39"/>
        <v>-0.20554554414555765</v>
      </c>
      <c r="AC23" s="15">
        <f t="shared" si="40"/>
        <v>4.6755441588991642E-2</v>
      </c>
      <c r="AD23" s="15">
        <f t="shared" si="41"/>
        <v>0.64631077969501116</v>
      </c>
      <c r="AE23" s="15">
        <f t="shared" si="42"/>
        <v>-1.3565054977087584E-4</v>
      </c>
      <c r="AF23" s="15">
        <f t="shared" si="43"/>
        <v>0.47886252101856736</v>
      </c>
      <c r="AG23" s="15">
        <f t="shared" si="44"/>
        <v>0.14583987615694302</v>
      </c>
      <c r="AH23" s="15">
        <f t="shared" si="45"/>
        <v>0.89776817040740398</v>
      </c>
      <c r="AI23" s="15">
        <f t="shared" si="46"/>
        <v>-4.3059038749275483E-2</v>
      </c>
      <c r="AJ23" s="15">
        <f t="shared" si="47"/>
        <v>0.26565631695873798</v>
      </c>
      <c r="AK23" s="15">
        <f t="shared" si="48"/>
        <v>-0.7567655824932058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Not OK</v>
      </c>
      <c r="AS23" s="17" t="str">
        <f t="shared" si="62"/>
        <v>OK</v>
      </c>
      <c r="AT23" s="17" t="str">
        <f t="shared" si="62"/>
        <v>Not 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312" t="str">
        <f>+'8.คำนวณ'!E18</f>
        <v>หนองคาย</v>
      </c>
      <c r="B24" s="14" t="str">
        <f>+'8.คำนวณ'!G18</f>
        <v>รัตนวาปี,รพช.</v>
      </c>
      <c r="C24" s="53">
        <f>+'8.คำนวณ'!Y18</f>
        <v>10611.550769639862</v>
      </c>
      <c r="D24" s="53">
        <f>+'8.คำนวณ'!Z18</f>
        <v>160.06485925239522</v>
      </c>
      <c r="E24" s="53">
        <f>+'8.คำนวณ'!AA18</f>
        <v>1538.7336122246597</v>
      </c>
      <c r="F24" s="53">
        <f>+'8.คำนวณ'!AB18</f>
        <v>769.14585934093645</v>
      </c>
      <c r="G24" s="53">
        <f>+'8.คำนวณ'!AC18</f>
        <v>832.1606836077799</v>
      </c>
      <c r="H24" s="53">
        <f>+'8.คำนวณ'!AD18</f>
        <v>558.72132118702973</v>
      </c>
      <c r="I24" s="53">
        <f>+'8.คำนวณ'!AE18</f>
        <v>712.95604709662052</v>
      </c>
      <c r="J24" s="53">
        <f>+'8.คำนวณ'!AF18</f>
        <v>237.80573423776838</v>
      </c>
      <c r="K24" s="53">
        <f>+'8.คำนวณ'!AG18</f>
        <v>390.49534805554225</v>
      </c>
      <c r="L24" s="53">
        <f>+'8.คำนวณ'!AH18</f>
        <v>230.97233689156531</v>
      </c>
      <c r="M24" s="53">
        <f>+'8.คำนวณ'!AI18</f>
        <v>197.17595915572673</v>
      </c>
      <c r="N24" s="14" t="str">
        <f t="shared" si="35"/>
        <v>รัตนวาปี,รพช.</v>
      </c>
      <c r="O24" s="50">
        <f t="shared" ref="O24:Y24" si="63">+(C24-C26)*100/C26</f>
        <v>-2.9376673669494733</v>
      </c>
      <c r="P24" s="50">
        <f t="shared" si="63"/>
        <v>180.18404040620564</v>
      </c>
      <c r="Q24" s="50">
        <f t="shared" si="63"/>
        <v>13.90970657242336</v>
      </c>
      <c r="R24" s="50">
        <f t="shared" si="63"/>
        <v>11.572672949421497</v>
      </c>
      <c r="S24" s="50">
        <f t="shared" si="63"/>
        <v>-6.6286019411616444</v>
      </c>
      <c r="T24" s="50">
        <f t="shared" si="63"/>
        <v>-10.661436539135583</v>
      </c>
      <c r="U24" s="50">
        <f t="shared" si="63"/>
        <v>42.194664526892339</v>
      </c>
      <c r="V24" s="50">
        <f t="shared" si="63"/>
        <v>14.942205382093</v>
      </c>
      <c r="W24" s="50">
        <f t="shared" si="63"/>
        <v>8.3157213426951042</v>
      </c>
      <c r="X24" s="50">
        <f t="shared" si="63"/>
        <v>214.04685125886076</v>
      </c>
      <c r="Y24" s="50">
        <f t="shared" si="63"/>
        <v>18.339892333283426</v>
      </c>
      <c r="Z24" s="14" t="str">
        <f t="shared" si="37"/>
        <v>รัตนวาปี,รพช.</v>
      </c>
      <c r="AA24" s="15">
        <f t="shared" si="38"/>
        <v>-2.9376673669494733E-2</v>
      </c>
      <c r="AB24" s="15">
        <f t="shared" si="39"/>
        <v>1.8018404040620564</v>
      </c>
      <c r="AC24" s="15">
        <f t="shared" si="40"/>
        <v>0.13909706572423361</v>
      </c>
      <c r="AD24" s="15">
        <f t="shared" si="41"/>
        <v>0.11572672949421497</v>
      </c>
      <c r="AE24" s="15">
        <f t="shared" si="42"/>
        <v>-6.6286019411616437E-2</v>
      </c>
      <c r="AF24" s="15">
        <f t="shared" si="43"/>
        <v>-0.10661436539135583</v>
      </c>
      <c r="AG24" s="15">
        <f t="shared" si="44"/>
        <v>0.42194664526892339</v>
      </c>
      <c r="AH24" s="15">
        <f t="shared" si="45"/>
        <v>0.14942205382092999</v>
      </c>
      <c r="AI24" s="15">
        <f t="shared" si="46"/>
        <v>8.3157213426951038E-2</v>
      </c>
      <c r="AJ24" s="15">
        <f t="shared" si="47"/>
        <v>2.1404685125886074</v>
      </c>
      <c r="AK24" s="15">
        <f t="shared" si="48"/>
        <v>0.18339892333283425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Not OK</v>
      </c>
      <c r="AO24" s="17" t="str">
        <f t="shared" si="64"/>
        <v>OK</v>
      </c>
      <c r="AP24" s="17" t="str">
        <f t="shared" si="64"/>
        <v>OK</v>
      </c>
      <c r="AQ24" s="17" t="str">
        <f t="shared" si="64"/>
        <v>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Not OK</v>
      </c>
      <c r="AW24" s="17" t="str">
        <f t="shared" si="64"/>
        <v>OK</v>
      </c>
    </row>
    <row r="25" spans="1:50" ht="13.5" customHeight="1">
      <c r="A25" s="312" t="str">
        <f>+'8.คำนวณ'!E19</f>
        <v>เลย</v>
      </c>
      <c r="B25" s="14" t="str">
        <f>+'8.คำนวณ'!G19</f>
        <v>หนองหิน,รพช.</v>
      </c>
      <c r="C25" s="53">
        <f>+'8.คำนวณ'!Y19</f>
        <v>9814.4467382171788</v>
      </c>
      <c r="D25" s="53">
        <f>+'8.คำนวณ'!Z19</f>
        <v>26.929462013057311</v>
      </c>
      <c r="E25" s="53">
        <f>+'8.คำนวณ'!AA19</f>
        <v>1044.4417585307349</v>
      </c>
      <c r="F25" s="53">
        <f>+'8.คำนวณ'!AB19</f>
        <v>620.82768471169265</v>
      </c>
      <c r="G25" s="53">
        <f>+'8.คำนวณ'!AC19</f>
        <v>717.6959060445887</v>
      </c>
      <c r="H25" s="53">
        <f>+'8.คำนวณ'!AD19</f>
        <v>765.7048598431054</v>
      </c>
      <c r="I25" s="53">
        <f>+'8.คำนวณ'!AE19</f>
        <v>177.79973386029118</v>
      </c>
      <c r="J25" s="53">
        <f>+'8.คำนวณ'!AF19</f>
        <v>256.41109515552768</v>
      </c>
      <c r="K25" s="53">
        <f>+'8.คำนวณ'!AG19</f>
        <v>307.26415902086507</v>
      </c>
      <c r="L25" s="53">
        <f>+'8.คำนวณ'!AH19</f>
        <v>59.876396255096815</v>
      </c>
      <c r="M25" s="53">
        <f>+'8.คำนวณ'!AI19</f>
        <v>565.51785265715364</v>
      </c>
      <c r="N25" s="14" t="str">
        <f t="shared" si="35"/>
        <v>หนองหิน,รพช.</v>
      </c>
      <c r="O25" s="50">
        <f t="shared" ref="O25:Y25" si="65">+(C25-C26)*100/C26</f>
        <v>-10.228663595554407</v>
      </c>
      <c r="P25" s="50">
        <f t="shared" si="65"/>
        <v>-52.861574314157764</v>
      </c>
      <c r="Q25" s="50">
        <f t="shared" si="65"/>
        <v>-22.681838298043505</v>
      </c>
      <c r="R25" s="50">
        <f t="shared" si="65"/>
        <v>-9.9424336969870613</v>
      </c>
      <c r="S25" s="50">
        <f t="shared" si="65"/>
        <v>-19.471958422788621</v>
      </c>
      <c r="T25" s="50">
        <f t="shared" si="65"/>
        <v>22.434869798868128</v>
      </c>
      <c r="U25" s="50">
        <f t="shared" si="65"/>
        <v>-64.538945125450937</v>
      </c>
      <c r="V25" s="50">
        <f t="shared" si="65"/>
        <v>23.935012988989687</v>
      </c>
      <c r="W25" s="50">
        <f t="shared" si="65"/>
        <v>-14.770971810993856</v>
      </c>
      <c r="X25" s="50">
        <f t="shared" si="65"/>
        <v>-18.587680404909641</v>
      </c>
      <c r="Y25" s="50">
        <f t="shared" si="65"/>
        <v>239.40913528480482</v>
      </c>
      <c r="Z25" s="14" t="str">
        <f t="shared" si="37"/>
        <v>หนองหิน,รพช.</v>
      </c>
      <c r="AA25" s="15">
        <f t="shared" si="38"/>
        <v>-0.10228663595554406</v>
      </c>
      <c r="AB25" s="15">
        <f t="shared" si="39"/>
        <v>-0.52861574314157767</v>
      </c>
      <c r="AC25" s="15">
        <f t="shared" si="40"/>
        <v>-0.22681838298043505</v>
      </c>
      <c r="AD25" s="15">
        <f t="shared" si="41"/>
        <v>-9.9424336969870616E-2</v>
      </c>
      <c r="AE25" s="15">
        <f t="shared" si="42"/>
        <v>-0.19471958422788621</v>
      </c>
      <c r="AF25" s="15">
        <f t="shared" si="43"/>
        <v>0.22434869798868129</v>
      </c>
      <c r="AG25" s="15">
        <f t="shared" si="44"/>
        <v>-0.64538945125450942</v>
      </c>
      <c r="AH25" s="15">
        <f t="shared" si="45"/>
        <v>0.23935012988989687</v>
      </c>
      <c r="AI25" s="15">
        <f t="shared" si="46"/>
        <v>-0.14770971810993858</v>
      </c>
      <c r="AJ25" s="15">
        <f t="shared" si="47"/>
        <v>-0.1858768040490964</v>
      </c>
      <c r="AK25" s="15">
        <f t="shared" si="48"/>
        <v>2.3940913528480481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OK</v>
      </c>
      <c r="AR25" s="17" t="str">
        <f t="shared" si="66"/>
        <v>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OK</v>
      </c>
      <c r="AW25" s="17" t="str">
        <f t="shared" si="66"/>
        <v>Not OK</v>
      </c>
    </row>
    <row r="26" spans="1:50" ht="13.5" customHeight="1">
      <c r="B26" s="18" t="s">
        <v>144</v>
      </c>
      <c r="C26" s="19">
        <f>AVERAGE(C16:C25)</f>
        <v>10932.717648315142</v>
      </c>
      <c r="D26" s="19">
        <f t="shared" ref="D26:M26" si="67">AVERAGE(D16:D25)</f>
        <v>57.128471350593756</v>
      </c>
      <c r="E26" s="19">
        <f t="shared" si="67"/>
        <v>1350.8362531390937</v>
      </c>
      <c r="F26" s="19">
        <f t="shared" si="67"/>
        <v>689.36760141043521</v>
      </c>
      <c r="G26" s="19">
        <f t="shared" si="67"/>
        <v>891.23725349318488</v>
      </c>
      <c r="H26" s="19">
        <f t="shared" si="67"/>
        <v>625.39770010045299</v>
      </c>
      <c r="I26" s="19">
        <f t="shared" si="67"/>
        <v>501.39437331826457</v>
      </c>
      <c r="J26" s="19">
        <f t="shared" si="67"/>
        <v>206.89157080921683</v>
      </c>
      <c r="K26" s="19">
        <f t="shared" si="67"/>
        <v>360.51585422218818</v>
      </c>
      <c r="L26" s="19">
        <f t="shared" si="67"/>
        <v>73.547095271202309</v>
      </c>
      <c r="M26" s="19">
        <f t="shared" si="67"/>
        <v>166.61833576831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1600.6105027894146</v>
      </c>
      <c r="D27" s="21">
        <f t="shared" ref="D27:M27" si="68">STDEV(D16:D25)</f>
        <v>43.228111169793507</v>
      </c>
      <c r="E27" s="21">
        <f t="shared" si="68"/>
        <v>268.92685040173302</v>
      </c>
      <c r="F27" s="21">
        <f t="shared" si="68"/>
        <v>226.51988652083764</v>
      </c>
      <c r="G27" s="21">
        <f t="shared" si="68"/>
        <v>177.34279025057648</v>
      </c>
      <c r="H27" s="21">
        <f t="shared" si="68"/>
        <v>166.62208500673569</v>
      </c>
      <c r="I27" s="21">
        <f t="shared" si="68"/>
        <v>263.34885173311534</v>
      </c>
      <c r="J27" s="21">
        <f t="shared" si="68"/>
        <v>140.33142143115131</v>
      </c>
      <c r="K27" s="21">
        <f t="shared" si="68"/>
        <v>45.161940176293108</v>
      </c>
      <c r="L27" s="21">
        <f t="shared" si="68"/>
        <v>112.83185301037996</v>
      </c>
      <c r="M27" s="21">
        <f t="shared" si="68"/>
        <v>247.32320409851957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12533.328151104557</v>
      </c>
      <c r="D28" s="21">
        <f t="shared" ref="D28:M28" si="69">+D26+D27</f>
        <v>100.35658252038726</v>
      </c>
      <c r="E28" s="21">
        <f t="shared" si="69"/>
        <v>1619.7631035408267</v>
      </c>
      <c r="F28" s="21">
        <f t="shared" si="69"/>
        <v>915.88748793127286</v>
      </c>
      <c r="G28" s="21">
        <f t="shared" si="69"/>
        <v>1068.5800437437613</v>
      </c>
      <c r="H28" s="21">
        <f t="shared" si="69"/>
        <v>792.01978510718868</v>
      </c>
      <c r="I28" s="21">
        <f t="shared" si="69"/>
        <v>764.74322505137991</v>
      </c>
      <c r="J28" s="21">
        <f t="shared" si="69"/>
        <v>347.22299224036817</v>
      </c>
      <c r="K28" s="21">
        <f t="shared" si="69"/>
        <v>405.6777943984813</v>
      </c>
      <c r="L28" s="21">
        <f t="shared" si="69"/>
        <v>186.37894828158227</v>
      </c>
      <c r="M28" s="21">
        <f t="shared" si="69"/>
        <v>413.94153986682954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355" t="s">
        <v>147</v>
      </c>
      <c r="C29" s="364" t="s">
        <v>248</v>
      </c>
      <c r="D29" s="365"/>
      <c r="E29" s="365"/>
      <c r="F29" s="365"/>
      <c r="G29" s="365"/>
      <c r="H29" s="365"/>
      <c r="I29" s="365"/>
      <c r="J29" s="365"/>
      <c r="K29" s="365"/>
      <c r="L29" s="365"/>
      <c r="M29" s="366"/>
      <c r="N29" s="355" t="s">
        <v>147</v>
      </c>
      <c r="O29" s="364" t="s">
        <v>731</v>
      </c>
      <c r="P29" s="365"/>
      <c r="Q29" s="365"/>
      <c r="R29" s="365"/>
      <c r="S29" s="365"/>
      <c r="T29" s="365"/>
      <c r="U29" s="365"/>
      <c r="V29" s="365"/>
      <c r="W29" s="365"/>
      <c r="X29" s="365"/>
      <c r="Y29" s="366"/>
      <c r="Z29" s="355" t="s">
        <v>147</v>
      </c>
      <c r="AA29" s="364" t="s">
        <v>731</v>
      </c>
      <c r="AB29" s="365"/>
      <c r="AC29" s="365"/>
      <c r="AD29" s="365"/>
      <c r="AE29" s="365"/>
      <c r="AF29" s="365"/>
      <c r="AG29" s="365"/>
      <c r="AH29" s="365"/>
      <c r="AI29" s="365"/>
      <c r="AJ29" s="365"/>
      <c r="AK29" s="366"/>
      <c r="AL29" s="355" t="s">
        <v>147</v>
      </c>
      <c r="AM29" s="364" t="s">
        <v>732</v>
      </c>
      <c r="AN29" s="365"/>
      <c r="AO29" s="365"/>
      <c r="AP29" s="365"/>
      <c r="AQ29" s="365"/>
      <c r="AR29" s="365"/>
      <c r="AS29" s="365"/>
      <c r="AT29" s="365"/>
      <c r="AU29" s="365"/>
      <c r="AV29" s="365"/>
      <c r="AW29" s="366"/>
    </row>
    <row r="30" spans="1:50" ht="13.5" customHeight="1">
      <c r="B30" s="355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355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355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355"/>
      <c r="AM30" s="12" t="s">
        <v>137</v>
      </c>
      <c r="AN30" s="13" t="s">
        <v>138</v>
      </c>
      <c r="AO30" s="12" t="s">
        <v>139</v>
      </c>
      <c r="AP30" s="12" t="s">
        <v>140</v>
      </c>
      <c r="AQ30" s="12" t="s">
        <v>141</v>
      </c>
      <c r="AR30" s="12" t="s">
        <v>142</v>
      </c>
      <c r="AS30" s="12" t="s">
        <v>143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312" t="str">
        <f>+'8.คำนวณ'!E20</f>
        <v>อุดรธานี</v>
      </c>
      <c r="B31" s="14" t="str">
        <f>+'8.คำนวณ'!G20</f>
        <v>ทุ่งฝน,รพช.</v>
      </c>
      <c r="C31" s="53">
        <f>+'8.คำนวณ'!Y20</f>
        <v>10415.905839690011</v>
      </c>
      <c r="D31" s="53">
        <f>+'8.คำนวณ'!Z20</f>
        <v>38.416781627850362</v>
      </c>
      <c r="E31" s="53">
        <f>+'8.คำนวณ'!AA20</f>
        <v>1298.8365870729531</v>
      </c>
      <c r="F31" s="53">
        <f>+'8.คำนวณ'!AB20</f>
        <v>642.21130913738534</v>
      </c>
      <c r="G31" s="53">
        <f>+'8.คำนวณ'!AC20</f>
        <v>674.81863182666552</v>
      </c>
      <c r="H31" s="53">
        <f>+'8.คำนวณ'!AD20</f>
        <v>824.23765215450783</v>
      </c>
      <c r="I31" s="53">
        <f>+'8.คำนวณ'!AE20</f>
        <v>157.88342935973384</v>
      </c>
      <c r="J31" s="53">
        <f>+'8.คำนวณ'!AF20</f>
        <v>163.80599285888175</v>
      </c>
      <c r="K31" s="53">
        <f>+'8.คำนวณ'!AG20</f>
        <v>377.96882151261866</v>
      </c>
      <c r="L31" s="53">
        <f>+'8.คำนวณ'!AH20</f>
        <v>95.703180029213669</v>
      </c>
      <c r="M31" s="53">
        <f>+'8.คำนวณ'!AI20</f>
        <v>4.2603262192647895</v>
      </c>
      <c r="N31" s="14" t="str">
        <f>+B31</f>
        <v>ทุ่งฝน,รพช.</v>
      </c>
      <c r="O31" s="50">
        <f t="shared" ref="O31:Y31" si="70">+(C31-C44)*100/C44</f>
        <v>1.238074008570502</v>
      </c>
      <c r="P31" s="50">
        <f t="shared" si="70"/>
        <v>-36.518238970988961</v>
      </c>
      <c r="Q31" s="50">
        <f t="shared" si="70"/>
        <v>2.0993192013904913</v>
      </c>
      <c r="R31" s="50">
        <f t="shared" si="70"/>
        <v>0.68798245993340168</v>
      </c>
      <c r="S31" s="50">
        <f t="shared" si="70"/>
        <v>-6.9279457836914258</v>
      </c>
      <c r="T31" s="50">
        <f t="shared" si="70"/>
        <v>26.7842578330816</v>
      </c>
      <c r="U31" s="50">
        <f t="shared" si="70"/>
        <v>-81.42036003967506</v>
      </c>
      <c r="V31" s="50">
        <f t="shared" si="70"/>
        <v>-1.8868921893516395</v>
      </c>
      <c r="W31" s="50">
        <f t="shared" si="70"/>
        <v>3.6244833540493713</v>
      </c>
      <c r="X31" s="50">
        <f t="shared" si="70"/>
        <v>147.4776546088045</v>
      </c>
      <c r="Y31" s="50">
        <f t="shared" si="70"/>
        <v>-98.905741792708739</v>
      </c>
      <c r="Z31" s="14" t="str">
        <f>+N31</f>
        <v>ทุ่งฝน,รพช.</v>
      </c>
      <c r="AA31" s="15">
        <f t="shared" ref="AA31:AK31" si="71">+O31/100</f>
        <v>1.2380740085705021E-2</v>
      </c>
      <c r="AB31" s="15">
        <f t="shared" si="71"/>
        <v>-0.36518238970988959</v>
      </c>
      <c r="AC31" s="15">
        <f t="shared" si="71"/>
        <v>2.0993192013904913E-2</v>
      </c>
      <c r="AD31" s="15">
        <f t="shared" si="71"/>
        <v>6.879824599334017E-3</v>
      </c>
      <c r="AE31" s="15">
        <f t="shared" si="71"/>
        <v>-6.9279457836914263E-2</v>
      </c>
      <c r="AF31" s="15">
        <f t="shared" si="71"/>
        <v>0.26784257833081598</v>
      </c>
      <c r="AG31" s="15">
        <f t="shared" si="71"/>
        <v>-0.81420360039675055</v>
      </c>
      <c r="AH31" s="15">
        <f t="shared" si="71"/>
        <v>-1.8868921893516397E-2</v>
      </c>
      <c r="AI31" s="15">
        <f t="shared" si="71"/>
        <v>3.6244833540493709E-2</v>
      </c>
      <c r="AJ31" s="15">
        <f t="shared" si="71"/>
        <v>1.4747765460880451</v>
      </c>
      <c r="AK31" s="15">
        <f t="shared" si="71"/>
        <v>-0.98905741792708735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312" t="str">
        <f>+'8.คำนวณ'!E21</f>
        <v>อุดรธานี</v>
      </c>
      <c r="B32" s="14" t="str">
        <f>+'8.คำนวณ'!G21</f>
        <v>ไชยวาน,รพช.</v>
      </c>
      <c r="C32" s="53">
        <f>+'8.คำนวณ'!Y21</f>
        <v>11552.370477200566</v>
      </c>
      <c r="D32" s="53">
        <f>+'8.คำนวณ'!Z21</f>
        <v>53.451027121038109</v>
      </c>
      <c r="E32" s="53">
        <f>+'8.คำนวณ'!AA21</f>
        <v>1110.8472117349781</v>
      </c>
      <c r="F32" s="53">
        <f>+'8.คำนวณ'!AB21</f>
        <v>563.49346425704346</v>
      </c>
      <c r="G32" s="53">
        <f>+'8.คำนวณ'!AC21</f>
        <v>1237.0565410147092</v>
      </c>
      <c r="H32" s="53">
        <f>+'8.คำนวณ'!AD21</f>
        <v>430.41752243523547</v>
      </c>
      <c r="I32" s="53">
        <f>+'8.คำนวณ'!AE21</f>
        <v>947.18075713726216</v>
      </c>
      <c r="J32" s="53">
        <f>+'8.คำนวณ'!AF21</f>
        <v>148.9052263796612</v>
      </c>
      <c r="K32" s="53">
        <f>+'8.คำนวณ'!AG21</f>
        <v>300.40280468601077</v>
      </c>
      <c r="L32" s="53">
        <f>+'8.คำนวณ'!AH21</f>
        <v>127.73848245074223</v>
      </c>
      <c r="M32" s="53">
        <f>+'8.คำนวณ'!AI21</f>
        <v>165.12605924844303</v>
      </c>
      <c r="N32" s="14" t="str">
        <f t="shared" ref="N32:N43" si="73">+B32</f>
        <v>ไชยวาน,รพช.</v>
      </c>
      <c r="O32" s="50">
        <f>+(C32-C44)*100/C44</f>
        <v>12.284015941148583</v>
      </c>
      <c r="P32" s="50">
        <f t="shared" ref="P32:Y32" si="74">+(D32-D44)*100/D44</f>
        <v>-11.674919483805915</v>
      </c>
      <c r="Q32" s="50">
        <f t="shared" si="74"/>
        <v>-12.678203567933716</v>
      </c>
      <c r="R32" s="50">
        <f t="shared" si="74"/>
        <v>-11.653657856618642</v>
      </c>
      <c r="S32" s="50">
        <f t="shared" si="74"/>
        <v>70.616796904822181</v>
      </c>
      <c r="T32" s="50">
        <f t="shared" si="74"/>
        <v>-33.793165117291196</v>
      </c>
      <c r="U32" s="50">
        <f t="shared" si="74"/>
        <v>11.463739521777335</v>
      </c>
      <c r="V32" s="50">
        <f t="shared" si="74"/>
        <v>-10.811843484000148</v>
      </c>
      <c r="W32" s="50">
        <f t="shared" si="74"/>
        <v>-17.641128945192616</v>
      </c>
      <c r="X32" s="50">
        <f t="shared" si="74"/>
        <v>230.3173419164111</v>
      </c>
      <c r="Y32" s="50">
        <f t="shared" si="74"/>
        <v>-57.587626798810533</v>
      </c>
      <c r="Z32" s="14" t="str">
        <f t="shared" ref="Z32:Z43" si="75">+N32</f>
        <v>ไชยวาน,รพช.</v>
      </c>
      <c r="AA32" s="15">
        <f t="shared" ref="AA32:AA43" si="76">+O32/100</f>
        <v>0.12284015941148584</v>
      </c>
      <c r="AB32" s="15">
        <f t="shared" ref="AB32:AB43" si="77">+P32/100</f>
        <v>-0.11674919483805915</v>
      </c>
      <c r="AC32" s="15">
        <f t="shared" ref="AC32:AC43" si="78">+Q32/100</f>
        <v>-0.12678203567933716</v>
      </c>
      <c r="AD32" s="15">
        <f t="shared" ref="AD32:AD43" si="79">+R32/100</f>
        <v>-0.11653657856618642</v>
      </c>
      <c r="AE32" s="15">
        <f t="shared" ref="AE32:AE43" si="80">+S32/100</f>
        <v>0.70616796904822177</v>
      </c>
      <c r="AF32" s="15">
        <f t="shared" ref="AF32:AF43" si="81">+T32/100</f>
        <v>-0.33793165117291196</v>
      </c>
      <c r="AG32" s="15">
        <f t="shared" ref="AG32:AG43" si="82">+U32/100</f>
        <v>0.11463739521777334</v>
      </c>
      <c r="AH32" s="15">
        <f t="shared" ref="AH32:AH43" si="83">+V32/100</f>
        <v>-0.10811843484000148</v>
      </c>
      <c r="AI32" s="15">
        <f t="shared" ref="AI32:AI43" si="84">+W32/100</f>
        <v>-0.17641128945192616</v>
      </c>
      <c r="AJ32" s="15">
        <f t="shared" ref="AJ32:AJ43" si="85">+X32/100</f>
        <v>2.3031734191641111</v>
      </c>
      <c r="AK32" s="15">
        <f t="shared" ref="AK32:AK43" si="86">+Y32/100</f>
        <v>-0.57587626798810532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Not 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312" t="str">
        <f>+'8.คำนวณ'!E22</f>
        <v>อุดรธานี</v>
      </c>
      <c r="B33" s="14" t="str">
        <f>+'8.คำนวณ'!G22</f>
        <v>สร้างคอม,รพช.</v>
      </c>
      <c r="C33" s="53">
        <f>+'8.คำนวณ'!Y22</f>
        <v>9140.2473144593787</v>
      </c>
      <c r="D33" s="53">
        <f>+'8.คำนวณ'!Z22</f>
        <v>32.468378674613227</v>
      </c>
      <c r="E33" s="53">
        <f>+'8.คำนวณ'!AA22</f>
        <v>1003.6802651219701</v>
      </c>
      <c r="F33" s="53">
        <f>+'8.คำนวณ'!AB22</f>
        <v>690.66771578664816</v>
      </c>
      <c r="G33" s="53">
        <f>+'8.คำนวณ'!AC22</f>
        <v>217.51614100545476</v>
      </c>
      <c r="H33" s="53">
        <f>+'8.คำนวณ'!AD22</f>
        <v>622.98088927374909</v>
      </c>
      <c r="I33" s="53">
        <f>+'8.คำนวณ'!AE22</f>
        <v>989.26354272269157</v>
      </c>
      <c r="J33" s="53">
        <f>+'8.คำนวณ'!AF22</f>
        <v>129.64166376231771</v>
      </c>
      <c r="K33" s="53">
        <f>+'8.คำนวณ'!AG22</f>
        <v>395.53697044826271</v>
      </c>
      <c r="L33" s="53">
        <f>+'8.คำนวณ'!AH22</f>
        <v>81.14919497335093</v>
      </c>
      <c r="M33" s="53">
        <f>+'8.คำนวณ'!AI22</f>
        <v>151.87089739674147</v>
      </c>
      <c r="N33" s="14" t="str">
        <f t="shared" si="73"/>
        <v>สร้างคอม,รพช.</v>
      </c>
      <c r="O33" s="50">
        <f>+(C33-C44)*100/C44</f>
        <v>-11.160771965521574</v>
      </c>
      <c r="P33" s="50">
        <f t="shared" ref="P33:Y33" si="89">+(D33-D44)*100/D44</f>
        <v>-46.347669724446725</v>
      </c>
      <c r="Q33" s="50">
        <f t="shared" si="89"/>
        <v>-21.102413664092108</v>
      </c>
      <c r="R33" s="50">
        <f t="shared" si="89"/>
        <v>8.2851358475400296</v>
      </c>
      <c r="S33" s="50">
        <f t="shared" si="89"/>
        <v>-69.99982941522876</v>
      </c>
      <c r="T33" s="50">
        <f t="shared" si="89"/>
        <v>-4.1730628486752881</v>
      </c>
      <c r="U33" s="50">
        <f t="shared" si="89"/>
        <v>16.416019871118671</v>
      </c>
      <c r="V33" s="50">
        <f t="shared" si="89"/>
        <v>-22.349931699861898</v>
      </c>
      <c r="W33" s="50">
        <f t="shared" si="89"/>
        <v>8.4409926884901463</v>
      </c>
      <c r="X33" s="50">
        <f t="shared" si="89"/>
        <v>109.84268693336209</v>
      </c>
      <c r="Y33" s="50">
        <f t="shared" si="89"/>
        <v>-60.992194641434907</v>
      </c>
      <c r="Z33" s="14" t="str">
        <f t="shared" si="75"/>
        <v>สร้างคอม,รพช.</v>
      </c>
      <c r="AA33" s="15">
        <f t="shared" si="76"/>
        <v>-0.11160771965521574</v>
      </c>
      <c r="AB33" s="15">
        <f t="shared" si="77"/>
        <v>-0.46347669724446727</v>
      </c>
      <c r="AC33" s="15">
        <f t="shared" si="78"/>
        <v>-0.21102413664092107</v>
      </c>
      <c r="AD33" s="15">
        <f t="shared" si="79"/>
        <v>8.2851358475400302E-2</v>
      </c>
      <c r="AE33" s="15">
        <f t="shared" si="80"/>
        <v>-0.69999829415228765</v>
      </c>
      <c r="AF33" s="15">
        <f t="shared" si="81"/>
        <v>-4.173062848675288E-2</v>
      </c>
      <c r="AG33" s="15">
        <f t="shared" si="82"/>
        <v>0.1641601987111867</v>
      </c>
      <c r="AH33" s="15">
        <f t="shared" si="83"/>
        <v>-0.22349931699861897</v>
      </c>
      <c r="AI33" s="15">
        <f t="shared" si="84"/>
        <v>8.4409926884901468E-2</v>
      </c>
      <c r="AJ33" s="15">
        <f t="shared" si="85"/>
        <v>1.098426869333621</v>
      </c>
      <c r="AK33" s="15">
        <f t="shared" si="86"/>
        <v>-0.60992194641434905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Not OK</v>
      </c>
      <c r="AW33" s="17" t="str">
        <f t="shared" si="90"/>
        <v>OK</v>
      </c>
    </row>
    <row r="34" spans="1:49" ht="13.5" customHeight="1">
      <c r="A34" s="312" t="str">
        <f>+'8.คำนวณ'!E23</f>
        <v>อุดรธานี</v>
      </c>
      <c r="B34" s="14" t="str">
        <f>+'8.คำนวณ'!G23</f>
        <v>พิบูลย์รักษ์,รพช.</v>
      </c>
      <c r="C34" s="53">
        <f>+'8.คำนวณ'!Y23</f>
        <v>10210.328075498193</v>
      </c>
      <c r="D34" s="53">
        <f>+'8.คำนวณ'!Z23</f>
        <v>52.583599832881262</v>
      </c>
      <c r="E34" s="53">
        <f>+'8.คำนวณ'!AA23</f>
        <v>1174.7725179128374</v>
      </c>
      <c r="F34" s="53">
        <f>+'8.คำนวณ'!AB23</f>
        <v>427.32300138011271</v>
      </c>
      <c r="G34" s="53">
        <f>+'8.คำนวณ'!AC23</f>
        <v>770.39366118818089</v>
      </c>
      <c r="H34" s="53">
        <f>+'8.คำนวณ'!AD23</f>
        <v>551.35561292214766</v>
      </c>
      <c r="I34" s="53">
        <f>+'8.คำนวณ'!AE23</f>
        <v>284.48955102974816</v>
      </c>
      <c r="J34" s="53">
        <f>+'8.คำนวณ'!AF23</f>
        <v>55.079833756545057</v>
      </c>
      <c r="K34" s="53">
        <f>+'8.คำนวณ'!AG23</f>
        <v>354.68994538696955</v>
      </c>
      <c r="L34" s="53">
        <f>+'8.คำนวณ'!AH23</f>
        <v>4.5490009117750262E-3</v>
      </c>
      <c r="M34" s="53">
        <f>+'8.คำนวณ'!AI23</f>
        <v>559.15633066567761</v>
      </c>
      <c r="N34" s="14" t="str">
        <f t="shared" si="73"/>
        <v>พิบูลย์รักษ์,รพช.</v>
      </c>
      <c r="O34" s="50">
        <f>+(C34-C44)*100/C44</f>
        <v>-0.76005243631939134</v>
      </c>
      <c r="P34" s="50">
        <f t="shared" ref="P34:Y34" si="91">+(D34-D44)*100/D44</f>
        <v>-13.10829858230114</v>
      </c>
      <c r="Q34" s="50">
        <f t="shared" si="91"/>
        <v>-7.6531447534076653</v>
      </c>
      <c r="R34" s="50">
        <f t="shared" si="91"/>
        <v>-33.00290690072157</v>
      </c>
      <c r="S34" s="50">
        <f t="shared" si="91"/>
        <v>6.2539136003350553</v>
      </c>
      <c r="T34" s="50">
        <f t="shared" si="91"/>
        <v>-15.190464784379243</v>
      </c>
      <c r="U34" s="50">
        <f t="shared" si="91"/>
        <v>-66.521417402431567</v>
      </c>
      <c r="V34" s="50">
        <f t="shared" si="91"/>
        <v>-67.009426375480245</v>
      </c>
      <c r="W34" s="50">
        <f t="shared" si="91"/>
        <v>-2.7576872756060395</v>
      </c>
      <c r="X34" s="50">
        <f t="shared" si="91"/>
        <v>-99.988236795515945</v>
      </c>
      <c r="Y34" s="50">
        <f t="shared" si="91"/>
        <v>43.618439645067902</v>
      </c>
      <c r="Z34" s="14" t="str">
        <f t="shared" si="75"/>
        <v>พิบูลย์รักษ์,รพช.</v>
      </c>
      <c r="AA34" s="15">
        <f t="shared" si="76"/>
        <v>-7.6005243631939133E-3</v>
      </c>
      <c r="AB34" s="15">
        <f t="shared" si="77"/>
        <v>-0.13108298582301139</v>
      </c>
      <c r="AC34" s="15">
        <f t="shared" si="78"/>
        <v>-7.6531447534076646E-2</v>
      </c>
      <c r="AD34" s="15">
        <f t="shared" si="79"/>
        <v>-0.33002906900721568</v>
      </c>
      <c r="AE34" s="15">
        <f t="shared" si="80"/>
        <v>6.2539136003350551E-2</v>
      </c>
      <c r="AF34" s="15">
        <f t="shared" si="81"/>
        <v>-0.15190464784379243</v>
      </c>
      <c r="AG34" s="15">
        <f t="shared" si="82"/>
        <v>-0.66521417402431571</v>
      </c>
      <c r="AH34" s="15">
        <f t="shared" si="83"/>
        <v>-0.67009426375480241</v>
      </c>
      <c r="AI34" s="15">
        <f t="shared" si="84"/>
        <v>-2.7576872756060397E-2</v>
      </c>
      <c r="AJ34" s="15">
        <f t="shared" si="85"/>
        <v>-0.9998823679551595</v>
      </c>
      <c r="AK34" s="15">
        <f t="shared" si="86"/>
        <v>0.43618439645067902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312" t="str">
        <f>+'8.คำนวณ'!E24</f>
        <v>เลย</v>
      </c>
      <c r="B35" s="14" t="str">
        <f>+'8.คำนวณ'!G24</f>
        <v>นาด้วง,รพช.</v>
      </c>
      <c r="C35" s="53">
        <f>+'8.คำนวณ'!Y24</f>
        <v>9171.2519329843235</v>
      </c>
      <c r="D35" s="53">
        <f>+'8.คำนวณ'!Z24</f>
        <v>86.734252766170172</v>
      </c>
      <c r="E35" s="53">
        <f>+'8.คำนวณ'!AA24</f>
        <v>1459.779569602757</v>
      </c>
      <c r="F35" s="53">
        <f>+'8.คำนวณ'!AB24</f>
        <v>407.41324572662558</v>
      </c>
      <c r="G35" s="53">
        <f>+'8.คำนวณ'!AC24</f>
        <v>550.69765422491764</v>
      </c>
      <c r="H35" s="53">
        <f>+'8.คำนวณ'!AD24</f>
        <v>544.30797515856875</v>
      </c>
      <c r="I35" s="53">
        <f>+'8.คำนวณ'!AE24</f>
        <v>473.17375405764949</v>
      </c>
      <c r="J35" s="53">
        <f>+'8.คำนวณ'!AF24</f>
        <v>133.66556181561816</v>
      </c>
      <c r="K35" s="53">
        <f>+'8.คำนวณ'!AG24</f>
        <v>315.74848219314009</v>
      </c>
      <c r="L35" s="53">
        <f>+'8.คำนวณ'!AH24</f>
        <v>5.4361800542883219E-2</v>
      </c>
      <c r="M35" s="53">
        <f>+'8.คำนวณ'!AI24</f>
        <v>1516.5301531118032</v>
      </c>
      <c r="N35" s="14" t="str">
        <f t="shared" si="73"/>
        <v>นาด้วง,รพช.</v>
      </c>
      <c r="O35" s="50">
        <f>+(C35-C44)*100/C44</f>
        <v>-10.859420559974568</v>
      </c>
      <c r="P35" s="50">
        <f t="shared" ref="P35:Y35" si="93">+(D35-D44)*100/D44</f>
        <v>43.323903612483555</v>
      </c>
      <c r="Q35" s="50">
        <f t="shared" si="93"/>
        <v>14.750771362563173</v>
      </c>
      <c r="R35" s="50">
        <f t="shared" si="93"/>
        <v>-36.12442329181804</v>
      </c>
      <c r="S35" s="50">
        <f t="shared" si="93"/>
        <v>-24.046907548959354</v>
      </c>
      <c r="T35" s="50">
        <f t="shared" si="93"/>
        <v>-16.274532614811541</v>
      </c>
      <c r="U35" s="50">
        <f t="shared" si="93"/>
        <v>-44.317158395163403</v>
      </c>
      <c r="V35" s="50">
        <f t="shared" si="93"/>
        <v>-19.939780907255418</v>
      </c>
      <c r="W35" s="50">
        <f t="shared" si="93"/>
        <v>-13.433935618954083</v>
      </c>
      <c r="X35" s="50">
        <f t="shared" si="93"/>
        <v>-99.859426500827269</v>
      </c>
      <c r="Y35" s="50">
        <f t="shared" si="93"/>
        <v>289.51842681512591</v>
      </c>
      <c r="Z35" s="14" t="str">
        <f t="shared" si="75"/>
        <v>นาด้วง,รพช.</v>
      </c>
      <c r="AA35" s="15">
        <f t="shared" si="76"/>
        <v>-0.10859420559974568</v>
      </c>
      <c r="AB35" s="15">
        <f t="shared" si="77"/>
        <v>0.43323903612483555</v>
      </c>
      <c r="AC35" s="15">
        <f t="shared" si="78"/>
        <v>0.14750771362563173</v>
      </c>
      <c r="AD35" s="15">
        <f t="shared" si="79"/>
        <v>-0.36124423291818042</v>
      </c>
      <c r="AE35" s="15">
        <f t="shared" si="80"/>
        <v>-0.24046907548959354</v>
      </c>
      <c r="AF35" s="15">
        <f t="shared" si="81"/>
        <v>-0.1627453261481154</v>
      </c>
      <c r="AG35" s="15">
        <f t="shared" si="82"/>
        <v>-0.44317158395163403</v>
      </c>
      <c r="AH35" s="15">
        <f t="shared" si="83"/>
        <v>-0.19939780907255419</v>
      </c>
      <c r="AI35" s="15">
        <f t="shared" si="84"/>
        <v>-0.13433935618954082</v>
      </c>
      <c r="AJ35" s="15">
        <f t="shared" si="85"/>
        <v>-0.99859426500827264</v>
      </c>
      <c r="AK35" s="15">
        <f t="shared" si="86"/>
        <v>2.895184268151259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Not OK</v>
      </c>
    </row>
    <row r="36" spans="1:49" ht="13.5" customHeight="1">
      <c r="A36" s="312" t="str">
        <f>+'8.คำนวณ'!E25</f>
        <v>เลย</v>
      </c>
      <c r="B36" s="14" t="str">
        <f>+'8.คำนวณ'!G25</f>
        <v>ภูเรือ,รพช.</v>
      </c>
      <c r="C36" s="53">
        <f>+'8.คำนวณ'!Y25</f>
        <v>8695.0376622131826</v>
      </c>
      <c r="D36" s="53">
        <f>+'8.คำนวณ'!Z25</f>
        <v>66.488461642467954</v>
      </c>
      <c r="E36" s="53">
        <f>+'8.คำนวณ'!AA25</f>
        <v>928.01512633143398</v>
      </c>
      <c r="F36" s="53">
        <f>+'8.คำนวณ'!AB25</f>
        <v>385.52676261460243</v>
      </c>
      <c r="G36" s="53">
        <f>+'8.คำนวณ'!AC25</f>
        <v>472.79677793196583</v>
      </c>
      <c r="H36" s="53">
        <f>+'8.คำนวณ'!AD25</f>
        <v>469.39397685715335</v>
      </c>
      <c r="I36" s="53">
        <f>+'8.คำนวณ'!AE25</f>
        <v>252.68078792720814</v>
      </c>
      <c r="J36" s="53">
        <f>+'8.คำนวณ'!AF25</f>
        <v>83.26762119284804</v>
      </c>
      <c r="K36" s="53">
        <f>+'8.คำนวณ'!AG25</f>
        <v>213.04333199374457</v>
      </c>
      <c r="L36" s="53">
        <f>+'8.คำนวณ'!AH25</f>
        <v>14.59246134581284</v>
      </c>
      <c r="M36" s="53">
        <f>+'8.คำนวณ'!AI25</f>
        <v>470.24265477404549</v>
      </c>
      <c r="N36" s="14" t="str">
        <f t="shared" si="73"/>
        <v>ภูเรือ,รพช.</v>
      </c>
      <c r="O36" s="50">
        <f>+(C36-C44)*100/C44</f>
        <v>-15.488016126243725</v>
      </c>
      <c r="P36" s="50">
        <f t="shared" ref="P36:Y36" si="95">+(D36-D44)*100/D44</f>
        <v>9.8687723001197991</v>
      </c>
      <c r="Q36" s="50">
        <f t="shared" si="95"/>
        <v>-27.050320609955303</v>
      </c>
      <c r="R36" s="50">
        <f t="shared" si="95"/>
        <v>-39.555857457393579</v>
      </c>
      <c r="S36" s="50">
        <f t="shared" si="95"/>
        <v>-34.791119756333465</v>
      </c>
      <c r="T36" s="50">
        <f t="shared" si="95"/>
        <v>-27.797805849329166</v>
      </c>
      <c r="U36" s="50">
        <f t="shared" si="95"/>
        <v>-70.264656122448812</v>
      </c>
      <c r="V36" s="50">
        <f t="shared" si="95"/>
        <v>-50.126091526649788</v>
      </c>
      <c r="W36" s="50">
        <f t="shared" si="95"/>
        <v>-41.591729387816805</v>
      </c>
      <c r="X36" s="50">
        <f t="shared" si="95"/>
        <v>-62.265536968269622</v>
      </c>
      <c r="Y36" s="50">
        <f t="shared" si="95"/>
        <v>20.781099362322301</v>
      </c>
      <c r="Z36" s="14" t="str">
        <f t="shared" si="75"/>
        <v>ภูเรือ,รพช.</v>
      </c>
      <c r="AA36" s="15">
        <f t="shared" si="76"/>
        <v>-0.15488016126243725</v>
      </c>
      <c r="AB36" s="15">
        <f t="shared" si="77"/>
        <v>9.8687723001197991E-2</v>
      </c>
      <c r="AC36" s="15">
        <f t="shared" si="78"/>
        <v>-0.27050320609955303</v>
      </c>
      <c r="AD36" s="15">
        <f t="shared" si="79"/>
        <v>-0.39555857457393578</v>
      </c>
      <c r="AE36" s="15">
        <f t="shared" si="80"/>
        <v>-0.34791119756333466</v>
      </c>
      <c r="AF36" s="15">
        <f t="shared" si="81"/>
        <v>-0.27797805849329166</v>
      </c>
      <c r="AG36" s="15">
        <f t="shared" si="82"/>
        <v>-0.7026465612244881</v>
      </c>
      <c r="AH36" s="15">
        <f t="shared" si="83"/>
        <v>-0.50126091526649785</v>
      </c>
      <c r="AI36" s="15">
        <f t="shared" si="84"/>
        <v>-0.41591729387816806</v>
      </c>
      <c r="AJ36" s="15">
        <f t="shared" si="85"/>
        <v>-0.62265536968269619</v>
      </c>
      <c r="AK36" s="15">
        <f t="shared" si="86"/>
        <v>0.207810993623223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312" t="str">
        <f>+'8.คำนวณ'!E26</f>
        <v>สกลนคร</v>
      </c>
      <c r="B37" s="14" t="str">
        <f>+'8.คำนวณ'!G26</f>
        <v>กุดบาก,รพช.</v>
      </c>
      <c r="C37" s="53">
        <f>+'8.คำนวณ'!Y26</f>
        <v>12217.12261811128</v>
      </c>
      <c r="D37" s="53">
        <f>+'8.คำนวณ'!Z26</f>
        <v>137.65653465709281</v>
      </c>
      <c r="E37" s="53">
        <f>+'8.คำนวณ'!AA26</f>
        <v>1400.5034348897391</v>
      </c>
      <c r="F37" s="53">
        <f>+'8.คำนวณ'!AB26</f>
        <v>713.36251489517792</v>
      </c>
      <c r="G37" s="53">
        <f>+'8.คำนวณ'!AC26</f>
        <v>991.08430590741636</v>
      </c>
      <c r="H37" s="53">
        <f>+'8.คำนวณ'!AD26</f>
        <v>522.2158086679118</v>
      </c>
      <c r="I37" s="53">
        <f>+'8.คำนวณ'!AE26</f>
        <v>1425.6035041225005</v>
      </c>
      <c r="J37" s="53">
        <f>+'8.คำนวณ'!AF26</f>
        <v>207.08182334467816</v>
      </c>
      <c r="K37" s="53">
        <f>+'8.คำนวณ'!AG26</f>
        <v>395.59865252857196</v>
      </c>
      <c r="L37" s="53">
        <f>+'8.คำนวณ'!AH26</f>
        <v>42.629106700764112</v>
      </c>
      <c r="M37" s="53">
        <f>+'8.คำนวณ'!AI26</f>
        <v>144.41296939381417</v>
      </c>
      <c r="N37" s="14" t="str">
        <f t="shared" si="73"/>
        <v>กุดบาก,รพช.</v>
      </c>
      <c r="O37" s="50">
        <f>+(C37-C44)*100/C44</f>
        <v>18.745117594202451</v>
      </c>
      <c r="P37" s="50">
        <f t="shared" ref="P37:Y37" si="97">+(D37-D44)*100/D44</f>
        <v>127.47036234935958</v>
      </c>
      <c r="Q37" s="50">
        <f t="shared" si="97"/>
        <v>10.091175952852785</v>
      </c>
      <c r="R37" s="50">
        <f t="shared" si="97"/>
        <v>11.843300429911963</v>
      </c>
      <c r="S37" s="50">
        <f t="shared" si="97"/>
        <v>36.691916763852824</v>
      </c>
      <c r="T37" s="50">
        <f t="shared" si="97"/>
        <v>-19.672750258862784</v>
      </c>
      <c r="U37" s="50">
        <f t="shared" si="97"/>
        <v>67.764279887936667</v>
      </c>
      <c r="V37" s="50">
        <f t="shared" si="97"/>
        <v>24.033564980406094</v>
      </c>
      <c r="W37" s="50">
        <f t="shared" si="97"/>
        <v>8.4579035375878835</v>
      </c>
      <c r="X37" s="50">
        <f t="shared" si="97"/>
        <v>10.234073111815427</v>
      </c>
      <c r="Y37" s="50">
        <f t="shared" si="97"/>
        <v>-62.907751926622993</v>
      </c>
      <c r="Z37" s="14" t="str">
        <f t="shared" si="75"/>
        <v>กุดบาก,รพช.</v>
      </c>
      <c r="AA37" s="15">
        <f t="shared" si="76"/>
        <v>0.18745117594202451</v>
      </c>
      <c r="AB37" s="15">
        <f t="shared" si="77"/>
        <v>1.2747036234935958</v>
      </c>
      <c r="AC37" s="15">
        <f t="shared" si="78"/>
        <v>0.10091175952852785</v>
      </c>
      <c r="AD37" s="15">
        <f t="shared" si="79"/>
        <v>0.11843300429911963</v>
      </c>
      <c r="AE37" s="15">
        <f t="shared" si="80"/>
        <v>0.36691916763852822</v>
      </c>
      <c r="AF37" s="15">
        <f t="shared" si="81"/>
        <v>-0.19672750258862784</v>
      </c>
      <c r="AG37" s="15">
        <f t="shared" si="82"/>
        <v>0.67764279887936663</v>
      </c>
      <c r="AH37" s="15">
        <f t="shared" si="83"/>
        <v>0.24033564980406094</v>
      </c>
      <c r="AI37" s="15">
        <f t="shared" si="84"/>
        <v>8.4579035375878839E-2</v>
      </c>
      <c r="AJ37" s="15">
        <f t="shared" si="85"/>
        <v>0.10234073111815427</v>
      </c>
      <c r="AK37" s="15">
        <f t="shared" si="86"/>
        <v>-0.6290775192662299</v>
      </c>
      <c r="AL37" s="14" t="str">
        <f t="shared" si="87"/>
        <v>กุดบาก,รพช.</v>
      </c>
      <c r="AM37" s="17" t="str">
        <f>+IF(AND(C37&lt;C46),"OK","Not OK")</f>
        <v>Not OK</v>
      </c>
      <c r="AN37" s="17" t="str">
        <f t="shared" ref="AN37:AW37" si="98">+IF(AND(D37&lt;D46),"OK","Not OK")</f>
        <v>Not 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312" t="str">
        <f>+'8.คำนวณ'!E27</f>
        <v>สกลนคร</v>
      </c>
      <c r="B38" s="14" t="str">
        <f>+'8.คำนวณ'!G27</f>
        <v>ส่องดาว,รพช.</v>
      </c>
      <c r="C38" s="53">
        <f>+'8.คำนวณ'!Y27</f>
        <v>8322.4479123174224</v>
      </c>
      <c r="D38" s="53">
        <f>+'8.คำนวณ'!Z27</f>
        <v>50.906365676362611</v>
      </c>
      <c r="E38" s="53">
        <f>+'8.คำนวณ'!AA27</f>
        <v>893.91802637968146</v>
      </c>
      <c r="F38" s="53">
        <f>+'8.คำนวณ'!AB27</f>
        <v>585.20232807577781</v>
      </c>
      <c r="G38" s="53">
        <f>+'8.คำนวณ'!AC27</f>
        <v>881.30997248994277</v>
      </c>
      <c r="H38" s="53">
        <f>+'8.คำนวณ'!AD27</f>
        <v>491.77658471137948</v>
      </c>
      <c r="I38" s="53">
        <f>+'8.คำนวณ'!AE27</f>
        <v>615.57585570719732</v>
      </c>
      <c r="J38" s="53">
        <f>+'8.คำนวณ'!AF27</f>
        <v>110.39730299361321</v>
      </c>
      <c r="K38" s="53">
        <f>+'8.คำนวณ'!AG27</f>
        <v>242.03281538287916</v>
      </c>
      <c r="L38" s="53">
        <f>+'8.คำนวณ'!AH27</f>
        <v>72.570141360630316</v>
      </c>
      <c r="M38" s="53">
        <f>+'8.คำนวณ'!AI27</f>
        <v>1.9451063772866122</v>
      </c>
      <c r="N38" s="14" t="str">
        <f t="shared" si="73"/>
        <v>ส่องดาว,รพช.</v>
      </c>
      <c r="O38" s="50">
        <f>+(C38-C44)*100/C44</f>
        <v>-19.109426424621034</v>
      </c>
      <c r="P38" s="50">
        <f t="shared" ref="P38:Y38" si="99">+(D38-D44)*100/D44</f>
        <v>-15.879841991253008</v>
      </c>
      <c r="Q38" s="50">
        <f t="shared" si="99"/>
        <v>-29.730635228795158</v>
      </c>
      <c r="R38" s="50">
        <f t="shared" si="99"/>
        <v>-8.25007142282975</v>
      </c>
      <c r="S38" s="50">
        <f t="shared" si="99"/>
        <v>21.551666881104236</v>
      </c>
      <c r="T38" s="50">
        <f t="shared" si="99"/>
        <v>-24.354912506918488</v>
      </c>
      <c r="U38" s="50">
        <f t="shared" si="99"/>
        <v>-27.559353038568045</v>
      </c>
      <c r="V38" s="50">
        <f t="shared" si="99"/>
        <v>-33.876518791663408</v>
      </c>
      <c r="W38" s="50">
        <f t="shared" si="99"/>
        <v>-33.643930342176276</v>
      </c>
      <c r="X38" s="50">
        <f t="shared" si="99"/>
        <v>87.658219644070343</v>
      </c>
      <c r="Y38" s="50">
        <f t="shared" si="99"/>
        <v>-99.500402432148078</v>
      </c>
      <c r="Z38" s="14" t="str">
        <f t="shared" si="75"/>
        <v>ส่องดาว,รพช.</v>
      </c>
      <c r="AA38" s="15">
        <f t="shared" si="76"/>
        <v>-0.19109426424621034</v>
      </c>
      <c r="AB38" s="15">
        <f t="shared" si="77"/>
        <v>-0.15879841991253008</v>
      </c>
      <c r="AC38" s="15">
        <f t="shared" si="78"/>
        <v>-0.2973063522879516</v>
      </c>
      <c r="AD38" s="15">
        <f t="shared" si="79"/>
        <v>-8.2500714228297495E-2</v>
      </c>
      <c r="AE38" s="15">
        <f t="shared" si="80"/>
        <v>0.21551666881104237</v>
      </c>
      <c r="AF38" s="15">
        <f t="shared" si="81"/>
        <v>-0.24354912506918489</v>
      </c>
      <c r="AG38" s="15">
        <f t="shared" si="82"/>
        <v>-0.27559353038568046</v>
      </c>
      <c r="AH38" s="15">
        <f t="shared" si="83"/>
        <v>-0.33876518791663407</v>
      </c>
      <c r="AI38" s="15">
        <f t="shared" si="84"/>
        <v>-0.33643930342176276</v>
      </c>
      <c r="AJ38" s="15">
        <f t="shared" si="85"/>
        <v>0.87658219644070345</v>
      </c>
      <c r="AK38" s="15">
        <f t="shared" si="86"/>
        <v>-0.99500402432148083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312" t="str">
        <f>+'8.คำนวณ'!E28</f>
        <v>สกลนคร</v>
      </c>
      <c r="B39" s="14" t="str">
        <f>+'8.คำนวณ'!G28</f>
        <v>เจริญศิลป์,รพช.</v>
      </c>
      <c r="C39" s="53">
        <f>+'8.คำนวณ'!Y28</f>
        <v>10267.75995041213</v>
      </c>
      <c r="D39" s="53">
        <f>+'8.คำนวณ'!Z28</f>
        <v>20.524854193228599</v>
      </c>
      <c r="E39" s="53">
        <f>+'8.คำนวณ'!AA28</f>
        <v>1543.0813762235823</v>
      </c>
      <c r="F39" s="53">
        <f>+'8.คำนวณ'!AB28</f>
        <v>824.1755662072311</v>
      </c>
      <c r="G39" s="53">
        <f>+'8.คำนวณ'!AC28</f>
        <v>835.48612893661402</v>
      </c>
      <c r="H39" s="53">
        <f>+'8.คำนวณ'!AD28</f>
        <v>505.80298508699263</v>
      </c>
      <c r="I39" s="53">
        <f>+'8.คำนวณ'!AE28</f>
        <v>449.46240191682097</v>
      </c>
      <c r="J39" s="53">
        <f>+'8.คำนวณ'!AF28</f>
        <v>316.58390400458251</v>
      </c>
      <c r="K39" s="53">
        <f>+'8.คำนวณ'!AG28</f>
        <v>346.95629491191255</v>
      </c>
      <c r="L39" s="53">
        <f>+'8.คำนวณ'!AH28</f>
        <v>18.72970419646289</v>
      </c>
      <c r="M39" s="53">
        <f>+'8.คำนวณ'!AI28</f>
        <v>163.84843319415251</v>
      </c>
      <c r="N39" s="14" t="str">
        <f t="shared" si="73"/>
        <v>เจริญศิลป์,รพช.</v>
      </c>
      <c r="O39" s="50">
        <f t="shared" ref="O39:Y39" si="101">+(C39-C44)*100/C44</f>
        <v>-0.20183959410718563</v>
      </c>
      <c r="P39" s="50">
        <f t="shared" si="101"/>
        <v>-66.083731279945312</v>
      </c>
      <c r="Q39" s="50">
        <f t="shared" si="101"/>
        <v>21.298983684945522</v>
      </c>
      <c r="R39" s="50">
        <f t="shared" si="101"/>
        <v>29.216931831430664</v>
      </c>
      <c r="S39" s="50">
        <f t="shared" si="101"/>
        <v>15.23156982028309</v>
      </c>
      <c r="T39" s="50">
        <f t="shared" si="101"/>
        <v>-22.197371223717784</v>
      </c>
      <c r="U39" s="50">
        <f t="shared" si="101"/>
        <v>-47.107497999108119</v>
      </c>
      <c r="V39" s="50">
        <f t="shared" si="101"/>
        <v>89.620844528420378</v>
      </c>
      <c r="W39" s="50">
        <f t="shared" si="101"/>
        <v>-4.8779561689804245</v>
      </c>
      <c r="X39" s="50">
        <f t="shared" si="101"/>
        <v>-51.567092497423637</v>
      </c>
      <c r="Y39" s="50">
        <f t="shared" si="101"/>
        <v>-57.915783076945921</v>
      </c>
      <c r="Z39" s="14" t="str">
        <f t="shared" si="75"/>
        <v>เจริญศิลป์,รพช.</v>
      </c>
      <c r="AA39" s="15">
        <f t="shared" si="76"/>
        <v>-2.0183959410718564E-3</v>
      </c>
      <c r="AB39" s="15">
        <f t="shared" si="77"/>
        <v>-0.66083731279945312</v>
      </c>
      <c r="AC39" s="15">
        <f t="shared" si="78"/>
        <v>0.21298983684945522</v>
      </c>
      <c r="AD39" s="15">
        <f t="shared" si="79"/>
        <v>0.29216931831430665</v>
      </c>
      <c r="AE39" s="15">
        <f t="shared" si="80"/>
        <v>0.15231569820283089</v>
      </c>
      <c r="AF39" s="15">
        <f t="shared" si="81"/>
        <v>-0.22197371223717785</v>
      </c>
      <c r="AG39" s="15">
        <f t="shared" si="82"/>
        <v>-0.47107497999108117</v>
      </c>
      <c r="AH39" s="15">
        <f t="shared" si="83"/>
        <v>0.89620844528420374</v>
      </c>
      <c r="AI39" s="15">
        <f t="shared" si="84"/>
        <v>-4.8779561689804248E-2</v>
      </c>
      <c r="AJ39" s="15">
        <f t="shared" si="85"/>
        <v>-0.51567092497423639</v>
      </c>
      <c r="AK39" s="15">
        <f t="shared" si="86"/>
        <v>-0.57915783076945926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Not OK</v>
      </c>
      <c r="AP39" s="17" t="str">
        <f t="shared" si="102"/>
        <v>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Not 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312" t="str">
        <f>+'8.คำนวณ'!E29</f>
        <v>สกลนคร</v>
      </c>
      <c r="B40" s="14" t="str">
        <f>+'8.คำนวณ'!G29</f>
        <v>โพนนาแก้ว,รพช.</v>
      </c>
      <c r="C40" s="53">
        <f>+'8.คำนวณ'!Y29</f>
        <v>9166.8582330578192</v>
      </c>
      <c r="D40" s="53">
        <f>+'8.คำนวณ'!Z29</f>
        <v>78.728248521467762</v>
      </c>
      <c r="E40" s="53">
        <f>+'8.คำนวณ'!AA29</f>
        <v>1065.1259453358375</v>
      </c>
      <c r="F40" s="53">
        <f>+'8.คำนวณ'!AB29</f>
        <v>519.20413499834967</v>
      </c>
      <c r="G40" s="53">
        <f>+'8.คำนวณ'!AC29</f>
        <v>709.82649893635812</v>
      </c>
      <c r="H40" s="53">
        <f>+'8.คำนวณ'!AD29</f>
        <v>759.1459325520733</v>
      </c>
      <c r="I40" s="53">
        <f>+'8.คำนวณ'!AE29</f>
        <v>297.22689060915991</v>
      </c>
      <c r="J40" s="53">
        <f>+'8.คำนวณ'!AF29</f>
        <v>109.89521869328912</v>
      </c>
      <c r="K40" s="53">
        <f>+'8.คำนวณ'!AG29</f>
        <v>316.70242867773828</v>
      </c>
      <c r="L40" s="53">
        <f>+'8.คำนวณ'!AH29</f>
        <v>14.606874357277604</v>
      </c>
      <c r="M40" s="53">
        <f>+'8.คำนวณ'!AI29</f>
        <v>0</v>
      </c>
      <c r="N40" s="14" t="str">
        <f t="shared" si="73"/>
        <v>โพนนาแก้ว,รพช.</v>
      </c>
      <c r="O40" s="50">
        <f t="shared" ref="O40:Y40" si="103">+(C40-C44)*100/C44</f>
        <v>-10.902125412070671</v>
      </c>
      <c r="P40" s="50">
        <f t="shared" si="103"/>
        <v>30.094392270726598</v>
      </c>
      <c r="Q40" s="50">
        <f t="shared" si="103"/>
        <v>-16.272273998993626</v>
      </c>
      <c r="R40" s="50">
        <f t="shared" si="103"/>
        <v>-18.597483267528052</v>
      </c>
      <c r="S40" s="50">
        <f t="shared" si="103"/>
        <v>-2.0996053201051255</v>
      </c>
      <c r="T40" s="50">
        <f t="shared" si="103"/>
        <v>16.771847772340141</v>
      </c>
      <c r="U40" s="50">
        <f t="shared" si="103"/>
        <v>-65.02249389666801</v>
      </c>
      <c r="V40" s="50">
        <f t="shared" si="103"/>
        <v>-34.177246806725528</v>
      </c>
      <c r="W40" s="50">
        <f t="shared" si="103"/>
        <v>-13.1724002594546</v>
      </c>
      <c r="X40" s="50">
        <f t="shared" si="103"/>
        <v>-62.228266542437787</v>
      </c>
      <c r="Y40" s="50">
        <f t="shared" si="103"/>
        <v>-100</v>
      </c>
      <c r="Z40" s="14" t="str">
        <f t="shared" si="75"/>
        <v>โพนนาแก้ว,รพช.</v>
      </c>
      <c r="AA40" s="15">
        <f t="shared" si="76"/>
        <v>-0.10902125412070671</v>
      </c>
      <c r="AB40" s="15">
        <f t="shared" si="77"/>
        <v>0.300943922707266</v>
      </c>
      <c r="AC40" s="15">
        <f t="shared" si="78"/>
        <v>-0.16272273998993625</v>
      </c>
      <c r="AD40" s="15">
        <f t="shared" si="79"/>
        <v>-0.1859748326752805</v>
      </c>
      <c r="AE40" s="15">
        <f t="shared" si="80"/>
        <v>-2.0996053201051256E-2</v>
      </c>
      <c r="AF40" s="15">
        <f t="shared" si="81"/>
        <v>0.16771847772340143</v>
      </c>
      <c r="AG40" s="15">
        <f t="shared" si="82"/>
        <v>-0.6502249389666801</v>
      </c>
      <c r="AH40" s="15">
        <f t="shared" si="83"/>
        <v>-0.34177246806725525</v>
      </c>
      <c r="AI40" s="15">
        <f t="shared" si="84"/>
        <v>-0.131724002594546</v>
      </c>
      <c r="AJ40" s="15">
        <f t="shared" si="85"/>
        <v>-0.62228266542437782</v>
      </c>
      <c r="AK40" s="15">
        <f t="shared" si="86"/>
        <v>-1</v>
      </c>
      <c r="AL40" s="14" t="str">
        <f t="shared" si="87"/>
        <v>โพนนาแก้ว,รพช.</v>
      </c>
      <c r="AM40" s="17" t="str">
        <f>+IF(AND(C40&lt;C46),"OK","Not OK")</f>
        <v>OK</v>
      </c>
      <c r="AN40" s="17" t="str">
        <f t="shared" ref="AN40:AW40" si="104">+IF(AND(D40&lt;D46),"OK","Not OK")</f>
        <v>OK</v>
      </c>
      <c r="AO40" s="17" t="str">
        <f t="shared" si="104"/>
        <v>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312" t="str">
        <f>+'8.คำนวณ'!E30</f>
        <v>นครพนม</v>
      </c>
      <c r="B41" s="14" t="str">
        <f>+'8.คำนวณ'!G30</f>
        <v>ปลาปาก,รพช.</v>
      </c>
      <c r="C41" s="53">
        <f>+'8.คำนวณ'!Y30</f>
        <v>12347.441929091126</v>
      </c>
      <c r="D41" s="53">
        <f>+'8.คำนวณ'!Z30</f>
        <v>130.76120947238331</v>
      </c>
      <c r="E41" s="53">
        <f>+'8.คำนวณ'!AA30</f>
        <v>1759.435234392733</v>
      </c>
      <c r="F41" s="53">
        <f>+'8.คำนวณ'!AB30</f>
        <v>1100.2553160738646</v>
      </c>
      <c r="G41" s="53">
        <f>+'8.คำนวณ'!AC30</f>
        <v>249.83372308843622</v>
      </c>
      <c r="H41" s="53">
        <f>+'8.คำนวณ'!AD30</f>
        <v>991.17721289419853</v>
      </c>
      <c r="I41" s="53">
        <f>+'8.คำนวณ'!AE30</f>
        <v>3487.0961856789204</v>
      </c>
      <c r="J41" s="53">
        <f>+'8.คำนวณ'!AF30</f>
        <v>228.55758739152029</v>
      </c>
      <c r="K41" s="53">
        <f>+'8.คำนวณ'!AG30</f>
        <v>711.26100828367487</v>
      </c>
      <c r="L41" s="53">
        <f>+'8.คำนวณ'!AH30</f>
        <v>20.653676891848388</v>
      </c>
      <c r="M41" s="53">
        <f>+'8.คำนวณ'!AI30</f>
        <v>1219.918906850537</v>
      </c>
      <c r="N41" s="14" t="str">
        <f t="shared" si="73"/>
        <v>ปลาปาก,รพช.</v>
      </c>
      <c r="O41" s="50">
        <f t="shared" ref="O41:Y41" si="105">+(C41-C44)*100/C44</f>
        <v>20.011764610101</v>
      </c>
      <c r="P41" s="50">
        <f t="shared" si="105"/>
        <v>116.07619118131676</v>
      </c>
      <c r="Q41" s="50">
        <f t="shared" si="105"/>
        <v>38.306189861240092</v>
      </c>
      <c r="R41" s="50">
        <f t="shared" si="105"/>
        <v>72.501614951465399</v>
      </c>
      <c r="S41" s="50">
        <f t="shared" si="105"/>
        <v>-65.542537322351492</v>
      </c>
      <c r="T41" s="50">
        <f t="shared" si="105"/>
        <v>52.462905558088444</v>
      </c>
      <c r="U41" s="50">
        <f t="shared" si="105"/>
        <v>310.35966788709965</v>
      </c>
      <c r="V41" s="50">
        <f t="shared" si="105"/>
        <v>36.896671613257354</v>
      </c>
      <c r="W41" s="50">
        <f t="shared" si="105"/>
        <v>95.000355368770542</v>
      </c>
      <c r="X41" s="50">
        <f t="shared" si="105"/>
        <v>-46.591915601106926</v>
      </c>
      <c r="Y41" s="50">
        <f t="shared" si="105"/>
        <v>213.33428647192719</v>
      </c>
      <c r="Z41" s="14" t="str">
        <f t="shared" si="75"/>
        <v>ปลาปาก,รพช.</v>
      </c>
      <c r="AA41" s="15">
        <f t="shared" si="76"/>
        <v>0.20011764610101002</v>
      </c>
      <c r="AB41" s="15">
        <f t="shared" si="77"/>
        <v>1.1607619118131676</v>
      </c>
      <c r="AC41" s="15">
        <f t="shared" si="78"/>
        <v>0.38306189861240092</v>
      </c>
      <c r="AD41" s="15">
        <f t="shared" si="79"/>
        <v>0.72501614951465398</v>
      </c>
      <c r="AE41" s="15">
        <f t="shared" si="80"/>
        <v>-0.65542537322351491</v>
      </c>
      <c r="AF41" s="15">
        <f t="shared" si="81"/>
        <v>0.52462905558088446</v>
      </c>
      <c r="AG41" s="15">
        <f t="shared" si="82"/>
        <v>3.1035966788709963</v>
      </c>
      <c r="AH41" s="15">
        <f t="shared" si="83"/>
        <v>0.36896671613257354</v>
      </c>
      <c r="AI41" s="15">
        <f t="shared" si="84"/>
        <v>0.95000355368770539</v>
      </c>
      <c r="AJ41" s="15">
        <f t="shared" si="85"/>
        <v>-0.46591915601106926</v>
      </c>
      <c r="AK41" s="15">
        <f t="shared" si="86"/>
        <v>2.133342864719272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Not 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Not OK</v>
      </c>
      <c r="AS41" s="17" t="str">
        <f t="shared" si="106"/>
        <v>Not OK</v>
      </c>
      <c r="AT41" s="17" t="str">
        <f t="shared" si="106"/>
        <v>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312" t="str">
        <f>+'8.คำนวณ'!E31</f>
        <v>นครพนม</v>
      </c>
      <c r="B42" s="14" t="str">
        <f>+'8.คำนวณ'!G31</f>
        <v>ท่าอุเทน,รพช.</v>
      </c>
      <c r="C42" s="53">
        <f>+'8.คำนวณ'!Y31</f>
        <v>11568.04275971612</v>
      </c>
      <c r="D42" s="53">
        <f>+'8.คำนวณ'!Z31</f>
        <v>29.413342412052891</v>
      </c>
      <c r="E42" s="53">
        <f>+'8.คำนวณ'!AA31</f>
        <v>1442.6829320921072</v>
      </c>
      <c r="F42" s="53">
        <f>+'8.คำนวณ'!AB31</f>
        <v>599.91276592227985</v>
      </c>
      <c r="G42" s="53">
        <f>+'8.คำนวณ'!AC31</f>
        <v>1097.1203260191326</v>
      </c>
      <c r="H42" s="53">
        <f>+'8.คำนวณ'!AD31</f>
        <v>819.96294083709245</v>
      </c>
      <c r="I42" s="53">
        <f>+'8.คำนวณ'!AE31</f>
        <v>1168.3082790335652</v>
      </c>
      <c r="J42" s="53">
        <f>+'8.คำนวณ'!AF31</f>
        <v>353.26370632108728</v>
      </c>
      <c r="K42" s="53">
        <f>+'8.คำนวณ'!AG31</f>
        <v>405.8437683153694</v>
      </c>
      <c r="L42" s="53">
        <f>+'8.คำนวณ'!AH31</f>
        <v>7.7679499305566861E-3</v>
      </c>
      <c r="M42" s="53">
        <f>+'8.คำนวณ'!AI31</f>
        <v>647.92777852124732</v>
      </c>
      <c r="N42" s="14" t="str">
        <f t="shared" si="73"/>
        <v>ท่าอุเทน,รพช.</v>
      </c>
      <c r="O42" s="50">
        <f t="shared" ref="O42:Y42" si="107">+(C42-C44)*100/C44</f>
        <v>12.43634371000638</v>
      </c>
      <c r="P42" s="50">
        <f t="shared" si="107"/>
        <v>-51.395960438477317</v>
      </c>
      <c r="Q42" s="50">
        <f t="shared" si="107"/>
        <v>13.406833974408697</v>
      </c>
      <c r="R42" s="50">
        <f t="shared" si="107"/>
        <v>-5.9437210257057442</v>
      </c>
      <c r="S42" s="50">
        <f t="shared" si="107"/>
        <v>51.316572556187545</v>
      </c>
      <c r="T42" s="50">
        <f t="shared" si="107"/>
        <v>26.126721623212372</v>
      </c>
      <c r="U42" s="50">
        <f t="shared" si="107"/>
        <v>37.485911441992748</v>
      </c>
      <c r="V42" s="50">
        <f t="shared" si="107"/>
        <v>111.59054988744732</v>
      </c>
      <c r="W42" s="50">
        <f t="shared" si="107"/>
        <v>11.266719423672436</v>
      </c>
      <c r="X42" s="50">
        <f t="shared" si="107"/>
        <v>-99.979912955563805</v>
      </c>
      <c r="Y42" s="50">
        <f t="shared" si="107"/>
        <v>66.419248876490613</v>
      </c>
      <c r="Z42" s="14" t="str">
        <f t="shared" si="75"/>
        <v>ท่าอุเทน,รพช.</v>
      </c>
      <c r="AA42" s="15">
        <f t="shared" si="76"/>
        <v>0.1243634371000638</v>
      </c>
      <c r="AB42" s="15">
        <f t="shared" si="77"/>
        <v>-0.51395960438477317</v>
      </c>
      <c r="AC42" s="15">
        <f t="shared" si="78"/>
        <v>0.13406833974408697</v>
      </c>
      <c r="AD42" s="15">
        <f t="shared" si="79"/>
        <v>-5.9437210257057442E-2</v>
      </c>
      <c r="AE42" s="15">
        <f t="shared" si="80"/>
        <v>0.51316572556187545</v>
      </c>
      <c r="AF42" s="15">
        <f t="shared" si="81"/>
        <v>0.26126721623212373</v>
      </c>
      <c r="AG42" s="15">
        <f t="shared" si="82"/>
        <v>0.37485911441992747</v>
      </c>
      <c r="AH42" s="15">
        <f t="shared" si="83"/>
        <v>1.1159054988744732</v>
      </c>
      <c r="AI42" s="15">
        <f t="shared" si="84"/>
        <v>0.11266719423672436</v>
      </c>
      <c r="AJ42" s="15">
        <f t="shared" si="85"/>
        <v>-0.9997991295556381</v>
      </c>
      <c r="AK42" s="15">
        <f t="shared" si="86"/>
        <v>0.66419248876490611</v>
      </c>
      <c r="AL42" s="14" t="str">
        <f t="shared" si="87"/>
        <v>ท่าอุเทน,รพช.</v>
      </c>
      <c r="AM42" s="17" t="str">
        <f>+IF(AND(C42&lt;C46),"OK","Not OK")</f>
        <v>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OK</v>
      </c>
      <c r="AT42" s="17" t="str">
        <f t="shared" si="108"/>
        <v>Not OK</v>
      </c>
      <c r="AU42" s="17" t="str">
        <f t="shared" si="108"/>
        <v>OK</v>
      </c>
      <c r="AV42" s="17" t="str">
        <f t="shared" si="108"/>
        <v>OK</v>
      </c>
      <c r="AW42" s="17" t="str">
        <f t="shared" si="108"/>
        <v>OK</v>
      </c>
    </row>
    <row r="43" spans="1:49" ht="13.5" customHeight="1">
      <c r="A43" s="312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53">
        <f>+'8.คำนวณ'!Y32</f>
        <v>10676.02680622683</v>
      </c>
      <c r="D43" s="53">
        <f>+'8.คำนวณ'!Z32</f>
        <v>8.5782019855003977</v>
      </c>
      <c r="E43" s="53">
        <f>+'8.คำนวณ'!AA32</f>
        <v>1457.0183648357663</v>
      </c>
      <c r="F43" s="53">
        <f>+'8.คำนวณ'!AB32</f>
        <v>832.95344130420062</v>
      </c>
      <c r="G43" s="53">
        <f>+'8.คำนวณ'!AC32</f>
        <v>737.70548527855408</v>
      </c>
      <c r="H43" s="53">
        <f>+'8.คำนวณ'!AD32</f>
        <v>918.66017226535143</v>
      </c>
      <c r="I43" s="53">
        <f>+'8.คำนวณ'!AE32</f>
        <v>499.01068556124625</v>
      </c>
      <c r="J43" s="53">
        <f>+'8.คำนวณ'!AF32</f>
        <v>130.28616920762698</v>
      </c>
      <c r="K43" s="53">
        <f>+'8.คำนวณ'!AG32</f>
        <v>365.94608955354096</v>
      </c>
      <c r="L43" s="53">
        <f>+'8.คำนวณ'!AH32</f>
        <v>14.289257361703269</v>
      </c>
      <c r="M43" s="53">
        <f>+'8.คำนวณ'!AI32</f>
        <v>16.11066532382247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3.7663366548291282</v>
      </c>
      <c r="P43" s="50">
        <f t="shared" si="109"/>
        <v>-85.82496124278812</v>
      </c>
      <c r="Q43" s="50">
        <f t="shared" si="109"/>
        <v>14.533717785776652</v>
      </c>
      <c r="R43" s="50">
        <f t="shared" si="109"/>
        <v>30.593155702334311</v>
      </c>
      <c r="S43" s="50">
        <f t="shared" si="109"/>
        <v>1.7455086200847763</v>
      </c>
      <c r="T43" s="50">
        <f t="shared" si="109"/>
        <v>41.308332417262861</v>
      </c>
      <c r="U43" s="50">
        <f t="shared" si="109"/>
        <v>-41.276681715861976</v>
      </c>
      <c r="V43" s="50">
        <f t="shared" si="109"/>
        <v>-21.963899228542882</v>
      </c>
      <c r="W43" s="50">
        <f t="shared" si="109"/>
        <v>0.32831362561040395</v>
      </c>
      <c r="X43" s="50">
        <f t="shared" si="109"/>
        <v>-63.049588353318434</v>
      </c>
      <c r="Y43" s="50">
        <f t="shared" si="109"/>
        <v>-95.862000502262561</v>
      </c>
      <c r="Z43" s="14" t="str">
        <f t="shared" si="75"/>
        <v>พระอาจารย์แบน  ธนากโร,รพช.</v>
      </c>
      <c r="AA43" s="15">
        <f t="shared" si="76"/>
        <v>3.7663366548291284E-2</v>
      </c>
      <c r="AB43" s="15">
        <f t="shared" si="77"/>
        <v>-0.85824961242788123</v>
      </c>
      <c r="AC43" s="15">
        <f t="shared" si="78"/>
        <v>0.14533717785776651</v>
      </c>
      <c r="AD43" s="15">
        <f t="shared" si="79"/>
        <v>0.30593155702334313</v>
      </c>
      <c r="AE43" s="15">
        <f t="shared" si="80"/>
        <v>1.7455086200847764E-2</v>
      </c>
      <c r="AF43" s="15">
        <f t="shared" si="81"/>
        <v>0.41308332417262861</v>
      </c>
      <c r="AG43" s="15">
        <f t="shared" si="82"/>
        <v>-0.41276681715861974</v>
      </c>
      <c r="AH43" s="15">
        <f t="shared" si="83"/>
        <v>-0.21963899228542882</v>
      </c>
      <c r="AI43" s="15">
        <f t="shared" si="84"/>
        <v>3.2831362561040393E-3</v>
      </c>
      <c r="AJ43" s="15">
        <f t="shared" si="85"/>
        <v>-0.63049588353318431</v>
      </c>
      <c r="AK43" s="15">
        <f t="shared" si="86"/>
        <v>-0.95862000502262557</v>
      </c>
      <c r="AL43" s="14" t="str">
        <f t="shared" si="87"/>
        <v>พระอาจารย์แบน  ธนากโร,รพช.</v>
      </c>
      <c r="AM43" s="17" t="str">
        <f>+IF(AND(C43&lt;C46),"OK","Not OK")</f>
        <v>OK</v>
      </c>
      <c r="AN43" s="17" t="str">
        <f t="shared" ref="AN43:AW43" si="110">+IF(AND(D43&lt;D46),"OK","Not OK")</f>
        <v>OK</v>
      </c>
      <c r="AO43" s="17" t="str">
        <f t="shared" si="110"/>
        <v>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10288.526270075261</v>
      </c>
      <c r="D44" s="19">
        <f t="shared" ref="D44:M44" si="111">AVERAGE(D31:D43)</f>
        <v>60.516250660239201</v>
      </c>
      <c r="E44" s="19">
        <f t="shared" si="111"/>
        <v>1272.1305070712599</v>
      </c>
      <c r="F44" s="19">
        <f t="shared" si="111"/>
        <v>637.82319741379206</v>
      </c>
      <c r="G44" s="19">
        <f t="shared" si="111"/>
        <v>725.04968060371903</v>
      </c>
      <c r="H44" s="19">
        <f t="shared" si="111"/>
        <v>650.1104050627971</v>
      </c>
      <c r="I44" s="19">
        <f t="shared" si="111"/>
        <v>849.76581729720795</v>
      </c>
      <c r="J44" s="19">
        <f t="shared" si="111"/>
        <v>166.95627782478994</v>
      </c>
      <c r="K44" s="19">
        <f t="shared" si="111"/>
        <v>364.74857029803337</v>
      </c>
      <c r="L44" s="19">
        <f t="shared" si="111"/>
        <v>38.671442955322419</v>
      </c>
      <c r="M44" s="19">
        <f t="shared" si="111"/>
        <v>389.33463700591039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1341.5061917926096</v>
      </c>
      <c r="D45" s="21">
        <f t="shared" ref="D45:M45" si="112">STDEV(D31:D43)</f>
        <v>39.459085273903362</v>
      </c>
      <c r="E45" s="21">
        <f t="shared" si="112"/>
        <v>264.32686371394232</v>
      </c>
      <c r="F45" s="21">
        <f t="shared" si="112"/>
        <v>200.00387209179394</v>
      </c>
      <c r="G45" s="21">
        <f t="shared" si="112"/>
        <v>301.4406112985543</v>
      </c>
      <c r="H45" s="21">
        <f t="shared" si="112"/>
        <v>188.05180912860817</v>
      </c>
      <c r="I45" s="21">
        <f t="shared" si="112"/>
        <v>883.05841162708839</v>
      </c>
      <c r="J45" s="21">
        <f t="shared" si="112"/>
        <v>87.872915374398417</v>
      </c>
      <c r="K45" s="21">
        <f t="shared" si="112"/>
        <v>119.43503881949756</v>
      </c>
      <c r="L45" s="21">
        <f t="shared" si="112"/>
        <v>41.944102555853796</v>
      </c>
      <c r="M45" s="21">
        <f t="shared" si="112"/>
        <v>488.99689159557806</v>
      </c>
      <c r="V45" s="193"/>
      <c r="W45" s="193"/>
      <c r="X45" s="193"/>
      <c r="Y45" s="193"/>
    </row>
    <row r="46" spans="1:49" ht="13.2" customHeight="1">
      <c r="B46" s="20" t="s">
        <v>269</v>
      </c>
      <c r="C46" s="21">
        <f>+C44+C45</f>
        <v>11630.032461867871</v>
      </c>
      <c r="D46" s="21">
        <f t="shared" ref="D46:M46" si="113">+D44+D45</f>
        <v>99.975335934142564</v>
      </c>
      <c r="E46" s="21">
        <f t="shared" si="113"/>
        <v>1536.4573707852023</v>
      </c>
      <c r="F46" s="21">
        <f t="shared" si="113"/>
        <v>837.827069505586</v>
      </c>
      <c r="G46" s="21">
        <f t="shared" si="113"/>
        <v>1026.4902919022734</v>
      </c>
      <c r="H46" s="21">
        <f t="shared" si="113"/>
        <v>838.16221419140527</v>
      </c>
      <c r="I46" s="21">
        <f t="shared" si="113"/>
        <v>1732.8242289242962</v>
      </c>
      <c r="J46" s="21">
        <f t="shared" si="113"/>
        <v>254.82919319918835</v>
      </c>
      <c r="K46" s="21">
        <f t="shared" si="113"/>
        <v>484.18360911753092</v>
      </c>
      <c r="L46" s="21">
        <f t="shared" si="113"/>
        <v>80.615545511176208</v>
      </c>
      <c r="M46" s="21">
        <f t="shared" si="113"/>
        <v>878.33152860148846</v>
      </c>
      <c r="V46" s="193"/>
      <c r="W46" s="193"/>
      <c r="X46" s="193"/>
      <c r="Y46" s="193"/>
    </row>
    <row r="47" spans="1:49" ht="13.5" customHeight="1">
      <c r="B47" s="355" t="s">
        <v>148</v>
      </c>
      <c r="C47" s="364" t="s">
        <v>248</v>
      </c>
      <c r="D47" s="365"/>
      <c r="E47" s="365"/>
      <c r="F47" s="365"/>
      <c r="G47" s="365"/>
      <c r="H47" s="365"/>
      <c r="I47" s="365"/>
      <c r="J47" s="365"/>
      <c r="K47" s="365"/>
      <c r="L47" s="365"/>
      <c r="M47" s="366"/>
      <c r="N47" s="355" t="s">
        <v>148</v>
      </c>
      <c r="O47" s="364" t="s">
        <v>731</v>
      </c>
      <c r="P47" s="365"/>
      <c r="Q47" s="365"/>
      <c r="R47" s="365"/>
      <c r="S47" s="365"/>
      <c r="T47" s="365"/>
      <c r="U47" s="365"/>
      <c r="V47" s="365"/>
      <c r="W47" s="365"/>
      <c r="X47" s="365"/>
      <c r="Y47" s="366"/>
      <c r="Z47" s="355" t="s">
        <v>148</v>
      </c>
      <c r="AA47" s="364" t="s">
        <v>731</v>
      </c>
      <c r="AB47" s="365"/>
      <c r="AC47" s="365"/>
      <c r="AD47" s="365"/>
      <c r="AE47" s="365"/>
      <c r="AF47" s="365"/>
      <c r="AG47" s="365"/>
      <c r="AH47" s="365"/>
      <c r="AI47" s="365"/>
      <c r="AJ47" s="365"/>
      <c r="AK47" s="366"/>
      <c r="AL47" s="355" t="s">
        <v>148</v>
      </c>
      <c r="AM47" s="364" t="s">
        <v>732</v>
      </c>
      <c r="AN47" s="365"/>
      <c r="AO47" s="365"/>
      <c r="AP47" s="365"/>
      <c r="AQ47" s="365"/>
      <c r="AR47" s="365"/>
      <c r="AS47" s="365"/>
      <c r="AT47" s="365"/>
      <c r="AU47" s="365"/>
      <c r="AV47" s="365"/>
      <c r="AW47" s="366"/>
    </row>
    <row r="48" spans="1:49" ht="13.5" customHeight="1">
      <c r="B48" s="355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355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355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355"/>
      <c r="AM48" s="12" t="s">
        <v>137</v>
      </c>
      <c r="AN48" s="13" t="s">
        <v>138</v>
      </c>
      <c r="AO48" s="12" t="s">
        <v>139</v>
      </c>
      <c r="AP48" s="12" t="s">
        <v>140</v>
      </c>
      <c r="AQ48" s="12" t="s">
        <v>141</v>
      </c>
      <c r="AR48" s="12" t="s">
        <v>142</v>
      </c>
      <c r="AS48" s="12" t="s">
        <v>143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312" t="str">
        <f>+'8.คำนวณ'!E33</f>
        <v>เลย</v>
      </c>
      <c r="B49" s="14" t="str">
        <f>++'8.คำนวณ'!G33</f>
        <v>ท่าลี่,รพช.</v>
      </c>
      <c r="C49" s="53">
        <f>+'8.คำนวณ'!Y33</f>
        <v>10504.355236447418</v>
      </c>
      <c r="D49" s="53">
        <f>+'8.คำนวณ'!Z33</f>
        <v>47.891286906336397</v>
      </c>
      <c r="E49" s="53">
        <f>+'8.คำนวณ'!AA33</f>
        <v>1717.3337268211567</v>
      </c>
      <c r="F49" s="53">
        <f>+'8.คำนวณ'!AB33</f>
        <v>770.28914541741096</v>
      </c>
      <c r="G49" s="53">
        <f>+'8.คำนวณ'!AC33</f>
        <v>1039.4490336536992</v>
      </c>
      <c r="H49" s="53">
        <f>+'8.คำนวณ'!AD33</f>
        <v>638.37467671176933</v>
      </c>
      <c r="I49" s="53">
        <f>+'8.คำนวณ'!AE33</f>
        <v>625.23002419038073</v>
      </c>
      <c r="J49" s="53">
        <f>+'8.คำนวณ'!AF33</f>
        <v>34.312424188765718</v>
      </c>
      <c r="K49" s="53">
        <f>+'8.คำนวณ'!AG33</f>
        <v>336.50573295873045</v>
      </c>
      <c r="L49" s="53">
        <f>+'8.คำนวณ'!AH33</f>
        <v>23.143130168357896</v>
      </c>
      <c r="M49" s="53">
        <f>+'8.คำนวณ'!AI33</f>
        <v>857.83271002055085</v>
      </c>
      <c r="N49" s="14" t="str">
        <f>+B49</f>
        <v>ท่าลี่,รพช.</v>
      </c>
      <c r="O49" s="50">
        <f t="shared" ref="O49:Y49" si="114">+(C49-C61)*100/C61</f>
        <v>2.1785192150478472</v>
      </c>
      <c r="P49" s="50">
        <f t="shared" si="114"/>
        <v>-26.717744319674516</v>
      </c>
      <c r="Q49" s="50">
        <f t="shared" si="114"/>
        <v>22.389870273783181</v>
      </c>
      <c r="R49" s="50">
        <f t="shared" si="114"/>
        <v>7.0438119009888842</v>
      </c>
      <c r="S49" s="50">
        <f t="shared" si="114"/>
        <v>8.9529888078609297</v>
      </c>
      <c r="T49" s="50">
        <f t="shared" si="114"/>
        <v>-26.928530053088085</v>
      </c>
      <c r="U49" s="50">
        <f t="shared" si="114"/>
        <v>-46.652672773774661</v>
      </c>
      <c r="V49" s="50">
        <f t="shared" si="114"/>
        <v>-80.632461034757668</v>
      </c>
      <c r="W49" s="50">
        <f t="shared" si="114"/>
        <v>-4.8828117018042301</v>
      </c>
      <c r="X49" s="50">
        <f t="shared" si="114"/>
        <v>-56.289881658481455</v>
      </c>
      <c r="Y49" s="50">
        <f t="shared" si="114"/>
        <v>152.47443172711658</v>
      </c>
      <c r="Z49" s="14" t="str">
        <f>+N49</f>
        <v>ท่าลี่,รพช.</v>
      </c>
      <c r="AA49" s="15">
        <f t="shared" ref="AA49:AK49" si="115">+O49/100</f>
        <v>2.1785192150478472E-2</v>
      </c>
      <c r="AB49" s="15">
        <f t="shared" si="115"/>
        <v>-0.26717744319674513</v>
      </c>
      <c r="AC49" s="15">
        <f t="shared" si="115"/>
        <v>0.2238987027378318</v>
      </c>
      <c r="AD49" s="15">
        <f t="shared" si="115"/>
        <v>7.0438119009888847E-2</v>
      </c>
      <c r="AE49" s="15">
        <f t="shared" si="115"/>
        <v>8.9529888078609302E-2</v>
      </c>
      <c r="AF49" s="15">
        <f t="shared" si="115"/>
        <v>-0.26928530053088084</v>
      </c>
      <c r="AG49" s="15">
        <f t="shared" si="115"/>
        <v>-0.46652672773774662</v>
      </c>
      <c r="AH49" s="15">
        <f t="shared" si="115"/>
        <v>-0.80632461034757663</v>
      </c>
      <c r="AI49" s="15">
        <f t="shared" si="115"/>
        <v>-4.8828117018042301E-2</v>
      </c>
      <c r="AJ49" s="15">
        <f t="shared" si="115"/>
        <v>-0.56289881658481455</v>
      </c>
      <c r="AK49" s="15">
        <f t="shared" si="115"/>
        <v>1.5247443172711659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Not 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312" t="str">
        <f>+'8.คำนวณ'!E34</f>
        <v>เลย</v>
      </c>
      <c r="B50" s="14" t="str">
        <f>++'8.คำนวณ'!G34</f>
        <v>ภูกระดึง,รพช.</v>
      </c>
      <c r="C50" s="53">
        <f>+'8.คำนวณ'!Y34</f>
        <v>9879.2399574246265</v>
      </c>
      <c r="D50" s="53">
        <f>+'8.คำนวณ'!Z34</f>
        <v>91.706742886466031</v>
      </c>
      <c r="E50" s="53">
        <f>+'8.คำนวณ'!AA34</f>
        <v>1148.1018827762668</v>
      </c>
      <c r="F50" s="53">
        <f>+'8.คำนวณ'!AB34</f>
        <v>895.02525019306313</v>
      </c>
      <c r="G50" s="53">
        <f>+'8.คำนวณ'!AC34</f>
        <v>529.44187483747021</v>
      </c>
      <c r="H50" s="53">
        <f>+'8.คำนวณ'!AD34</f>
        <v>785.5530775005177</v>
      </c>
      <c r="I50" s="53">
        <f>+'8.คำนวณ'!AE34</f>
        <v>171.50965615199939</v>
      </c>
      <c r="J50" s="53">
        <f>+'8.คำนวณ'!AF34</f>
        <v>7.3199298446516003</v>
      </c>
      <c r="K50" s="53">
        <f>+'8.คำนวณ'!AG34</f>
        <v>178.93699598539871</v>
      </c>
      <c r="L50" s="53">
        <f>+'8.คำนวณ'!AH34</f>
        <v>37.587653426799015</v>
      </c>
      <c r="M50" s="53">
        <f>+'8.คำนวณ'!AI34</f>
        <v>95.668821276925641</v>
      </c>
      <c r="N50" s="14" t="str">
        <f t="shared" ref="N50:N60" si="117">+B50</f>
        <v>ภูกระดึง,รพช.</v>
      </c>
      <c r="O50" s="50">
        <f t="shared" ref="O50:Y50" si="118">+(C50-C61)*100/C61</f>
        <v>-3.9021351527353514</v>
      </c>
      <c r="P50" s="50">
        <f t="shared" si="118"/>
        <v>40.327759263589584</v>
      </c>
      <c r="Q50" s="50">
        <f t="shared" si="118"/>
        <v>-18.177790199128324</v>
      </c>
      <c r="R50" s="50">
        <f t="shared" si="118"/>
        <v>24.377858753786647</v>
      </c>
      <c r="S50" s="50">
        <f t="shared" si="118"/>
        <v>-44.504951377156431</v>
      </c>
      <c r="T50" s="50">
        <f t="shared" si="118"/>
        <v>-10.081774562307027</v>
      </c>
      <c r="U50" s="50">
        <f t="shared" si="118"/>
        <v>-85.366055059422294</v>
      </c>
      <c r="V50" s="50">
        <f t="shared" si="118"/>
        <v>-95.868288824211177</v>
      </c>
      <c r="W50" s="50">
        <f t="shared" si="118"/>
        <v>-49.421414633836193</v>
      </c>
      <c r="X50" s="50">
        <f t="shared" si="118"/>
        <v>-29.008705066539189</v>
      </c>
      <c r="Y50" s="50">
        <f t="shared" si="118"/>
        <v>-71.843074991490781</v>
      </c>
      <c r="Z50" s="14" t="str">
        <f t="shared" ref="Z50:Z60" si="119">+N50</f>
        <v>ภูกระดึง,รพช.</v>
      </c>
      <c r="AA50" s="15">
        <f t="shared" ref="AA50:AA60" si="120">+O50/100</f>
        <v>-3.9021351527353511E-2</v>
      </c>
      <c r="AB50" s="15">
        <f t="shared" ref="AB50:AB60" si="121">+P50/100</f>
        <v>0.40327759263589585</v>
      </c>
      <c r="AC50" s="15">
        <f t="shared" ref="AC50:AC60" si="122">+Q50/100</f>
        <v>-0.18177790199128324</v>
      </c>
      <c r="AD50" s="15">
        <f t="shared" ref="AD50:AD60" si="123">+R50/100</f>
        <v>0.24377858753786646</v>
      </c>
      <c r="AE50" s="15">
        <f t="shared" ref="AE50:AE60" si="124">+S50/100</f>
        <v>-0.44504951377156432</v>
      </c>
      <c r="AF50" s="15">
        <f t="shared" ref="AF50:AF60" si="125">+T50/100</f>
        <v>-0.10081774562307028</v>
      </c>
      <c r="AG50" s="15">
        <f t="shared" ref="AG50:AG60" si="126">+U50/100</f>
        <v>-0.85366055059422297</v>
      </c>
      <c r="AH50" s="15">
        <f t="shared" ref="AH50:AH60" si="127">+V50/100</f>
        <v>-0.95868288824211179</v>
      </c>
      <c r="AI50" s="15">
        <f t="shared" ref="AI50:AI60" si="128">+W50/100</f>
        <v>-0.49421414633836191</v>
      </c>
      <c r="AJ50" s="15">
        <f t="shared" ref="AJ50:AJ60" si="129">+X50/100</f>
        <v>-0.29008705066539187</v>
      </c>
      <c r="AK50" s="15">
        <f t="shared" ref="AK50:AK60" si="130">+Y50/100</f>
        <v>-0.71843074991490785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312" t="str">
        <f>+'8.คำนวณ'!E35</f>
        <v>เลย</v>
      </c>
      <c r="B51" s="14" t="str">
        <f>++'8.คำนวณ'!G35</f>
        <v>ภูหลวง,รพช.</v>
      </c>
      <c r="C51" s="53">
        <f>+'8.คำนวณ'!Y35</f>
        <v>9343.0174473892603</v>
      </c>
      <c r="D51" s="53">
        <f>+'8.คำนวณ'!Z35</f>
        <v>56.861258986615965</v>
      </c>
      <c r="E51" s="53">
        <f>+'8.คำนวณ'!AA35</f>
        <v>882.46519633116736</v>
      </c>
      <c r="F51" s="53">
        <f>+'8.คำนวณ'!AB35</f>
        <v>449.81568771269986</v>
      </c>
      <c r="G51" s="53">
        <f>+'8.คำนวณ'!AC35</f>
        <v>869.19100762295022</v>
      </c>
      <c r="H51" s="53">
        <f>+'8.คำนวณ'!AD35</f>
        <v>818.98483233347304</v>
      </c>
      <c r="I51" s="53">
        <f>+'8.คำนวณ'!AE35</f>
        <v>1379.4796255715823</v>
      </c>
      <c r="J51" s="53">
        <f>+'8.คำนวณ'!AF35</f>
        <v>243.31721876554738</v>
      </c>
      <c r="K51" s="53">
        <f>+'8.คำนวณ'!AG35</f>
        <v>275.26656742812457</v>
      </c>
      <c r="L51" s="53">
        <f>+'8.คำนวณ'!AH35</f>
        <v>7.1614601379531564</v>
      </c>
      <c r="M51" s="53">
        <f>+'8.คำนวณ'!AI35</f>
        <v>232.85763079329226</v>
      </c>
      <c r="N51" s="14" t="str">
        <f t="shared" si="117"/>
        <v>ภูหลวง,รพช.</v>
      </c>
      <c r="O51" s="50">
        <f t="shared" ref="O51:Y51" si="133">+(C51-C61)*100/C61</f>
        <v>-9.1181070817006944</v>
      </c>
      <c r="P51" s="50">
        <f t="shared" si="133"/>
        <v>-12.992078757209601</v>
      </c>
      <c r="Q51" s="50">
        <f t="shared" si="133"/>
        <v>-37.10902009708925</v>
      </c>
      <c r="R51" s="50">
        <f t="shared" si="133"/>
        <v>-37.491023790111612</v>
      </c>
      <c r="S51" s="50">
        <f t="shared" si="133"/>
        <v>-8.8931202402877556</v>
      </c>
      <c r="T51" s="50">
        <f t="shared" si="133"/>
        <v>-6.2550133237001058</v>
      </c>
      <c r="U51" s="50">
        <f t="shared" si="133"/>
        <v>17.703162260278148</v>
      </c>
      <c r="V51" s="50">
        <f t="shared" si="133"/>
        <v>37.339632123662234</v>
      </c>
      <c r="W51" s="50">
        <f t="shared" si="133"/>
        <v>-22.192761187013723</v>
      </c>
      <c r="X51" s="50">
        <f t="shared" si="133"/>
        <v>-86.474246661932398</v>
      </c>
      <c r="Y51" s="50">
        <f t="shared" si="133"/>
        <v>-31.466126995261401</v>
      </c>
      <c r="Z51" s="14" t="str">
        <f t="shared" si="119"/>
        <v>ภูหลวง,รพช.</v>
      </c>
      <c r="AA51" s="15">
        <f t="shared" si="120"/>
        <v>-9.1181070817006937E-2</v>
      </c>
      <c r="AB51" s="15">
        <f t="shared" si="121"/>
        <v>-0.12992078757209602</v>
      </c>
      <c r="AC51" s="15">
        <f t="shared" si="122"/>
        <v>-0.37109020097089251</v>
      </c>
      <c r="AD51" s="15">
        <f t="shared" si="123"/>
        <v>-0.37491023790111611</v>
      </c>
      <c r="AE51" s="15">
        <f t="shared" si="124"/>
        <v>-8.8931202402877552E-2</v>
      </c>
      <c r="AF51" s="15">
        <f t="shared" si="125"/>
        <v>-6.2550133237001052E-2</v>
      </c>
      <c r="AG51" s="15">
        <f t="shared" si="126"/>
        <v>0.17703162260278149</v>
      </c>
      <c r="AH51" s="15">
        <f t="shared" si="127"/>
        <v>0.37339632123662236</v>
      </c>
      <c r="AI51" s="15">
        <f t="shared" si="128"/>
        <v>-0.22192761187013724</v>
      </c>
      <c r="AJ51" s="15">
        <f t="shared" si="129"/>
        <v>-0.86474246661932397</v>
      </c>
      <c r="AK51" s="15">
        <f t="shared" si="130"/>
        <v>-0.31466126995261401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312" t="str">
        <f>+'8.คำนวณ'!E36</f>
        <v>หนองคาย</v>
      </c>
      <c r="B52" s="14" t="str">
        <f>++'8.คำนวณ'!G36</f>
        <v>สังคม,รพช.</v>
      </c>
      <c r="C52" s="53">
        <f>+'8.คำนวณ'!Y36</f>
        <v>11720.533668524526</v>
      </c>
      <c r="D52" s="53">
        <f>+'8.คำนวณ'!Z36</f>
        <v>50.524889556982856</v>
      </c>
      <c r="E52" s="53">
        <f>+'8.คำนวณ'!AA36</f>
        <v>1676.4953945031666</v>
      </c>
      <c r="F52" s="53">
        <f>+'8.คำนวณ'!AB36</f>
        <v>843.33711455860418</v>
      </c>
      <c r="G52" s="53">
        <f>+'8.คำนวณ'!AC36</f>
        <v>1483.0793799526436</v>
      </c>
      <c r="H52" s="53">
        <f>+'8.คำนวณ'!AD36</f>
        <v>1041.6203034932403</v>
      </c>
      <c r="I52" s="53">
        <f>+'8.คำนวณ'!AE36</f>
        <v>373.8279048010545</v>
      </c>
      <c r="J52" s="53">
        <f>+'8.คำนวณ'!AF36</f>
        <v>71.336628210163298</v>
      </c>
      <c r="K52" s="53">
        <f>+'8.คำนวณ'!AG36</f>
        <v>446.19058636872251</v>
      </c>
      <c r="L52" s="53">
        <f>+'8.คำนวณ'!AH36</f>
        <v>1.6837913818291889E-2</v>
      </c>
      <c r="M52" s="53">
        <f>+'8.คำนวณ'!AI36</f>
        <v>1080.4328033403963</v>
      </c>
      <c r="N52" s="14" t="str">
        <f t="shared" si="117"/>
        <v>สังคม,รพช.</v>
      </c>
      <c r="O52" s="50">
        <f t="shared" ref="O52:Y52" si="135">+(C52-C61)*100/C61</f>
        <v>14.008594311874525</v>
      </c>
      <c r="P52" s="50">
        <f t="shared" si="135"/>
        <v>-22.687860069904612</v>
      </c>
      <c r="Q52" s="50">
        <f t="shared" si="135"/>
        <v>19.479429445343687</v>
      </c>
      <c r="R52" s="50">
        <f t="shared" si="135"/>
        <v>17.194978011815902</v>
      </c>
      <c r="S52" s="50">
        <f t="shared" si="135"/>
        <v>55.453442981393316</v>
      </c>
      <c r="T52" s="50">
        <f t="shared" si="135"/>
        <v>19.228925393550668</v>
      </c>
      <c r="U52" s="50">
        <f t="shared" si="135"/>
        <v>-68.103387885858197</v>
      </c>
      <c r="V52" s="50">
        <f t="shared" si="135"/>
        <v>-59.73426654705149</v>
      </c>
      <c r="W52" s="50">
        <f t="shared" si="135"/>
        <v>26.120864709669338</v>
      </c>
      <c r="X52" s="50">
        <f t="shared" si="135"/>
        <v>-99.968198458883137</v>
      </c>
      <c r="Y52" s="50">
        <f t="shared" si="135"/>
        <v>217.9893408776253</v>
      </c>
      <c r="Z52" s="14" t="str">
        <f t="shared" si="119"/>
        <v>สังคม,รพช.</v>
      </c>
      <c r="AA52" s="15">
        <f t="shared" si="120"/>
        <v>0.14008594311874525</v>
      </c>
      <c r="AB52" s="15">
        <f t="shared" si="121"/>
        <v>-0.22687860069904611</v>
      </c>
      <c r="AC52" s="15">
        <f t="shared" si="122"/>
        <v>0.19479429445343688</v>
      </c>
      <c r="AD52" s="15">
        <f t="shared" si="123"/>
        <v>0.17194978011815901</v>
      </c>
      <c r="AE52" s="15">
        <f t="shared" si="124"/>
        <v>0.55453442981393319</v>
      </c>
      <c r="AF52" s="15">
        <f t="shared" si="125"/>
        <v>0.19228925393550667</v>
      </c>
      <c r="AG52" s="15">
        <f t="shared" si="126"/>
        <v>-0.68103387885858202</v>
      </c>
      <c r="AH52" s="15">
        <f t="shared" si="127"/>
        <v>-0.59734266547051496</v>
      </c>
      <c r="AI52" s="15">
        <f t="shared" si="128"/>
        <v>0.26120864709669339</v>
      </c>
      <c r="AJ52" s="15">
        <f t="shared" si="129"/>
        <v>-0.9996819845888314</v>
      </c>
      <c r="AK52" s="15">
        <f t="shared" si="130"/>
        <v>2.1798934087762531</v>
      </c>
      <c r="AL52" s="14" t="str">
        <f t="shared" si="131"/>
        <v>สังคม,รพช.</v>
      </c>
      <c r="AM52" s="16" t="str">
        <f>+IF(AND(C52&lt;C63),"OK","Not OK")</f>
        <v>Not 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Not 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Not OK</v>
      </c>
      <c r="AV52" s="16" t="str">
        <f t="shared" si="136"/>
        <v>OK</v>
      </c>
      <c r="AW52" s="16" t="str">
        <f t="shared" si="136"/>
        <v>Not OK</v>
      </c>
    </row>
    <row r="53" spans="1:49" ht="13.5" customHeight="1">
      <c r="A53" s="312" t="str">
        <f>+'8.คำนวณ'!E37</f>
        <v>บึงกาฬ</v>
      </c>
      <c r="B53" s="14" t="str">
        <f>++'8.คำนวณ'!G37</f>
        <v>ศรีวิไล,รพช.</v>
      </c>
      <c r="C53" s="53">
        <f>+'8.คำนวณ'!Y37</f>
        <v>11921.294204854543</v>
      </c>
      <c r="D53" s="53">
        <f>+'8.คำนวณ'!Z37</f>
        <v>60.641484418892475</v>
      </c>
      <c r="E53" s="53">
        <f>+'8.คำนวณ'!AA37</f>
        <v>870.71953781853517</v>
      </c>
      <c r="F53" s="53">
        <f>+'8.คำนวณ'!AB37</f>
        <v>231.30131696333009</v>
      </c>
      <c r="G53" s="53">
        <f>+'8.คำนวณ'!AC37</f>
        <v>666.6403159069024</v>
      </c>
      <c r="H53" s="53">
        <f>+'8.คำนวณ'!AD37</f>
        <v>736.37732781668421</v>
      </c>
      <c r="I53" s="53">
        <f>+'8.คำนวณ'!AE37</f>
        <v>1042.1498662323013</v>
      </c>
      <c r="J53" s="53">
        <f>+'8.คำนวณ'!AF37</f>
        <v>415.08921269434086</v>
      </c>
      <c r="K53" s="53">
        <f>+'8.คำนวณ'!AG37</f>
        <v>462.37430401994249</v>
      </c>
      <c r="L53" s="53">
        <f>+'8.คำนวณ'!AH37</f>
        <v>37.706964566170775</v>
      </c>
      <c r="M53" s="53">
        <f>+'8.คำนวณ'!AI37</f>
        <v>693.42932565257695</v>
      </c>
      <c r="N53" s="14" t="str">
        <f t="shared" si="117"/>
        <v>ศรีวิไล,รพช.</v>
      </c>
      <c r="O53" s="50">
        <f>+(C53-C61)*100/C61</f>
        <v>15.96144280731037</v>
      </c>
      <c r="P53" s="50">
        <f t="shared" ref="P53:Y53" si="137">+(D53-D61)*100/D61</f>
        <v>-7.2076560667284291</v>
      </c>
      <c r="Q53" s="50">
        <f t="shared" si="137"/>
        <v>-37.946102371308697</v>
      </c>
      <c r="R53" s="50">
        <f t="shared" si="137"/>
        <v>-67.857038083982232</v>
      </c>
      <c r="S53" s="50">
        <f t="shared" si="137"/>
        <v>-30.124082541528725</v>
      </c>
      <c r="T53" s="50">
        <f t="shared" si="137"/>
        <v>-15.710670015441554</v>
      </c>
      <c r="U53" s="50">
        <f t="shared" si="137"/>
        <v>-11.079270377884555</v>
      </c>
      <c r="V53" s="50">
        <f t="shared" si="137"/>
        <v>134.29578909034228</v>
      </c>
      <c r="W53" s="50">
        <f t="shared" si="137"/>
        <v>30.695377320973687</v>
      </c>
      <c r="X53" s="50">
        <f t="shared" si="137"/>
        <v>-28.783363724055995</v>
      </c>
      <c r="Y53" s="50">
        <f t="shared" si="137"/>
        <v>104.08778179239381</v>
      </c>
      <c r="Z53" s="14" t="str">
        <f t="shared" si="119"/>
        <v>ศรีวิไล,รพช.</v>
      </c>
      <c r="AA53" s="15">
        <f t="shared" si="120"/>
        <v>0.15961442807310369</v>
      </c>
      <c r="AB53" s="15">
        <f t="shared" si="121"/>
        <v>-7.2076560667284295E-2</v>
      </c>
      <c r="AC53" s="15">
        <f t="shared" si="122"/>
        <v>-0.37946102371308699</v>
      </c>
      <c r="AD53" s="15">
        <f t="shared" si="123"/>
        <v>-0.67857038083982235</v>
      </c>
      <c r="AE53" s="15">
        <f t="shared" si="124"/>
        <v>-0.30124082541528724</v>
      </c>
      <c r="AF53" s="15">
        <f t="shared" si="125"/>
        <v>-0.15710670015441555</v>
      </c>
      <c r="AG53" s="15">
        <f t="shared" si="126"/>
        <v>-0.11079270377884555</v>
      </c>
      <c r="AH53" s="15">
        <f t="shared" si="127"/>
        <v>1.3429578909034228</v>
      </c>
      <c r="AI53" s="15">
        <f t="shared" si="128"/>
        <v>0.30695377320973688</v>
      </c>
      <c r="AJ53" s="15">
        <f t="shared" si="129"/>
        <v>-0.28783363724055994</v>
      </c>
      <c r="AK53" s="15">
        <f t="shared" si="130"/>
        <v>1.0408778179239382</v>
      </c>
      <c r="AL53" s="14" t="str">
        <f t="shared" si="131"/>
        <v>ศรีวิไล,รพช.</v>
      </c>
      <c r="AM53" s="16" t="str">
        <f>+IF(AND(C53&lt;C63),"OK","Not OK")</f>
        <v>Not 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Not OK</v>
      </c>
      <c r="AU53" s="16" t="str">
        <f t="shared" si="138"/>
        <v>Not OK</v>
      </c>
      <c r="AV53" s="16" t="str">
        <f t="shared" si="138"/>
        <v>OK</v>
      </c>
      <c r="AW53" s="16" t="str">
        <f t="shared" si="138"/>
        <v>Not OK</v>
      </c>
    </row>
    <row r="54" spans="1:49" ht="13.5" customHeight="1">
      <c r="A54" s="312" t="str">
        <f>+'8.คำนวณ'!E38</f>
        <v>สกลนคร</v>
      </c>
      <c r="B54" s="14" t="str">
        <f>++'8.คำนวณ'!G38</f>
        <v>กุสุมาลย์,รพช.</v>
      </c>
      <c r="C54" s="53">
        <f>+'8.คำนวณ'!Y38</f>
        <v>7624.9244130194893</v>
      </c>
      <c r="D54" s="53">
        <f>+'8.คำนวณ'!Z38</f>
        <v>68.507910800067393</v>
      </c>
      <c r="E54" s="53">
        <f>+'8.คำนวณ'!AA38</f>
        <v>1117.4313629831402</v>
      </c>
      <c r="F54" s="53">
        <f>+'8.คำนวณ'!AB38</f>
        <v>852.81138492396713</v>
      </c>
      <c r="G54" s="53">
        <f>+'8.คำนวณ'!AC38</f>
        <v>408.38344121216244</v>
      </c>
      <c r="H54" s="53">
        <f>+'8.คำนวณ'!AD38</f>
        <v>687.25255479128737</v>
      </c>
      <c r="I54" s="53">
        <f>+'8.คำนวณ'!AE38</f>
        <v>760.25190371204587</v>
      </c>
      <c r="J54" s="53">
        <f>+'8.คำนวณ'!AF38</f>
        <v>172.66231022181688</v>
      </c>
      <c r="K54" s="53">
        <f>+'8.คำนวณ'!AG38</f>
        <v>281.58485589545137</v>
      </c>
      <c r="L54" s="53">
        <f>+'8.คำนวณ'!AH38</f>
        <v>126.05043306243002</v>
      </c>
      <c r="M54" s="53">
        <f>+'8.คำนวณ'!AI38</f>
        <v>0</v>
      </c>
      <c r="N54" s="14" t="str">
        <f t="shared" si="117"/>
        <v>กุสุมาลย์,รพช.</v>
      </c>
      <c r="O54" s="50">
        <f>+(C54-C61)*100/C61</f>
        <v>-25.830432414765443</v>
      </c>
      <c r="P54" s="50">
        <f t="shared" ref="P54:Y54" si="139">+(D54-D61)*100/D61</f>
        <v>4.8293867148353797</v>
      </c>
      <c r="Q54" s="50">
        <f t="shared" si="139"/>
        <v>-20.363597698325709</v>
      </c>
      <c r="R54" s="50">
        <f t="shared" si="139"/>
        <v>18.511577136861941</v>
      </c>
      <c r="S54" s="50">
        <f t="shared" si="139"/>
        <v>-57.194056601982275</v>
      </c>
      <c r="T54" s="50">
        <f t="shared" si="139"/>
        <v>-21.333730432349185</v>
      </c>
      <c r="U54" s="50">
        <f t="shared" si="139"/>
        <v>-35.132022595674869</v>
      </c>
      <c r="V54" s="50">
        <f t="shared" si="139"/>
        <v>-2.5413068265611645</v>
      </c>
      <c r="W54" s="50">
        <f t="shared" si="139"/>
        <v>-20.406824797208596</v>
      </c>
      <c r="X54" s="50">
        <f t="shared" si="139"/>
        <v>138.06975573647796</v>
      </c>
      <c r="Y54" s="50">
        <f t="shared" si="139"/>
        <v>-100</v>
      </c>
      <c r="Z54" s="14" t="str">
        <f t="shared" si="119"/>
        <v>กุสุมาลย์,รพช.</v>
      </c>
      <c r="AA54" s="15">
        <f t="shared" si="120"/>
        <v>-0.25830432414765442</v>
      </c>
      <c r="AB54" s="15">
        <f t="shared" si="121"/>
        <v>4.8293867148353799E-2</v>
      </c>
      <c r="AC54" s="15">
        <f t="shared" si="122"/>
        <v>-0.20363597698325708</v>
      </c>
      <c r="AD54" s="15">
        <f t="shared" si="123"/>
        <v>0.18511577136861943</v>
      </c>
      <c r="AE54" s="15">
        <f t="shared" si="124"/>
        <v>-0.57194056601982279</v>
      </c>
      <c r="AF54" s="15">
        <f t="shared" si="125"/>
        <v>-0.21333730432349185</v>
      </c>
      <c r="AG54" s="15">
        <f t="shared" si="126"/>
        <v>-0.35132022595674867</v>
      </c>
      <c r="AH54" s="15">
        <f t="shared" si="127"/>
        <v>-2.5413068265611644E-2</v>
      </c>
      <c r="AI54" s="15">
        <f t="shared" si="128"/>
        <v>-0.20406824797208598</v>
      </c>
      <c r="AJ54" s="15">
        <f t="shared" si="129"/>
        <v>1.3806975573647795</v>
      </c>
      <c r="AK54" s="15">
        <f t="shared" si="130"/>
        <v>-1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OK</v>
      </c>
      <c r="AQ54" s="16" t="str">
        <f t="shared" si="140"/>
        <v>OK</v>
      </c>
      <c r="AR54" s="16" t="str">
        <f t="shared" si="140"/>
        <v>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312" t="str">
        <f>+'8.คำนวณ'!E39</f>
        <v>สกลนคร</v>
      </c>
      <c r="B55" s="14" t="str">
        <f>++'8.คำนวณ'!G39</f>
        <v>วาริชภูมิ,รพช.</v>
      </c>
      <c r="C55" s="53">
        <f>+'8.คำนวณ'!Y39</f>
        <v>10025.470056766675</v>
      </c>
      <c r="D55" s="53">
        <f>+'8.คำนวณ'!Z39</f>
        <v>45.015238508338378</v>
      </c>
      <c r="E55" s="53">
        <f>+'8.คำนวณ'!AA39</f>
        <v>1680.2906634014043</v>
      </c>
      <c r="F55" s="53">
        <f>+'8.คำนวณ'!AB39</f>
        <v>466.18866355060698</v>
      </c>
      <c r="G55" s="53">
        <f>+'8.คำนวณ'!AC39</f>
        <v>752.44292684671404</v>
      </c>
      <c r="H55" s="53">
        <f>+'8.คำนวณ'!AD39</f>
        <v>1133.7114656536239</v>
      </c>
      <c r="I55" s="53">
        <f>+'8.คำนวณ'!AE39</f>
        <v>1680.076400867214</v>
      </c>
      <c r="J55" s="53">
        <f>+'8.คำนวณ'!AF39</f>
        <v>351.53474065734252</v>
      </c>
      <c r="K55" s="53">
        <f>+'8.คำนวณ'!AG39</f>
        <v>401.06419709099828</v>
      </c>
      <c r="L55" s="53">
        <f>+'8.คำนวณ'!AH39</f>
        <v>57.921105304893686</v>
      </c>
      <c r="M55" s="53">
        <f>+'8.คำนวณ'!AI39</f>
        <v>71.599838583943409</v>
      </c>
      <c r="N55" s="14" t="str">
        <f t="shared" si="117"/>
        <v>วาริชภูมิ,รพช.</v>
      </c>
      <c r="O55" s="50">
        <f>+(C55-C61)*100/C61</f>
        <v>-2.4797180048844836</v>
      </c>
      <c r="P55" s="50">
        <f t="shared" ref="P55:Y55" si="141">+(D55-D61)*100/D61</f>
        <v>-31.118614032432134</v>
      </c>
      <c r="Q55" s="50">
        <f t="shared" si="141"/>
        <v>19.749908305017193</v>
      </c>
      <c r="R55" s="50">
        <f t="shared" si="141"/>
        <v>-35.215740857359606</v>
      </c>
      <c r="S55" s="50">
        <f t="shared" si="141"/>
        <v>-21.13042281725113</v>
      </c>
      <c r="T55" s="50">
        <f t="shared" si="141"/>
        <v>29.770127658716589</v>
      </c>
      <c r="U55" s="50">
        <f t="shared" si="141"/>
        <v>43.351377979939855</v>
      </c>
      <c r="V55" s="50">
        <f t="shared" si="141"/>
        <v>98.422668997738086</v>
      </c>
      <c r="W55" s="50">
        <f t="shared" si="141"/>
        <v>13.365375439376903</v>
      </c>
      <c r="X55" s="50">
        <f t="shared" si="141"/>
        <v>9.3948117186819644</v>
      </c>
      <c r="Y55" s="50">
        <f t="shared" si="141"/>
        <v>-78.926976848666314</v>
      </c>
      <c r="Z55" s="14" t="str">
        <f t="shared" si="119"/>
        <v>วาริชภูมิ,รพช.</v>
      </c>
      <c r="AA55" s="15">
        <f t="shared" si="120"/>
        <v>-2.4797180048844836E-2</v>
      </c>
      <c r="AB55" s="15">
        <f t="shared" si="121"/>
        <v>-0.31118614032432135</v>
      </c>
      <c r="AC55" s="15">
        <f t="shared" si="122"/>
        <v>0.19749908305017194</v>
      </c>
      <c r="AD55" s="15">
        <f t="shared" si="123"/>
        <v>-0.35215740857359606</v>
      </c>
      <c r="AE55" s="15">
        <f t="shared" si="124"/>
        <v>-0.21130422817251129</v>
      </c>
      <c r="AF55" s="15">
        <f t="shared" si="125"/>
        <v>0.29770127658716589</v>
      </c>
      <c r="AG55" s="15">
        <f t="shared" si="126"/>
        <v>0.43351377979939854</v>
      </c>
      <c r="AH55" s="15">
        <f t="shared" si="127"/>
        <v>0.98422668997738083</v>
      </c>
      <c r="AI55" s="15">
        <f t="shared" si="128"/>
        <v>0.13365375439376903</v>
      </c>
      <c r="AJ55" s="15">
        <f t="shared" si="129"/>
        <v>9.3948117186819641E-2</v>
      </c>
      <c r="AK55" s="15">
        <f t="shared" si="130"/>
        <v>-0.78926976848666319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Not OK</v>
      </c>
      <c r="AS55" s="16" t="str">
        <f t="shared" si="142"/>
        <v>OK</v>
      </c>
      <c r="AT55" s="16" t="str">
        <f t="shared" si="142"/>
        <v>Not 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312" t="str">
        <f>+'8.คำนวณ'!E40</f>
        <v>สกลนคร</v>
      </c>
      <c r="B56" s="14" t="str">
        <f>++'8.คำนวณ'!G40</f>
        <v>คำตากล้า,รพช.</v>
      </c>
      <c r="C56" s="53">
        <f>+'8.คำนวณ'!Y40</f>
        <v>10682.538117793132</v>
      </c>
      <c r="D56" s="53">
        <f>+'8.คำนวณ'!Z40</f>
        <v>55.557809975794477</v>
      </c>
      <c r="E56" s="53">
        <f>+'8.คำนวณ'!AA40</f>
        <v>1476.1435298599206</v>
      </c>
      <c r="F56" s="53">
        <f>+'8.คำนวณ'!AB40</f>
        <v>610.8347259651008</v>
      </c>
      <c r="G56" s="53">
        <f>+'8.คำนวณ'!AC40</f>
        <v>1131.8853129849865</v>
      </c>
      <c r="H56" s="53">
        <f>+'8.คำนวณ'!AD40</f>
        <v>803.80790920689333</v>
      </c>
      <c r="I56" s="53">
        <f>+'8.คำนวณ'!AE40</f>
        <v>920.68284922516341</v>
      </c>
      <c r="J56" s="53">
        <f>+'8.คำนวณ'!AF40</f>
        <v>157.60097628569997</v>
      </c>
      <c r="K56" s="53">
        <f>+'8.คำนวณ'!AG40</f>
        <v>402.41391167388696</v>
      </c>
      <c r="L56" s="53">
        <f>+'8.คำนวณ'!AH40</f>
        <v>21.423083029152156</v>
      </c>
      <c r="M56" s="53">
        <f>+'8.คำนวณ'!AI40</f>
        <v>15.934019320082024</v>
      </c>
      <c r="N56" s="14" t="str">
        <f t="shared" si="117"/>
        <v>คำตากล้า,รพช.</v>
      </c>
      <c r="O56" s="50">
        <f t="shared" ref="O56:Y56" si="143">+(C56-C61)*100/C61</f>
        <v>3.9117491521127974</v>
      </c>
      <c r="P56" s="50">
        <f t="shared" si="143"/>
        <v>-14.986589446891017</v>
      </c>
      <c r="Q56" s="50">
        <f t="shared" si="143"/>
        <v>5.2008775600402251</v>
      </c>
      <c r="R56" s="50">
        <f t="shared" si="143"/>
        <v>-15.114891728912568</v>
      </c>
      <c r="S56" s="50">
        <f t="shared" si="143"/>
        <v>18.641976513223842</v>
      </c>
      <c r="T56" s="50">
        <f t="shared" si="143"/>
        <v>-7.9922377509641329</v>
      </c>
      <c r="U56" s="50">
        <f t="shared" si="143"/>
        <v>-21.443361116911731</v>
      </c>
      <c r="V56" s="50">
        <f t="shared" si="143"/>
        <v>-11.042628979479094</v>
      </c>
      <c r="W56" s="50">
        <f t="shared" si="143"/>
        <v>13.746887679898489</v>
      </c>
      <c r="X56" s="50">
        <f t="shared" si="143"/>
        <v>-59.538511530963738</v>
      </c>
      <c r="Y56" s="50">
        <f t="shared" si="143"/>
        <v>-95.31035314231579</v>
      </c>
      <c r="Z56" s="14" t="str">
        <f t="shared" si="119"/>
        <v>คำตากล้า,รพช.</v>
      </c>
      <c r="AA56" s="15">
        <f t="shared" si="120"/>
        <v>3.9117491521127971E-2</v>
      </c>
      <c r="AB56" s="15">
        <f t="shared" si="121"/>
        <v>-0.14986589446891016</v>
      </c>
      <c r="AC56" s="15">
        <f t="shared" si="122"/>
        <v>5.2008775600402249E-2</v>
      </c>
      <c r="AD56" s="15">
        <f t="shared" si="123"/>
        <v>-0.15114891728912569</v>
      </c>
      <c r="AE56" s="15">
        <f t="shared" si="124"/>
        <v>0.18641976513223843</v>
      </c>
      <c r="AF56" s="15">
        <f t="shared" si="125"/>
        <v>-7.9922377509641332E-2</v>
      </c>
      <c r="AG56" s="15">
        <f t="shared" si="126"/>
        <v>-0.2144336111691173</v>
      </c>
      <c r="AH56" s="15">
        <f t="shared" si="127"/>
        <v>-0.11042628979479094</v>
      </c>
      <c r="AI56" s="15">
        <f t="shared" si="128"/>
        <v>0.1374688767989849</v>
      </c>
      <c r="AJ56" s="15">
        <f t="shared" si="129"/>
        <v>-0.59538511530963734</v>
      </c>
      <c r="AK56" s="15">
        <f t="shared" si="130"/>
        <v>-0.95310353142315796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OK</v>
      </c>
      <c r="AT56" s="16" t="str">
        <f t="shared" si="144"/>
        <v>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312" t="str">
        <f>+'8.คำนวณ'!E41</f>
        <v>นครพนม</v>
      </c>
      <c r="B57" s="14" t="str">
        <f>++'8.คำนวณ'!G41</f>
        <v>บ้านแพง,รพช.</v>
      </c>
      <c r="C57" s="53">
        <f>+'8.คำนวณ'!Y41</f>
        <v>9823.8008255464556</v>
      </c>
      <c r="D57" s="53">
        <f>+'8.คำนวณ'!Z41</f>
        <v>40.522450733368018</v>
      </c>
      <c r="E57" s="53">
        <f>+'8.คำนวณ'!AA41</f>
        <v>1329.3396244376702</v>
      </c>
      <c r="F57" s="53">
        <f>+'8.คำนวณ'!AB41</f>
        <v>342.45880059844933</v>
      </c>
      <c r="G57" s="53">
        <f>+'8.คำนวณ'!AC41</f>
        <v>1138.9010180295402</v>
      </c>
      <c r="H57" s="53">
        <f>+'8.คำนวณ'!AD41</f>
        <v>1227.4492478051141</v>
      </c>
      <c r="I57" s="53">
        <f>+'8.คำนวณ'!AE41</f>
        <v>4383.1496293959981</v>
      </c>
      <c r="J57" s="53">
        <f>+'8.คำนวณ'!AF41</f>
        <v>103.6603563209608</v>
      </c>
      <c r="K57" s="53">
        <f>+'8.คำนวณ'!AG41</f>
        <v>310.2784907265841</v>
      </c>
      <c r="L57" s="53">
        <f>+'8.คำนวณ'!AH41</f>
        <v>12.997876039475612</v>
      </c>
      <c r="M57" s="53">
        <f>+'8.คำนวณ'!AI41</f>
        <v>213.27928897087574</v>
      </c>
      <c r="N57" s="14" t="str">
        <f t="shared" si="117"/>
        <v>บ้านแพง,รพช.</v>
      </c>
      <c r="O57" s="50">
        <f t="shared" ref="O57:Y57" si="145">+(C57-C61)*100/C61</f>
        <v>-4.4414056052638644</v>
      </c>
      <c r="P57" s="50">
        <f t="shared" si="145"/>
        <v>-37.993384866774811</v>
      </c>
      <c r="Q57" s="50">
        <f t="shared" si="145"/>
        <v>-5.2614517238387268</v>
      </c>
      <c r="R57" s="50">
        <f t="shared" si="145"/>
        <v>-52.409954556435999</v>
      </c>
      <c r="S57" s="50">
        <f t="shared" si="145"/>
        <v>19.377348819561636</v>
      </c>
      <c r="T57" s="50">
        <f t="shared" si="145"/>
        <v>40.499810055666387</v>
      </c>
      <c r="U57" s="50">
        <f t="shared" si="145"/>
        <v>273.98926557259557</v>
      </c>
      <c r="V57" s="50">
        <f t="shared" si="145"/>
        <v>-41.48924077318793</v>
      </c>
      <c r="W57" s="50">
        <f t="shared" si="145"/>
        <v>-12.296241232419108</v>
      </c>
      <c r="X57" s="50">
        <f t="shared" si="145"/>
        <v>-75.451086532337499</v>
      </c>
      <c r="Y57" s="50">
        <f t="shared" si="145"/>
        <v>-37.228358567959809</v>
      </c>
      <c r="Z57" s="14" t="str">
        <f t="shared" si="119"/>
        <v>บ้านแพง,รพช.</v>
      </c>
      <c r="AA57" s="15">
        <f t="shared" si="120"/>
        <v>-4.4414056052638644E-2</v>
      </c>
      <c r="AB57" s="15">
        <f t="shared" si="121"/>
        <v>-0.3799338486677481</v>
      </c>
      <c r="AC57" s="15">
        <f t="shared" si="122"/>
        <v>-5.2614517238387268E-2</v>
      </c>
      <c r="AD57" s="15">
        <f t="shared" si="123"/>
        <v>-0.52409954556436</v>
      </c>
      <c r="AE57" s="15">
        <f t="shared" si="124"/>
        <v>0.19377348819561635</v>
      </c>
      <c r="AF57" s="15">
        <f t="shared" si="125"/>
        <v>0.40499810055666385</v>
      </c>
      <c r="AG57" s="15">
        <f t="shared" si="126"/>
        <v>2.7398926557259555</v>
      </c>
      <c r="AH57" s="15">
        <f t="shared" si="127"/>
        <v>-0.4148924077318793</v>
      </c>
      <c r="AI57" s="15">
        <f t="shared" si="128"/>
        <v>-0.12296241232419108</v>
      </c>
      <c r="AJ57" s="15">
        <f t="shared" si="129"/>
        <v>-0.75451086532337497</v>
      </c>
      <c r="AK57" s="15">
        <f t="shared" si="130"/>
        <v>-0.37228358567959807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Not OK</v>
      </c>
      <c r="AS57" s="16" t="str">
        <f t="shared" si="146"/>
        <v>Not 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312" t="str">
        <f>+'8.คำนวณ'!E42</f>
        <v>นครพนม</v>
      </c>
      <c r="B58" s="14" t="str">
        <f>++'8.คำนวณ'!G42</f>
        <v>นาหว้า,รพช.</v>
      </c>
      <c r="C58" s="53">
        <f>+'8.คำนวณ'!Y42</f>
        <v>9402.6901372335706</v>
      </c>
      <c r="D58" s="53">
        <f>+'8.คำนวณ'!Z42</f>
        <v>85.442617958155068</v>
      </c>
      <c r="E58" s="53">
        <f>+'8.คำนวณ'!AA42</f>
        <v>1563.2131715298381</v>
      </c>
      <c r="F58" s="53">
        <f>+'8.คำนวณ'!AB42</f>
        <v>401.32485041063279</v>
      </c>
      <c r="G58" s="53">
        <f>+'8.คำนวณ'!AC42</f>
        <v>748.97346621309373</v>
      </c>
      <c r="H58" s="53">
        <f>+'8.คำนวณ'!AD42</f>
        <v>831.91785067868341</v>
      </c>
      <c r="I58" s="53">
        <f>+'8.คำนวณ'!AE42</f>
        <v>1304.7992417563319</v>
      </c>
      <c r="J58" s="53">
        <f>+'8.คำนวณ'!AF42</f>
        <v>230.95223043476014</v>
      </c>
      <c r="K58" s="53">
        <f>+'8.คำนวณ'!AG42</f>
        <v>261.41325178454537</v>
      </c>
      <c r="L58" s="53">
        <f>+'8.คำนวณ'!AH42</f>
        <v>0</v>
      </c>
      <c r="M58" s="53">
        <f>+'8.คำนวณ'!AI42</f>
        <v>364.84672892753167</v>
      </c>
      <c r="N58" s="14" t="str">
        <f t="shared" si="117"/>
        <v>นาหว้า,รพช.</v>
      </c>
      <c r="O58" s="50">
        <f t="shared" ref="O58:Y58" si="147">+(C58-C61)*100/C61</f>
        <v>-8.5376557404594458</v>
      </c>
      <c r="P58" s="50">
        <f t="shared" si="147"/>
        <v>30.742524991063728</v>
      </c>
      <c r="Q58" s="50">
        <f t="shared" si="147"/>
        <v>11.406102544756168</v>
      </c>
      <c r="R58" s="50">
        <f t="shared" si="147"/>
        <v>-44.229589558516885</v>
      </c>
      <c r="S58" s="50">
        <f t="shared" si="147"/>
        <v>-21.494084808696194</v>
      </c>
      <c r="T58" s="50">
        <f t="shared" si="147"/>
        <v>-4.7746371499415883</v>
      </c>
      <c r="U58" s="50">
        <f t="shared" si="147"/>
        <v>11.331109225986957</v>
      </c>
      <c r="V58" s="50">
        <f t="shared" si="147"/>
        <v>30.360253692577874</v>
      </c>
      <c r="W58" s="50">
        <f t="shared" si="147"/>
        <v>-26.108559057792547</v>
      </c>
      <c r="X58" s="50">
        <f t="shared" si="147"/>
        <v>-100</v>
      </c>
      <c r="Y58" s="50">
        <f t="shared" si="147"/>
        <v>7.3804594735833033</v>
      </c>
      <c r="Z58" s="14" t="str">
        <f t="shared" si="119"/>
        <v>นาหว้า,รพช.</v>
      </c>
      <c r="AA58" s="15">
        <f t="shared" si="120"/>
        <v>-8.5376557404594461E-2</v>
      </c>
      <c r="AB58" s="15">
        <f t="shared" si="121"/>
        <v>0.3074252499106373</v>
      </c>
      <c r="AC58" s="15">
        <f t="shared" si="122"/>
        <v>0.11406102544756168</v>
      </c>
      <c r="AD58" s="15">
        <f t="shared" si="123"/>
        <v>-0.44229589558516885</v>
      </c>
      <c r="AE58" s="15">
        <f t="shared" si="124"/>
        <v>-0.21494084808696193</v>
      </c>
      <c r="AF58" s="15">
        <f t="shared" si="125"/>
        <v>-4.7746371499415879E-2</v>
      </c>
      <c r="AG58" s="15">
        <f t="shared" si="126"/>
        <v>0.11331109225986957</v>
      </c>
      <c r="AH58" s="15">
        <f t="shared" si="127"/>
        <v>0.30360253692577877</v>
      </c>
      <c r="AI58" s="15">
        <f t="shared" si="128"/>
        <v>-0.26108559057792546</v>
      </c>
      <c r="AJ58" s="15">
        <f t="shared" si="129"/>
        <v>-1</v>
      </c>
      <c r="AK58" s="15">
        <f t="shared" si="130"/>
        <v>7.3804594735833035E-2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OK</v>
      </c>
      <c r="AT58" s="16" t="str">
        <f t="shared" si="148"/>
        <v>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312" t="str">
        <f>+'8.คำนวณ'!E43</f>
        <v>เลย</v>
      </c>
      <c r="B59" s="14" t="str">
        <f>++'8.คำนวณ'!G43</f>
        <v>เอราวัณ,รพช.</v>
      </c>
      <c r="C59" s="53">
        <f>+'8.คำนวณ'!Y43</f>
        <v>11141.773570718557</v>
      </c>
      <c r="D59" s="53">
        <f>+'8.คำนวณ'!Z43</f>
        <v>10.82083525552353</v>
      </c>
      <c r="E59" s="53">
        <f>+'8.คำนวณ'!AA43</f>
        <v>1573.8399189760551</v>
      </c>
      <c r="F59" s="53">
        <f>+'8.คำนวณ'!AB43</f>
        <v>2067.4782915721507</v>
      </c>
      <c r="G59" s="53">
        <f>+'8.คำนวณ'!AC43</f>
        <v>815.99137037620062</v>
      </c>
      <c r="H59" s="53">
        <f>+'8.คำนวณ'!AD43</f>
        <v>954.41900286049213</v>
      </c>
      <c r="I59" s="53">
        <f>+'8.คำนวณ'!AE43</f>
        <v>810.81331028640091</v>
      </c>
      <c r="J59" s="53">
        <f>+'8.คำนวณ'!AF43</f>
        <v>225.87077350071726</v>
      </c>
      <c r="K59" s="53">
        <f>+'8.คำนวณ'!AG43</f>
        <v>406.43095225330768</v>
      </c>
      <c r="L59" s="53">
        <f>+'8.คำนวณ'!AH43</f>
        <v>55.745235899262326</v>
      </c>
      <c r="M59" s="53">
        <f>+'8.คำนวณ'!AI43</f>
        <v>390.71605184467086</v>
      </c>
      <c r="N59" s="14" t="str">
        <f t="shared" si="117"/>
        <v>เอราวัณ,รพช.</v>
      </c>
      <c r="O59" s="50">
        <f t="shared" ref="O59:Y59" si="149">+(C59-C61)*100/C61</f>
        <v>8.3788485118295597</v>
      </c>
      <c r="P59" s="50">
        <f t="shared" si="149"/>
        <v>-83.442181927146351</v>
      </c>
      <c r="Q59" s="50">
        <f t="shared" si="149"/>
        <v>12.163442962091487</v>
      </c>
      <c r="R59" s="50">
        <f t="shared" si="149"/>
        <v>187.30867969391073</v>
      </c>
      <c r="S59" s="50">
        <f t="shared" si="149"/>
        <v>-14.469400840745211</v>
      </c>
      <c r="T59" s="50">
        <f t="shared" si="149"/>
        <v>9.2474404584982466</v>
      </c>
      <c r="U59" s="50">
        <f t="shared" si="149"/>
        <v>-30.817904915492875</v>
      </c>
      <c r="V59" s="50">
        <f t="shared" si="149"/>
        <v>27.492041448847846</v>
      </c>
      <c r="W59" s="50">
        <f t="shared" si="149"/>
        <v>14.882350074059582</v>
      </c>
      <c r="X59" s="50">
        <f t="shared" si="149"/>
        <v>5.2852764689571599</v>
      </c>
      <c r="Y59" s="50">
        <f t="shared" si="149"/>
        <v>14.99423139714812</v>
      </c>
      <c r="Z59" s="14" t="str">
        <f t="shared" si="119"/>
        <v>เอราวัณ,รพช.</v>
      </c>
      <c r="AA59" s="15">
        <f t="shared" si="120"/>
        <v>8.3788485118295591E-2</v>
      </c>
      <c r="AB59" s="15">
        <f t="shared" si="121"/>
        <v>-0.83442181927146353</v>
      </c>
      <c r="AC59" s="15">
        <f t="shared" si="122"/>
        <v>0.12163442962091488</v>
      </c>
      <c r="AD59" s="15">
        <f t="shared" si="123"/>
        <v>1.8730867969391074</v>
      </c>
      <c r="AE59" s="15">
        <f t="shared" si="124"/>
        <v>-0.14469400840745211</v>
      </c>
      <c r="AF59" s="15">
        <f t="shared" si="125"/>
        <v>9.2474404584982461E-2</v>
      </c>
      <c r="AG59" s="15">
        <f t="shared" si="126"/>
        <v>-0.30817904915492877</v>
      </c>
      <c r="AH59" s="15">
        <f t="shared" si="127"/>
        <v>0.27492041448847848</v>
      </c>
      <c r="AI59" s="15">
        <f t="shared" si="128"/>
        <v>0.14882350074059583</v>
      </c>
      <c r="AJ59" s="15">
        <f t="shared" si="129"/>
        <v>5.2852764689571598E-2</v>
      </c>
      <c r="AK59" s="15">
        <f t="shared" si="130"/>
        <v>0.14994231397148119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Not 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OK</v>
      </c>
    </row>
    <row r="60" spans="1:49" ht="13.5" customHeight="1">
      <c r="A60" s="312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53">
        <f>+'8.คำนวณ'!Y44</f>
        <v>11295.100673001818</v>
      </c>
      <c r="D60" s="53">
        <f>+'8.คำนวณ'!Z44</f>
        <v>170.72929898428748</v>
      </c>
      <c r="E60" s="53">
        <f>+'8.คำนวณ'!AA44</f>
        <v>1802.6246547928522</v>
      </c>
      <c r="F60" s="53">
        <f>+'8.คำนวณ'!AB44</f>
        <v>704.35578731700616</v>
      </c>
      <c r="G60" s="53">
        <f>+'8.คำนวณ'!AC44</f>
        <v>1864.0340995130691</v>
      </c>
      <c r="H60" s="53">
        <f>+'8.คำนวณ'!AD44</f>
        <v>824.09821848048739</v>
      </c>
      <c r="I60" s="53">
        <f>+'8.คำนวณ'!AE44</f>
        <v>612.01494637917165</v>
      </c>
      <c r="J60" s="53">
        <f>+'8.คำนวณ'!AF44</f>
        <v>112.31847639566571</v>
      </c>
      <c r="K60" s="53">
        <f>+'8.คำนวณ'!AG44</f>
        <v>482.9019730107247</v>
      </c>
      <c r="L60" s="53">
        <f>+'8.คำนวณ'!AH44</f>
        <v>255.60840330009549</v>
      </c>
      <c r="M60" s="53">
        <f>+'8.คำนวณ'!AI44</f>
        <v>60.64436562599208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9.8703000016343108</v>
      </c>
      <c r="P60" s="50">
        <f t="shared" si="151"/>
        <v>161.24643851727291</v>
      </c>
      <c r="Q60" s="50">
        <f t="shared" si="151"/>
        <v>28.46833099865864</v>
      </c>
      <c r="R60" s="50">
        <f t="shared" si="151"/>
        <v>-2.1186669220454895</v>
      </c>
      <c r="S60" s="50">
        <f t="shared" si="151"/>
        <v>95.384362105607877</v>
      </c>
      <c r="T60" s="50">
        <f t="shared" si="151"/>
        <v>-5.6697102786402258</v>
      </c>
      <c r="U60" s="50">
        <f t="shared" si="151"/>
        <v>-47.780240313781235</v>
      </c>
      <c r="V60" s="50">
        <f t="shared" si="151"/>
        <v>-36.602192367919706</v>
      </c>
      <c r="W60" s="50">
        <f t="shared" si="151"/>
        <v>36.49775738609646</v>
      </c>
      <c r="X60" s="50">
        <f t="shared" si="151"/>
        <v>382.76414970907638</v>
      </c>
      <c r="Y60" s="50">
        <f t="shared" si="151"/>
        <v>-82.151354722173011</v>
      </c>
      <c r="Z60" s="14" t="str">
        <f t="shared" si="119"/>
        <v>นาวัง เฉลิมพระเกียรติ 80 พรรษา,รพช.</v>
      </c>
      <c r="AA60" s="15">
        <f t="shared" si="120"/>
        <v>9.8703000016343106E-2</v>
      </c>
      <c r="AB60" s="15">
        <f t="shared" si="121"/>
        <v>1.6124643851727292</v>
      </c>
      <c r="AC60" s="15">
        <f t="shared" si="122"/>
        <v>0.28468330998658642</v>
      </c>
      <c r="AD60" s="15">
        <f t="shared" si="123"/>
        <v>-2.1186669220454896E-2</v>
      </c>
      <c r="AE60" s="15">
        <f t="shared" si="124"/>
        <v>0.95384362105607878</v>
      </c>
      <c r="AF60" s="15">
        <f t="shared" si="125"/>
        <v>-5.6697102786402255E-2</v>
      </c>
      <c r="AG60" s="15">
        <f t="shared" si="126"/>
        <v>-0.47780240313781236</v>
      </c>
      <c r="AH60" s="15">
        <f t="shared" si="127"/>
        <v>-0.36602192367919706</v>
      </c>
      <c r="AI60" s="15">
        <f t="shared" si="128"/>
        <v>0.36497757386096458</v>
      </c>
      <c r="AJ60" s="15">
        <f t="shared" si="129"/>
        <v>3.827641497090764</v>
      </c>
      <c r="AK60" s="15">
        <f t="shared" si="130"/>
        <v>-0.82151354722173009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Not 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10280.394859060005</v>
      </c>
      <c r="D61" s="19">
        <f t="shared" ref="D61:M61" si="153">AVERAGE(D49:D60)</f>
        <v>65.351818747568998</v>
      </c>
      <c r="E61" s="19">
        <f t="shared" si="153"/>
        <v>1403.1665553525979</v>
      </c>
      <c r="F61" s="19">
        <f t="shared" si="153"/>
        <v>719.60175159858534</v>
      </c>
      <c r="G61" s="19">
        <f t="shared" si="153"/>
        <v>954.0344372624528</v>
      </c>
      <c r="H61" s="19">
        <f t="shared" si="153"/>
        <v>873.63053894435552</v>
      </c>
      <c r="I61" s="19">
        <f t="shared" si="153"/>
        <v>1171.9987798808036</v>
      </c>
      <c r="J61" s="19">
        <f t="shared" si="153"/>
        <v>177.164606460036</v>
      </c>
      <c r="K61" s="19">
        <f t="shared" si="153"/>
        <v>353.78015159970141</v>
      </c>
      <c r="L61" s="19">
        <f t="shared" si="153"/>
        <v>52.946848570700702</v>
      </c>
      <c r="M61" s="19">
        <f t="shared" si="153"/>
        <v>339.77013202973649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1150.5427842355232</v>
      </c>
      <c r="D62" s="21">
        <f t="shared" ref="D62:M62" si="154">+STDEV(D49:D61)</f>
        <v>37.562399343799846</v>
      </c>
      <c r="E62" s="21">
        <f t="shared" si="154"/>
        <v>313.1329457368019</v>
      </c>
      <c r="F62" s="21">
        <f t="shared" si="154"/>
        <v>457.73070264775282</v>
      </c>
      <c r="G62" s="21">
        <f t="shared" si="154"/>
        <v>392.70884528421522</v>
      </c>
      <c r="H62" s="21">
        <f t="shared" si="154"/>
        <v>172.31512144694688</v>
      </c>
      <c r="I62" s="21">
        <f t="shared" si="154"/>
        <v>1051.2263069330738</v>
      </c>
      <c r="J62" s="21">
        <f t="shared" si="154"/>
        <v>118.0109642052283</v>
      </c>
      <c r="K62" s="21">
        <f t="shared" si="154"/>
        <v>89.929171412394268</v>
      </c>
      <c r="L62" s="21">
        <f t="shared" si="154"/>
        <v>69.579546443251076</v>
      </c>
      <c r="M62" s="21">
        <f t="shared" si="154"/>
        <v>341.86070647274744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11430.937643295529</v>
      </c>
      <c r="D63" s="21">
        <f t="shared" ref="D63:M63" si="155">+D61+D62</f>
        <v>102.91421809136884</v>
      </c>
      <c r="E63" s="21">
        <f t="shared" si="155"/>
        <v>1716.2995010893999</v>
      </c>
      <c r="F63" s="21">
        <f t="shared" si="155"/>
        <v>1177.3324542463381</v>
      </c>
      <c r="G63" s="21">
        <f t="shared" si="155"/>
        <v>1346.7432825466681</v>
      </c>
      <c r="H63" s="21">
        <f t="shared" si="155"/>
        <v>1045.9456603913025</v>
      </c>
      <c r="I63" s="21">
        <f t="shared" si="155"/>
        <v>2223.2250868138772</v>
      </c>
      <c r="J63" s="21">
        <f t="shared" si="155"/>
        <v>295.17557066526433</v>
      </c>
      <c r="K63" s="21">
        <f t="shared" si="155"/>
        <v>443.70932301209569</v>
      </c>
      <c r="L63" s="21">
        <f t="shared" si="155"/>
        <v>122.52639501395177</v>
      </c>
      <c r="M63" s="21">
        <f t="shared" si="155"/>
        <v>681.63083850248393</v>
      </c>
      <c r="N63" s="23"/>
      <c r="O63" s="51"/>
      <c r="P63" s="51"/>
      <c r="Q63" s="51"/>
      <c r="R63" s="51"/>
      <c r="S63" s="51"/>
      <c r="T63" s="51"/>
      <c r="U63" s="51"/>
      <c r="V63" s="193"/>
      <c r="W63" s="193"/>
      <c r="X63" s="193"/>
      <c r="Y63" s="19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355" t="s">
        <v>149</v>
      </c>
      <c r="C64" s="364" t="s">
        <v>248</v>
      </c>
      <c r="D64" s="365"/>
      <c r="E64" s="365"/>
      <c r="F64" s="365"/>
      <c r="G64" s="365"/>
      <c r="H64" s="365"/>
      <c r="I64" s="365"/>
      <c r="J64" s="365"/>
      <c r="K64" s="365"/>
      <c r="L64" s="365"/>
      <c r="M64" s="366"/>
      <c r="N64" s="355" t="s">
        <v>149</v>
      </c>
      <c r="O64" s="364" t="s">
        <v>731</v>
      </c>
      <c r="P64" s="365"/>
      <c r="Q64" s="365"/>
      <c r="R64" s="365"/>
      <c r="S64" s="365"/>
      <c r="T64" s="365"/>
      <c r="U64" s="365"/>
      <c r="V64" s="365"/>
      <c r="W64" s="365"/>
      <c r="X64" s="365"/>
      <c r="Y64" s="366"/>
      <c r="Z64" s="355" t="s">
        <v>149</v>
      </c>
      <c r="AA64" s="364" t="s">
        <v>731</v>
      </c>
      <c r="AB64" s="365"/>
      <c r="AC64" s="365"/>
      <c r="AD64" s="365"/>
      <c r="AE64" s="365"/>
      <c r="AF64" s="365"/>
      <c r="AG64" s="365"/>
      <c r="AH64" s="365"/>
      <c r="AI64" s="365"/>
      <c r="AJ64" s="365"/>
      <c r="AK64" s="366"/>
      <c r="AL64" s="355" t="s">
        <v>149</v>
      </c>
      <c r="AM64" s="364" t="s">
        <v>732</v>
      </c>
      <c r="AN64" s="365"/>
      <c r="AO64" s="365"/>
      <c r="AP64" s="365"/>
      <c r="AQ64" s="365"/>
      <c r="AR64" s="365"/>
      <c r="AS64" s="365"/>
      <c r="AT64" s="365"/>
      <c r="AU64" s="365"/>
      <c r="AV64" s="365"/>
      <c r="AW64" s="366"/>
    </row>
    <row r="65" spans="1:49" ht="13.5" customHeight="1">
      <c r="B65" s="355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355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355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355"/>
      <c r="AM65" s="12" t="s">
        <v>137</v>
      </c>
      <c r="AN65" s="13" t="s">
        <v>138</v>
      </c>
      <c r="AO65" s="12" t="s">
        <v>139</v>
      </c>
      <c r="AP65" s="12" t="s">
        <v>140</v>
      </c>
      <c r="AQ65" s="12" t="s">
        <v>141</v>
      </c>
      <c r="AR65" s="12" t="s">
        <v>142</v>
      </c>
      <c r="AS65" s="12" t="s">
        <v>143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312" t="str">
        <f>+'8.คำนวณ'!E45</f>
        <v>อุดรธานี</v>
      </c>
      <c r="B66" s="14" t="str">
        <f>+'8.คำนวณ'!G45</f>
        <v>ศรีธาตุ,รพช.</v>
      </c>
      <c r="C66" s="53">
        <f>+'8.คำนวณ'!Y45</f>
        <v>10646.972804870682</v>
      </c>
      <c r="D66" s="53">
        <f>+'8.คำนวณ'!Z45</f>
        <v>42.408458384831526</v>
      </c>
      <c r="E66" s="53">
        <f>+'8.คำนวณ'!AA45</f>
        <v>1605.1133741291567</v>
      </c>
      <c r="F66" s="53">
        <f>+'8.คำนวณ'!AB45</f>
        <v>537.23559098159774</v>
      </c>
      <c r="G66" s="53">
        <f>+'8.คำนวณ'!AC45</f>
        <v>902.66948117574259</v>
      </c>
      <c r="H66" s="53">
        <f>+'8.คำนวณ'!AD45</f>
        <v>416.54388136121776</v>
      </c>
      <c r="I66" s="53">
        <f>+'8.คำนวณ'!AE45</f>
        <v>107.20350835372852</v>
      </c>
      <c r="J66" s="53">
        <f>+'8.คำนวณ'!AF45</f>
        <v>180.81132312675823</v>
      </c>
      <c r="K66" s="53">
        <f>+'8.คำนวณ'!AG45</f>
        <v>316.42459847734051</v>
      </c>
      <c r="L66" s="53">
        <f>+'8.คำนวณ'!AH45</f>
        <v>12.450129065228145</v>
      </c>
      <c r="M66" s="53">
        <f>+'8.คำนวณ'!AI45</f>
        <v>363.37487203684685</v>
      </c>
      <c r="N66" s="14" t="str">
        <f t="shared" ref="N66:N71" si="156">+B66</f>
        <v>ศรีธาตุ,รพช.</v>
      </c>
      <c r="O66" s="50">
        <f>+(C66-C72)*100/C72</f>
        <v>8.2844169095150519</v>
      </c>
      <c r="P66" s="50">
        <f t="shared" ref="P66:Y66" si="157">+(D66-D72)*100/D72</f>
        <v>-23.861427775083339</v>
      </c>
      <c r="Q66" s="50">
        <f t="shared" si="157"/>
        <v>-2.8929586968485101</v>
      </c>
      <c r="R66" s="50">
        <f t="shared" si="157"/>
        <v>-15.964134129334722</v>
      </c>
      <c r="S66" s="50">
        <f t="shared" si="157"/>
        <v>3.7792513477606517</v>
      </c>
      <c r="T66" s="50">
        <f t="shared" si="157"/>
        <v>-38.285006999221508</v>
      </c>
      <c r="U66" s="50">
        <f t="shared" si="157"/>
        <v>-89.991160902049671</v>
      </c>
      <c r="V66" s="50">
        <f t="shared" si="157"/>
        <v>-30.001071115954115</v>
      </c>
      <c r="W66" s="50">
        <f t="shared" si="157"/>
        <v>-14.614522274670188</v>
      </c>
      <c r="X66" s="50">
        <f t="shared" si="157"/>
        <v>-54.498328385835549</v>
      </c>
      <c r="Y66" s="50">
        <f t="shared" si="157"/>
        <v>-41.755655166803805</v>
      </c>
      <c r="Z66" s="14" t="str">
        <f t="shared" ref="Z66:Z71" si="158">+N66</f>
        <v>ศรีธาตุ,รพช.</v>
      </c>
      <c r="AA66" s="15">
        <f t="shared" ref="AA66:AK71" si="159">+O66/100</f>
        <v>8.2844169095150522E-2</v>
      </c>
      <c r="AB66" s="15">
        <f t="shared" si="159"/>
        <v>-0.23861427775083338</v>
      </c>
      <c r="AC66" s="15">
        <f t="shared" si="159"/>
        <v>-2.8929586968485101E-2</v>
      </c>
      <c r="AD66" s="15">
        <f t="shared" si="159"/>
        <v>-0.15964134129334723</v>
      </c>
      <c r="AE66" s="15">
        <f t="shared" si="159"/>
        <v>3.7792513477606517E-2</v>
      </c>
      <c r="AF66" s="15">
        <f t="shared" si="159"/>
        <v>-0.3828500699922151</v>
      </c>
      <c r="AG66" s="15">
        <f t="shared" si="159"/>
        <v>-0.89991160902049672</v>
      </c>
      <c r="AH66" s="15">
        <f t="shared" si="159"/>
        <v>-0.30001071115954114</v>
      </c>
      <c r="AI66" s="15">
        <f t="shared" si="159"/>
        <v>-0.14614522274670189</v>
      </c>
      <c r="AJ66" s="15">
        <f t="shared" si="159"/>
        <v>-0.54498328385835548</v>
      </c>
      <c r="AK66" s="15">
        <f t="shared" si="159"/>
        <v>-0.41755655166803807</v>
      </c>
      <c r="AL66" s="14" t="str">
        <f t="shared" ref="AL66:AL71" si="160">+Z66</f>
        <v>ศรีธาตุ,รพช.</v>
      </c>
      <c r="AM66" s="16" t="str">
        <f>+IF(AND(C66&lt;C74),"OK","Not OK")</f>
        <v>Not 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312" t="str">
        <f>+'8.คำนวณ'!E46</f>
        <v>บึงกาฬ</v>
      </c>
      <c r="B67" s="14" t="str">
        <f>+'8.คำนวณ'!G46</f>
        <v>ปากคาด,รพช.</v>
      </c>
      <c r="C67" s="53">
        <f>+'8.คำนวณ'!Y46</f>
        <v>9811.8670895669129</v>
      </c>
      <c r="D67" s="53">
        <f>+'8.คำนวณ'!Z46</f>
        <v>62.779189019356615</v>
      </c>
      <c r="E67" s="53">
        <f>+'8.คำนวณ'!AA46</f>
        <v>1507.8472596234424</v>
      </c>
      <c r="F67" s="53">
        <f>+'8.คำนวณ'!AB46</f>
        <v>551.61571244832123</v>
      </c>
      <c r="G67" s="53">
        <f>+'8.คำนวณ'!AC46</f>
        <v>666.2440910741152</v>
      </c>
      <c r="H67" s="53">
        <f>+'8.คำนวณ'!AD46</f>
        <v>636.26245865822864</v>
      </c>
      <c r="I67" s="53">
        <f>+'8.คำนวณ'!AE46</f>
        <v>2296.0440053351113</v>
      </c>
      <c r="J67" s="53">
        <f>+'8.คำนวณ'!AF46</f>
        <v>201.57144953002324</v>
      </c>
      <c r="K67" s="53">
        <f>+'8.คำนวณ'!AG46</f>
        <v>386.47758203883427</v>
      </c>
      <c r="L67" s="53">
        <f>+'8.คำนวณ'!AH46</f>
        <v>79.208431890467295</v>
      </c>
      <c r="M67" s="53">
        <f>+'8.คำนวณ'!AI46</f>
        <v>31.304971289469474</v>
      </c>
      <c r="N67" s="14" t="str">
        <f t="shared" si="156"/>
        <v>ปากคาด,รพช.</v>
      </c>
      <c r="O67" s="50">
        <f>+(C67-C72)*100/C72</f>
        <v>-0.20897713748612928</v>
      </c>
      <c r="P67" s="50">
        <f t="shared" ref="P67:Y67" si="162">+(D67-D72)*100/D72</f>
        <v>12.711425961233219</v>
      </c>
      <c r="Q67" s="50">
        <f t="shared" si="162"/>
        <v>-8.7774181692692075</v>
      </c>
      <c r="R67" s="50">
        <f t="shared" si="162"/>
        <v>-13.714756055604601</v>
      </c>
      <c r="S67" s="50">
        <f t="shared" si="162"/>
        <v>-23.402403173660105</v>
      </c>
      <c r="T67" s="50">
        <f t="shared" si="162"/>
        <v>-5.7315808974774782</v>
      </c>
      <c r="U67" s="50">
        <f t="shared" si="162"/>
        <v>114.36551251089058</v>
      </c>
      <c r="V67" s="50">
        <f t="shared" si="162"/>
        <v>-21.964037889295014</v>
      </c>
      <c r="W67" s="50">
        <f t="shared" si="162"/>
        <v>4.2888989393134738</v>
      </c>
      <c r="X67" s="50">
        <f t="shared" si="162"/>
        <v>189.4842324983488</v>
      </c>
      <c r="Y67" s="50">
        <f t="shared" si="162"/>
        <v>-94.982213457532993</v>
      </c>
      <c r="Z67" s="14" t="str">
        <f t="shared" si="158"/>
        <v>ปากคาด,รพช.</v>
      </c>
      <c r="AA67" s="15">
        <f t="shared" si="159"/>
        <v>-2.0897713748612929E-3</v>
      </c>
      <c r="AB67" s="15">
        <f t="shared" si="159"/>
        <v>0.12711425961233219</v>
      </c>
      <c r="AC67" s="15">
        <f t="shared" si="159"/>
        <v>-8.7774181692692077E-2</v>
      </c>
      <c r="AD67" s="15">
        <f t="shared" si="159"/>
        <v>-0.13714756055604602</v>
      </c>
      <c r="AE67" s="15">
        <f t="shared" si="159"/>
        <v>-0.23402403173660105</v>
      </c>
      <c r="AF67" s="15">
        <f t="shared" si="159"/>
        <v>-5.7315808974774785E-2</v>
      </c>
      <c r="AG67" s="15">
        <f t="shared" si="159"/>
        <v>1.1436551251089058</v>
      </c>
      <c r="AH67" s="15">
        <f t="shared" si="159"/>
        <v>-0.21964037889295013</v>
      </c>
      <c r="AI67" s="15">
        <f t="shared" si="159"/>
        <v>4.2888989393134735E-2</v>
      </c>
      <c r="AJ67" s="15">
        <f t="shared" si="159"/>
        <v>1.894842324983488</v>
      </c>
      <c r="AK67" s="15">
        <f t="shared" si="159"/>
        <v>-0.94982213457532993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Not 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Not OK</v>
      </c>
      <c r="AW67" s="16" t="str">
        <f t="shared" si="163"/>
        <v>OK</v>
      </c>
    </row>
    <row r="68" spans="1:49" ht="13.5" customHeight="1">
      <c r="A68" s="312" t="str">
        <f>+'8.คำนวณ'!E47</f>
        <v>บึงกาฬ</v>
      </c>
      <c r="B68" s="14" t="str">
        <f>+'8.คำนวณ'!G47</f>
        <v>บึงโขงหลง,รพช.</v>
      </c>
      <c r="C68" s="53">
        <f>+'8.คำนวณ'!Y47</f>
        <v>8931.9551246110659</v>
      </c>
      <c r="D68" s="53">
        <f>+'8.คำนวณ'!Z47</f>
        <v>107.47684310272867</v>
      </c>
      <c r="E68" s="53">
        <f>+'8.คำนวณ'!AA47</f>
        <v>1852.8867009280671</v>
      </c>
      <c r="F68" s="53">
        <f>+'8.คำนวณ'!AB47</f>
        <v>953.86986101383411</v>
      </c>
      <c r="G68" s="53">
        <f>+'8.คำนวณ'!AC47</f>
        <v>457.54813643178676</v>
      </c>
      <c r="H68" s="53">
        <f>+'8.คำนวณ'!AD47</f>
        <v>698.26692903089429</v>
      </c>
      <c r="I68" s="53">
        <f>+'8.คำนวณ'!AE47</f>
        <v>1559.0231327148608</v>
      </c>
      <c r="J68" s="53">
        <f>+'8.คำนวณ'!AF47</f>
        <v>595.10472775083883</v>
      </c>
      <c r="K68" s="53">
        <f>+'8.คำนวณ'!AG47</f>
        <v>262.02400149035299</v>
      </c>
      <c r="L68" s="53">
        <f>+'8.คำนวณ'!AH47</f>
        <v>28.319521295747297</v>
      </c>
      <c r="M68" s="53">
        <f>+'8.คำนวณ'!AI47</f>
        <v>413.07640925236939</v>
      </c>
      <c r="N68" s="14" t="str">
        <f t="shared" si="156"/>
        <v>บึงโขงหลง,รพช.</v>
      </c>
      <c r="O68" s="50">
        <f>+(C68-C72)*100/C72</f>
        <v>-9.1580705373829865</v>
      </c>
      <c r="P68" s="50">
        <f t="shared" ref="P68:Y68" si="164">+(D68-D72)*100/D72</f>
        <v>92.959935181469618</v>
      </c>
      <c r="Q68" s="50">
        <f t="shared" si="164"/>
        <v>12.096969782399832</v>
      </c>
      <c r="R68" s="50">
        <f t="shared" si="164"/>
        <v>49.206942063848558</v>
      </c>
      <c r="S68" s="50">
        <f t="shared" si="164"/>
        <v>-47.396024741409065</v>
      </c>
      <c r="T68" s="50">
        <f t="shared" si="164"/>
        <v>3.454979333730646</v>
      </c>
      <c r="U68" s="50">
        <f t="shared" si="164"/>
        <v>45.555046891175849</v>
      </c>
      <c r="V68" s="50">
        <f t="shared" si="164"/>
        <v>130.38763721222773</v>
      </c>
      <c r="W68" s="50">
        <f t="shared" si="164"/>
        <v>-29.294231073004024</v>
      </c>
      <c r="X68" s="50">
        <f t="shared" si="164"/>
        <v>3.499775104204323</v>
      </c>
      <c r="Y68" s="50">
        <f t="shared" si="164"/>
        <v>-33.789134377696278</v>
      </c>
      <c r="Z68" s="14" t="str">
        <f t="shared" si="158"/>
        <v>บึงโขงหลง,รพช.</v>
      </c>
      <c r="AA68" s="15">
        <f t="shared" si="159"/>
        <v>-9.1580705373829868E-2</v>
      </c>
      <c r="AB68" s="15">
        <f t="shared" si="159"/>
        <v>0.92959935181469622</v>
      </c>
      <c r="AC68" s="15">
        <f t="shared" si="159"/>
        <v>0.12096969782399832</v>
      </c>
      <c r="AD68" s="15">
        <f t="shared" si="159"/>
        <v>0.49206942063848558</v>
      </c>
      <c r="AE68" s="15">
        <f t="shared" si="159"/>
        <v>-0.47396024741409065</v>
      </c>
      <c r="AF68" s="15">
        <f t="shared" si="159"/>
        <v>3.4549793337306463E-2</v>
      </c>
      <c r="AG68" s="15">
        <f t="shared" si="159"/>
        <v>0.45555046891175849</v>
      </c>
      <c r="AH68" s="15">
        <f t="shared" si="159"/>
        <v>1.3038763721222772</v>
      </c>
      <c r="AI68" s="15">
        <f t="shared" si="159"/>
        <v>-0.29294231073004023</v>
      </c>
      <c r="AJ68" s="15">
        <f t="shared" si="159"/>
        <v>3.4997751042043231E-2</v>
      </c>
      <c r="AK68" s="15">
        <f t="shared" si="159"/>
        <v>-0.33789134377696278</v>
      </c>
      <c r="AL68" s="14" t="str">
        <f t="shared" si="160"/>
        <v>บึงโขงหลง,รพช.</v>
      </c>
      <c r="AM68" s="16" t="str">
        <f>+IF(AND(C68&lt;C74),"OK","Not OK")</f>
        <v>OK</v>
      </c>
      <c r="AN68" s="16" t="str">
        <f t="shared" ref="AN68:AW68" si="165">+IF(AND(D68&lt;D74),"OK","Not OK")</f>
        <v>Not OK</v>
      </c>
      <c r="AO68" s="16" t="str">
        <f t="shared" si="165"/>
        <v>OK</v>
      </c>
      <c r="AP68" s="16" t="str">
        <f t="shared" si="165"/>
        <v>Not 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312" t="str">
        <f>+'8.คำนวณ'!E48</f>
        <v>สกลนคร</v>
      </c>
      <c r="B69" s="14" t="str">
        <f>+'8.คำนวณ'!G48</f>
        <v>โคกศรีสุพรรณ,รพช.</v>
      </c>
      <c r="C69" s="53">
        <f>+'8.คำนวณ'!Y48</f>
        <v>9136.2734744856189</v>
      </c>
      <c r="D69" s="53">
        <f>+'8.คำนวณ'!Z48</f>
        <v>7.0307977575396601</v>
      </c>
      <c r="E69" s="53">
        <f>+'8.คำนวณ'!AA48</f>
        <v>1210.4545975197082</v>
      </c>
      <c r="F69" s="53">
        <f>+'8.คำนวณ'!AB48</f>
        <v>430.10450567471588</v>
      </c>
      <c r="G69" s="53">
        <f>+'8.คำนวณ'!AC48</f>
        <v>727.97838429626472</v>
      </c>
      <c r="H69" s="53">
        <f>+'8.คำนวณ'!AD48</f>
        <v>441.51972011831583</v>
      </c>
      <c r="I69" s="53">
        <f>+'8.คำนวณ'!AE48</f>
        <v>409.50891809543447</v>
      </c>
      <c r="J69" s="53">
        <f>+'8.คำนวณ'!AF48</f>
        <v>169.88526892296778</v>
      </c>
      <c r="K69" s="53">
        <f>+'8.คำนวณ'!AG48</f>
        <v>357.41577672957197</v>
      </c>
      <c r="L69" s="53">
        <f>+'8.คำนวณ'!AH48</f>
        <v>10.45952081216176</v>
      </c>
      <c r="M69" s="53">
        <f>+'8.คำนวณ'!AI48</f>
        <v>0</v>
      </c>
      <c r="N69" s="14" t="str">
        <f t="shared" si="156"/>
        <v>โคกศรีสุพรรณ,รพช.</v>
      </c>
      <c r="O69" s="50">
        <f>+(C69-C72)*100/C72</f>
        <v>-7.0800626580016317</v>
      </c>
      <c r="P69" s="50">
        <f t="shared" ref="P69:Y69" si="166">+(D69-D72)*100/D72</f>
        <v>-87.377166649078561</v>
      </c>
      <c r="Q69" s="50">
        <f t="shared" si="166"/>
        <v>-26.769244782656909</v>
      </c>
      <c r="R69" s="50">
        <f t="shared" si="166"/>
        <v>-32.721872571381283</v>
      </c>
      <c r="S69" s="50">
        <f t="shared" si="166"/>
        <v>-16.304856544817703</v>
      </c>
      <c r="T69" s="50">
        <f t="shared" si="166"/>
        <v>-34.584595630686181</v>
      </c>
      <c r="U69" s="50">
        <f t="shared" si="166"/>
        <v>-61.767026720162619</v>
      </c>
      <c r="V69" s="50">
        <f t="shared" si="166"/>
        <v>-34.230961578390385</v>
      </c>
      <c r="W69" s="50">
        <f t="shared" si="166"/>
        <v>-3.5532730720688437</v>
      </c>
      <c r="X69" s="50">
        <f t="shared" si="166"/>
        <v>-61.773433934455205</v>
      </c>
      <c r="Y69" s="50">
        <f t="shared" si="166"/>
        <v>-100</v>
      </c>
      <c r="Z69" s="14" t="str">
        <f t="shared" si="158"/>
        <v>โคกศรีสุพรรณ,รพช.</v>
      </c>
      <c r="AA69" s="15">
        <f t="shared" si="159"/>
        <v>-7.0800626580016318E-2</v>
      </c>
      <c r="AB69" s="15">
        <f t="shared" si="159"/>
        <v>-0.87377166649078564</v>
      </c>
      <c r="AC69" s="15">
        <f t="shared" si="159"/>
        <v>-0.26769244782656909</v>
      </c>
      <c r="AD69" s="15">
        <f t="shared" si="159"/>
        <v>-0.32721872571381283</v>
      </c>
      <c r="AE69" s="15">
        <f t="shared" si="159"/>
        <v>-0.16304856544817703</v>
      </c>
      <c r="AF69" s="15">
        <f t="shared" si="159"/>
        <v>-0.34584595630686182</v>
      </c>
      <c r="AG69" s="15">
        <f t="shared" si="159"/>
        <v>-0.61767026720162621</v>
      </c>
      <c r="AH69" s="15">
        <f t="shared" si="159"/>
        <v>-0.34230961578390384</v>
      </c>
      <c r="AI69" s="15">
        <f t="shared" si="159"/>
        <v>-3.5532730720688438E-2</v>
      </c>
      <c r="AJ69" s="15">
        <f t="shared" si="159"/>
        <v>-0.61773433934455202</v>
      </c>
      <c r="AK69" s="15">
        <f t="shared" si="159"/>
        <v>-1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OK</v>
      </c>
      <c r="AW69" s="16" t="str">
        <f t="shared" si="167"/>
        <v>OK</v>
      </c>
    </row>
    <row r="70" spans="1:49" ht="13.5" customHeight="1">
      <c r="A70" s="312" t="str">
        <f>+'8.คำนวณ'!E49</f>
        <v>นครพนม</v>
      </c>
      <c r="B70" s="14" t="str">
        <f>+'8.คำนวณ'!G49</f>
        <v>เรณูนคร,รพช.</v>
      </c>
      <c r="C70" s="53">
        <f>+'8.คำนวณ'!Y49</f>
        <v>10850.808297414407</v>
      </c>
      <c r="D70" s="53">
        <f>+'8.คำนวณ'!Z49</f>
        <v>42.358623749043524</v>
      </c>
      <c r="E70" s="53">
        <f>+'8.คำนวณ'!AA49</f>
        <v>2231.5684175644551</v>
      </c>
      <c r="F70" s="53">
        <f>+'8.คำนวณ'!AB49</f>
        <v>1025.2625138895539</v>
      </c>
      <c r="G70" s="53">
        <f>+'8.คำนวณ'!AC49</f>
        <v>853.12958260347466</v>
      </c>
      <c r="H70" s="53">
        <f>+'8.คำนวณ'!AD49</f>
        <v>531.68043350809148</v>
      </c>
      <c r="I70" s="53">
        <f>+'8.คำนวณ'!AE49</f>
        <v>566.34429838949734</v>
      </c>
      <c r="J70" s="53">
        <f>+'8.คำนวณ'!AF49</f>
        <v>188.76726687542575</v>
      </c>
      <c r="K70" s="53">
        <f>+'8.คำนวณ'!AG49</f>
        <v>480.37188825994872</v>
      </c>
      <c r="L70" s="53">
        <f>+'8.คำนวณ'!AH49</f>
        <v>13.567402601183568</v>
      </c>
      <c r="M70" s="53">
        <f>+'8.คำนวณ'!AI49</f>
        <v>1272.449125519797</v>
      </c>
      <c r="N70" s="14" t="str">
        <f t="shared" si="156"/>
        <v>เรณูนคร,รพช.</v>
      </c>
      <c r="O70" s="50">
        <f t="shared" ref="O70:Y70" si="168">+(C70-C72)*100/C72</f>
        <v>10.357513916531326</v>
      </c>
      <c r="P70" s="50">
        <f t="shared" si="168"/>
        <v>-23.950899030600713</v>
      </c>
      <c r="Q70" s="50">
        <f t="shared" si="168"/>
        <v>35.006666811189959</v>
      </c>
      <c r="R70" s="50">
        <f t="shared" si="168"/>
        <v>60.374376801843162</v>
      </c>
      <c r="S70" s="50">
        <f t="shared" si="168"/>
        <v>-1.9163146294754936</v>
      </c>
      <c r="T70" s="50">
        <f t="shared" si="168"/>
        <v>-21.226416469317137</v>
      </c>
      <c r="U70" s="50">
        <f t="shared" si="168"/>
        <v>-47.124408112480346</v>
      </c>
      <c r="V70" s="50">
        <f t="shared" si="168"/>
        <v>-26.92102319064788</v>
      </c>
      <c r="W70" s="50">
        <f t="shared" si="168"/>
        <v>29.625772971729717</v>
      </c>
      <c r="X70" s="50">
        <f t="shared" si="168"/>
        <v>-50.415012199321097</v>
      </c>
      <c r="Y70" s="50">
        <f t="shared" si="168"/>
        <v>103.95732163328788</v>
      </c>
      <c r="Z70" s="14" t="str">
        <f t="shared" si="158"/>
        <v>เรณูนคร,รพช.</v>
      </c>
      <c r="AA70" s="15">
        <f t="shared" si="159"/>
        <v>0.10357513916531326</v>
      </c>
      <c r="AB70" s="15">
        <f t="shared" si="159"/>
        <v>-0.23950899030600714</v>
      </c>
      <c r="AC70" s="15">
        <f t="shared" si="159"/>
        <v>0.35006666811189957</v>
      </c>
      <c r="AD70" s="15">
        <f t="shared" si="159"/>
        <v>0.60374376801843166</v>
      </c>
      <c r="AE70" s="15">
        <f t="shared" si="159"/>
        <v>-1.9163146294754935E-2</v>
      </c>
      <c r="AF70" s="15">
        <f t="shared" si="159"/>
        <v>-0.21226416469317136</v>
      </c>
      <c r="AG70" s="15">
        <f t="shared" si="159"/>
        <v>-0.47124408112480348</v>
      </c>
      <c r="AH70" s="15">
        <f t="shared" si="159"/>
        <v>-0.2692102319064788</v>
      </c>
      <c r="AI70" s="15">
        <f t="shared" si="159"/>
        <v>0.29625772971729719</v>
      </c>
      <c r="AJ70" s="15">
        <f t="shared" si="159"/>
        <v>-0.50415012199321096</v>
      </c>
      <c r="AK70" s="15">
        <f t="shared" si="159"/>
        <v>1.0395732163328788</v>
      </c>
      <c r="AL70" s="14" t="str">
        <f t="shared" si="160"/>
        <v>เรณูนคร,รพช.</v>
      </c>
      <c r="AM70" s="16" t="str">
        <f>+IF(AND(C70&lt;C74),"OK","Not OK")</f>
        <v>Not OK</v>
      </c>
      <c r="AN70" s="16" t="str">
        <f t="shared" ref="AN70:AW70" si="169">+IF(AND(D70&lt;D74),"OK","Not OK")</f>
        <v>OK</v>
      </c>
      <c r="AO70" s="16" t="str">
        <f t="shared" si="169"/>
        <v>Not 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Not OK</v>
      </c>
      <c r="AV70" s="16" t="str">
        <f t="shared" si="169"/>
        <v>OK</v>
      </c>
      <c r="AW70" s="16" t="str">
        <f t="shared" si="169"/>
        <v>OK</v>
      </c>
    </row>
    <row r="71" spans="1:49" ht="13.5" customHeight="1">
      <c r="A71" s="312" t="str">
        <f>+'8.คำนวณ'!E50</f>
        <v>นครพนม</v>
      </c>
      <c r="B71" s="14" t="str">
        <f>+'8.คำนวณ'!G50</f>
        <v>โพนสวรรค์,รพช.</v>
      </c>
      <c r="C71" s="53">
        <f>+'8.คำนวณ'!Y50</f>
        <v>9616.6107377649114</v>
      </c>
      <c r="D71" s="53">
        <f>+'8.คำนวณ'!Z50</f>
        <v>72.140364124658376</v>
      </c>
      <c r="E71" s="53">
        <f>+'8.คำนวณ'!AA50</f>
        <v>1509.7217378260298</v>
      </c>
      <c r="F71" s="53">
        <f>+'8.คำนวณ'!AB50</f>
        <v>337.67112244162456</v>
      </c>
      <c r="G71" s="53">
        <f>+'8.คำนวณ'!AC50</f>
        <v>1611.2161768098345</v>
      </c>
      <c r="H71" s="53">
        <f>+'8.คำนวณ'!AD50</f>
        <v>1325.4123451492001</v>
      </c>
      <c r="I71" s="53">
        <f>+'8.คำนวณ'!AE50</f>
        <v>1488.406165494913</v>
      </c>
      <c r="J71" s="53">
        <f>+'8.คำนวณ'!AF50</f>
        <v>213.69501992412643</v>
      </c>
      <c r="K71" s="53">
        <f>+'8.คำนวณ'!AG50</f>
        <v>420.78790229595597</v>
      </c>
      <c r="L71" s="53">
        <f>+'8.คำนวณ'!AH50</f>
        <v>20.166489010838038</v>
      </c>
      <c r="M71" s="53">
        <f>+'8.คำนวณ'!AI50</f>
        <v>1663.0751729404478</v>
      </c>
      <c r="N71" s="14" t="str">
        <f t="shared" si="156"/>
        <v>โพนสวรรค์,รพช.</v>
      </c>
      <c r="O71" s="50">
        <f t="shared" ref="O71:Y71" si="170">+(C71-C72)*100/C72</f>
        <v>-2.1948204931755946</v>
      </c>
      <c r="P71" s="50">
        <f t="shared" si="170"/>
        <v>29.518132312059734</v>
      </c>
      <c r="Q71" s="50">
        <f t="shared" si="170"/>
        <v>-8.6640149448151913</v>
      </c>
      <c r="R71" s="50">
        <f t="shared" si="170"/>
        <v>-47.180556109371111</v>
      </c>
      <c r="S71" s="50">
        <f t="shared" si="170"/>
        <v>85.240347741601738</v>
      </c>
      <c r="T71" s="50">
        <f t="shared" si="170"/>
        <v>96.37262066297167</v>
      </c>
      <c r="U71" s="50">
        <f t="shared" si="170"/>
        <v>38.962036332626262</v>
      </c>
      <c r="V71" s="50">
        <f t="shared" si="170"/>
        <v>-17.270543437940251</v>
      </c>
      <c r="W71" s="50">
        <f t="shared" si="170"/>
        <v>13.5473545086999</v>
      </c>
      <c r="X71" s="50">
        <f t="shared" si="170"/>
        <v>-26.29723308294124</v>
      </c>
      <c r="Y71" s="50">
        <f t="shared" si="170"/>
        <v>166.56968136874522</v>
      </c>
      <c r="Z71" s="14" t="str">
        <f t="shared" si="158"/>
        <v>โพนสวรรค์,รพช.</v>
      </c>
      <c r="AA71" s="15">
        <f t="shared" si="159"/>
        <v>-2.1948204931755946E-2</v>
      </c>
      <c r="AB71" s="15">
        <f t="shared" si="159"/>
        <v>0.29518132312059736</v>
      </c>
      <c r="AC71" s="15">
        <f t="shared" si="159"/>
        <v>-8.6640149448151918E-2</v>
      </c>
      <c r="AD71" s="15">
        <f t="shared" si="159"/>
        <v>-0.47180556109371108</v>
      </c>
      <c r="AE71" s="15">
        <f t="shared" si="159"/>
        <v>0.85240347741601741</v>
      </c>
      <c r="AF71" s="15">
        <f t="shared" si="159"/>
        <v>0.96372620662971675</v>
      </c>
      <c r="AG71" s="15">
        <f t="shared" si="159"/>
        <v>0.3896203633262626</v>
      </c>
      <c r="AH71" s="15">
        <f t="shared" si="159"/>
        <v>-0.1727054343794025</v>
      </c>
      <c r="AI71" s="15">
        <f t="shared" si="159"/>
        <v>0.13547354508699899</v>
      </c>
      <c r="AJ71" s="15">
        <f t="shared" si="159"/>
        <v>-0.2629723308294124</v>
      </c>
      <c r="AK71" s="15">
        <f t="shared" si="159"/>
        <v>1.6656968136874521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Not 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Not OK</v>
      </c>
    </row>
    <row r="72" spans="1:49" ht="13.5" customHeight="1">
      <c r="B72" s="18" t="s">
        <v>144</v>
      </c>
      <c r="C72" s="19">
        <f t="shared" ref="C72:M72" si="172">AVERAGE(C66:C71)</f>
        <v>9832.4145881189324</v>
      </c>
      <c r="D72" s="19">
        <f t="shared" si="172"/>
        <v>55.699046023026398</v>
      </c>
      <c r="E72" s="19">
        <f t="shared" si="172"/>
        <v>1652.9320145984766</v>
      </c>
      <c r="F72" s="19">
        <f t="shared" si="172"/>
        <v>639.29321774160792</v>
      </c>
      <c r="G72" s="19">
        <f t="shared" si="172"/>
        <v>869.79764206520304</v>
      </c>
      <c r="H72" s="19">
        <f t="shared" si="172"/>
        <v>674.94762797099133</v>
      </c>
      <c r="I72" s="19">
        <f t="shared" si="172"/>
        <v>1071.0883380639241</v>
      </c>
      <c r="J72" s="19">
        <f t="shared" si="172"/>
        <v>258.30584268835668</v>
      </c>
      <c r="K72" s="19">
        <f t="shared" si="172"/>
        <v>370.58362488200072</v>
      </c>
      <c r="L72" s="19">
        <f t="shared" si="172"/>
        <v>27.361915779271015</v>
      </c>
      <c r="M72" s="19">
        <f t="shared" si="172"/>
        <v>623.88009183982172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780.13640251513152</v>
      </c>
      <c r="D73" s="21">
        <f t="shared" si="173"/>
        <v>33.836638756360323</v>
      </c>
      <c r="E73" s="21">
        <f t="shared" si="173"/>
        <v>350.55202750034368</v>
      </c>
      <c r="F73" s="21">
        <f t="shared" si="173"/>
        <v>283.11470177476127</v>
      </c>
      <c r="G73" s="21">
        <f t="shared" si="173"/>
        <v>395.61502260804383</v>
      </c>
      <c r="H73" s="21">
        <f t="shared" si="173"/>
        <v>336.72874954661131</v>
      </c>
      <c r="I73" s="21">
        <f t="shared" si="173"/>
        <v>840.74713905677106</v>
      </c>
      <c r="J73" s="21">
        <f t="shared" si="173"/>
        <v>165.71156737370586</v>
      </c>
      <c r="K73" s="21">
        <f t="shared" si="173"/>
        <v>77.095180546268864</v>
      </c>
      <c r="L73" s="21">
        <f t="shared" si="173"/>
        <v>26.226297260662999</v>
      </c>
      <c r="M73" s="21">
        <f t="shared" si="173"/>
        <v>686.03804743741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10612.550990634063</v>
      </c>
      <c r="D74" s="21">
        <f t="shared" ref="D74:M74" si="174">+D72+D73</f>
        <v>89.535684779386713</v>
      </c>
      <c r="E74" s="21">
        <f t="shared" si="174"/>
        <v>2003.4840420988203</v>
      </c>
      <c r="F74" s="21">
        <f t="shared" si="174"/>
        <v>922.40791951636925</v>
      </c>
      <c r="G74" s="21">
        <f t="shared" si="174"/>
        <v>1265.4126646732468</v>
      </c>
      <c r="H74" s="21">
        <f t="shared" si="174"/>
        <v>1011.6763775176026</v>
      </c>
      <c r="I74" s="21">
        <f t="shared" si="174"/>
        <v>1911.835477120695</v>
      </c>
      <c r="J74" s="21">
        <f t="shared" si="174"/>
        <v>424.01741006206254</v>
      </c>
      <c r="K74" s="21">
        <f t="shared" si="174"/>
        <v>447.67880542826958</v>
      </c>
      <c r="L74" s="21">
        <f t="shared" si="174"/>
        <v>53.588213039934018</v>
      </c>
      <c r="M74" s="21">
        <f t="shared" si="174"/>
        <v>1309.9181392772316</v>
      </c>
      <c r="V74" s="193"/>
      <c r="W74" s="193"/>
      <c r="X74" s="193"/>
      <c r="Y74" s="193"/>
    </row>
    <row r="75" spans="1:49" ht="13.5" customHeight="1">
      <c r="B75" s="355" t="s">
        <v>150</v>
      </c>
      <c r="C75" s="364" t="s">
        <v>248</v>
      </c>
      <c r="D75" s="365"/>
      <c r="E75" s="365"/>
      <c r="F75" s="365"/>
      <c r="G75" s="365"/>
      <c r="H75" s="365"/>
      <c r="I75" s="365"/>
      <c r="J75" s="365"/>
      <c r="K75" s="365"/>
      <c r="L75" s="365"/>
      <c r="M75" s="366"/>
      <c r="N75" s="355" t="s">
        <v>150</v>
      </c>
      <c r="O75" s="364" t="s">
        <v>731</v>
      </c>
      <c r="P75" s="365"/>
      <c r="Q75" s="365"/>
      <c r="R75" s="365"/>
      <c r="S75" s="365"/>
      <c r="T75" s="365"/>
      <c r="U75" s="365"/>
      <c r="V75" s="365"/>
      <c r="W75" s="365"/>
      <c r="X75" s="365"/>
      <c r="Y75" s="366"/>
      <c r="Z75" s="355" t="s">
        <v>150</v>
      </c>
      <c r="AA75" s="364" t="s">
        <v>731</v>
      </c>
      <c r="AB75" s="365"/>
      <c r="AC75" s="365"/>
      <c r="AD75" s="365"/>
      <c r="AE75" s="365"/>
      <c r="AF75" s="365"/>
      <c r="AG75" s="365"/>
      <c r="AH75" s="365"/>
      <c r="AI75" s="365"/>
      <c r="AJ75" s="365"/>
      <c r="AK75" s="366"/>
      <c r="AL75" s="355" t="s">
        <v>150</v>
      </c>
      <c r="AM75" s="364" t="s">
        <v>732</v>
      </c>
      <c r="AN75" s="365"/>
      <c r="AO75" s="365"/>
      <c r="AP75" s="365"/>
      <c r="AQ75" s="365"/>
      <c r="AR75" s="365"/>
      <c r="AS75" s="365"/>
      <c r="AT75" s="365"/>
      <c r="AU75" s="365"/>
      <c r="AV75" s="365"/>
      <c r="AW75" s="366"/>
    </row>
    <row r="76" spans="1:49" ht="13.5" customHeight="1">
      <c r="B76" s="355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355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355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355"/>
      <c r="AM76" s="12" t="s">
        <v>137</v>
      </c>
      <c r="AN76" s="13" t="s">
        <v>138</v>
      </c>
      <c r="AO76" s="12" t="s">
        <v>139</v>
      </c>
      <c r="AP76" s="12" t="s">
        <v>140</v>
      </c>
      <c r="AQ76" s="12" t="s">
        <v>141</v>
      </c>
      <c r="AR76" s="12" t="s">
        <v>142</v>
      </c>
      <c r="AS76" s="12" t="s">
        <v>143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312" t="str">
        <f>+'8.คำนวณ'!E51</f>
        <v>หนองบัวลำภู</v>
      </c>
      <c r="B77" s="14" t="str">
        <f>+'8.คำนวณ'!G51</f>
        <v>โนนสัง,รพช.</v>
      </c>
      <c r="C77" s="53">
        <f>+'8.คำนวณ'!Y51</f>
        <v>12109.975466298612</v>
      </c>
      <c r="D77" s="53">
        <f>+'8.คำนวณ'!Z51</f>
        <v>21.033060705446744</v>
      </c>
      <c r="E77" s="53">
        <f>+'8.คำนวณ'!AA51</f>
        <v>2861.9295539446262</v>
      </c>
      <c r="F77" s="53">
        <f>+'8.คำนวณ'!AB51</f>
        <v>785.66346073218676</v>
      </c>
      <c r="G77" s="53">
        <f>+'8.คำนวณ'!AC51</f>
        <v>683.1579732686946</v>
      </c>
      <c r="H77" s="53">
        <f>+'8.คำนวณ'!AD51</f>
        <v>1346.2924222807526</v>
      </c>
      <c r="I77" s="53">
        <f>+'8.คำนวณ'!AE51</f>
        <v>1288.3774436524689</v>
      </c>
      <c r="J77" s="53">
        <f>+'8.คำนวณ'!AF51</f>
        <v>352.05264885767963</v>
      </c>
      <c r="K77" s="53">
        <f>+'8.คำนวณ'!AG51</f>
        <v>602.29745940345197</v>
      </c>
      <c r="L77" s="53">
        <f>+'8.คำนวณ'!AH51</f>
        <v>68.866685537499038</v>
      </c>
      <c r="M77" s="53">
        <f>+'8.คำนวณ'!AI51</f>
        <v>129.48269737906756</v>
      </c>
      <c r="N77" s="14" t="str">
        <f t="shared" ref="N77:N82" si="175">+B77</f>
        <v>โนนสัง,รพช.</v>
      </c>
      <c r="O77" s="50">
        <f>+(C77-C83)*100/C83</f>
        <v>15.270612008838915</v>
      </c>
      <c r="P77" s="50">
        <f t="shared" ref="P77:Y77" si="176">+(D77-D83)*100/D83</f>
        <v>-60.224021306016951</v>
      </c>
      <c r="Q77" s="50">
        <f t="shared" si="176"/>
        <v>50.420251303499157</v>
      </c>
      <c r="R77" s="50">
        <f t="shared" si="176"/>
        <v>11.164816167550564</v>
      </c>
      <c r="S77" s="50">
        <f t="shared" si="176"/>
        <v>-19.747648890557976</v>
      </c>
      <c r="T77" s="50">
        <f t="shared" si="176"/>
        <v>40.844977236466775</v>
      </c>
      <c r="U77" s="50">
        <f t="shared" si="176"/>
        <v>53.479432519236262</v>
      </c>
      <c r="V77" s="50">
        <f t="shared" si="176"/>
        <v>-9.5366012592838576</v>
      </c>
      <c r="W77" s="50">
        <f t="shared" si="176"/>
        <v>35.886149387794234</v>
      </c>
      <c r="X77" s="50">
        <f t="shared" si="176"/>
        <v>-23.935431208927263</v>
      </c>
      <c r="Y77" s="50">
        <f t="shared" si="176"/>
        <v>-80.412877530347942</v>
      </c>
      <c r="Z77" s="14" t="str">
        <f t="shared" ref="Z77:Z82" si="177">+N77</f>
        <v>โนนสัง,รพช.</v>
      </c>
      <c r="AA77" s="15">
        <f t="shared" ref="AA77:AK82" si="178">+O77/100</f>
        <v>0.15270612008838916</v>
      </c>
      <c r="AB77" s="15">
        <f t="shared" si="178"/>
        <v>-0.6022402130601695</v>
      </c>
      <c r="AC77" s="15">
        <f t="shared" si="178"/>
        <v>0.50420251303499153</v>
      </c>
      <c r="AD77" s="15">
        <f t="shared" si="178"/>
        <v>0.11164816167550563</v>
      </c>
      <c r="AE77" s="15">
        <f t="shared" si="178"/>
        <v>-0.19747648890557976</v>
      </c>
      <c r="AF77" s="15">
        <f t="shared" si="178"/>
        <v>0.40844977236466773</v>
      </c>
      <c r="AG77" s="15">
        <f t="shared" si="178"/>
        <v>0.53479432519236259</v>
      </c>
      <c r="AH77" s="15">
        <f t="shared" si="178"/>
        <v>-9.536601259283857E-2</v>
      </c>
      <c r="AI77" s="15">
        <f t="shared" si="178"/>
        <v>0.35886149387794236</v>
      </c>
      <c r="AJ77" s="15">
        <f t="shared" si="178"/>
        <v>-0.23935431208927263</v>
      </c>
      <c r="AK77" s="15">
        <f t="shared" si="178"/>
        <v>-0.80412877530347937</v>
      </c>
      <c r="AL77" s="14" t="str">
        <f t="shared" ref="AL77:AL82" si="179">+Z77</f>
        <v>โนนสัง,รพช.</v>
      </c>
      <c r="AM77" s="16" t="str">
        <f>+IF(AND(C77&lt;C85),"OK","Not OK")</f>
        <v>Not OK</v>
      </c>
      <c r="AN77" s="16" t="str">
        <f t="shared" ref="AN77:AW77" si="180">+IF(AND(D77&lt;D85),"OK","Not OK")</f>
        <v>OK</v>
      </c>
      <c r="AO77" s="16" t="str">
        <f t="shared" si="180"/>
        <v>Not 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312" t="str">
        <f>+'8.คำนวณ'!E52</f>
        <v>หนองบัวลำภู</v>
      </c>
      <c r="B78" s="14" t="str">
        <f>+'8.คำนวณ'!G52</f>
        <v>สุวรรณคูหา,รพช.</v>
      </c>
      <c r="C78" s="53">
        <f>+'8.คำนวณ'!Y52</f>
        <v>12810.082431223764</v>
      </c>
      <c r="D78" s="53">
        <f>+'8.คำนวณ'!Z52</f>
        <v>49.215346317203206</v>
      </c>
      <c r="E78" s="53">
        <f>+'8.คำนวณ'!AA52</f>
        <v>2427.6471756599267</v>
      </c>
      <c r="F78" s="53">
        <f>+'8.คำนวณ'!AB52</f>
        <v>863.7330002196345</v>
      </c>
      <c r="G78" s="53">
        <f>+'8.คำนวณ'!AC52</f>
        <v>1004.3395813223581</v>
      </c>
      <c r="H78" s="53">
        <f>+'8.คำนวณ'!AD52</f>
        <v>1934.4406551611382</v>
      </c>
      <c r="I78" s="53">
        <f>+'8.คำนวณ'!AE52</f>
        <v>813.67160436304994</v>
      </c>
      <c r="J78" s="53">
        <f>+'8.คำนวณ'!AF52</f>
        <v>442.0290495100075</v>
      </c>
      <c r="K78" s="53">
        <f>+'8.คำนวณ'!AG52</f>
        <v>466.8372063555131</v>
      </c>
      <c r="L78" s="53">
        <f>+'8.คำนวณ'!AH52</f>
        <v>147.68833211674931</v>
      </c>
      <c r="M78" s="53">
        <f>+'8.คำนวณ'!AI52</f>
        <v>643.83727430692522</v>
      </c>
      <c r="N78" s="14" t="str">
        <f t="shared" si="175"/>
        <v>สุวรรณคูหา,รพช.</v>
      </c>
      <c r="O78" s="50">
        <f>+(C78-C83)*100/C83</f>
        <v>21.93468482576257</v>
      </c>
      <c r="P78" s="50">
        <f t="shared" ref="P78:Y78" si="181">+(D78-D83)*100/D83</f>
        <v>-6.9280218440518109</v>
      </c>
      <c r="Q78" s="50">
        <f t="shared" si="181"/>
        <v>27.594789234306059</v>
      </c>
      <c r="R78" s="50">
        <f t="shared" si="181"/>
        <v>22.211003802800377</v>
      </c>
      <c r="S78" s="50">
        <f t="shared" si="181"/>
        <v>17.982393336849267</v>
      </c>
      <c r="T78" s="50">
        <f t="shared" si="181"/>
        <v>102.37523849380251</v>
      </c>
      <c r="U78" s="50">
        <f t="shared" si="181"/>
        <v>-3.0704420432685984</v>
      </c>
      <c r="V78" s="50">
        <f t="shared" si="181"/>
        <v>13.583721896575883</v>
      </c>
      <c r="W78" s="50">
        <f t="shared" si="181"/>
        <v>5.3245524652169918</v>
      </c>
      <c r="X78" s="50">
        <f t="shared" si="181"/>
        <v>63.124582085720682</v>
      </c>
      <c r="Y78" s="50">
        <f t="shared" si="181"/>
        <v>-2.6053689207788677</v>
      </c>
      <c r="Z78" s="14" t="str">
        <f t="shared" si="177"/>
        <v>สุวรรณคูหา,รพช.</v>
      </c>
      <c r="AA78" s="15">
        <f t="shared" si="178"/>
        <v>0.21934684825762571</v>
      </c>
      <c r="AB78" s="15">
        <f t="shared" si="178"/>
        <v>-6.9280218440518113E-2</v>
      </c>
      <c r="AC78" s="15">
        <f t="shared" si="178"/>
        <v>0.27594789234306061</v>
      </c>
      <c r="AD78" s="15">
        <f t="shared" si="178"/>
        <v>0.22211003802800378</v>
      </c>
      <c r="AE78" s="15">
        <f t="shared" si="178"/>
        <v>0.17982393336849267</v>
      </c>
      <c r="AF78" s="15">
        <f t="shared" si="178"/>
        <v>1.0237523849380252</v>
      </c>
      <c r="AG78" s="15">
        <f t="shared" si="178"/>
        <v>-3.0704420432685984E-2</v>
      </c>
      <c r="AH78" s="15">
        <f t="shared" si="178"/>
        <v>0.13583721896575882</v>
      </c>
      <c r="AI78" s="15">
        <f t="shared" si="178"/>
        <v>5.3245524652169918E-2</v>
      </c>
      <c r="AJ78" s="15">
        <f t="shared" si="178"/>
        <v>0.63124582085720682</v>
      </c>
      <c r="AK78" s="15">
        <f t="shared" si="178"/>
        <v>-2.6053689207788677E-2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OK</v>
      </c>
      <c r="AP78" s="16" t="str">
        <f t="shared" si="182"/>
        <v>Not 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OK</v>
      </c>
      <c r="AU78" s="16" t="str">
        <f t="shared" si="182"/>
        <v>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312" t="str">
        <f>+'8.คำนวณ'!E53</f>
        <v>อุดรธานี</v>
      </c>
      <c r="B79" s="14" t="str">
        <f>+'8.คำนวณ'!G53</f>
        <v>โนนสะอาด,รพช.</v>
      </c>
      <c r="C79" s="53">
        <f>+'8.คำนวณ'!Y53</f>
        <v>9779.1881368189916</v>
      </c>
      <c r="D79" s="53">
        <f>+'8.คำนวณ'!Z53</f>
        <v>47.413402335662667</v>
      </c>
      <c r="E79" s="53">
        <f>+'8.คำนวณ'!AA53</f>
        <v>1658.1195694272255</v>
      </c>
      <c r="F79" s="53">
        <f>+'8.คำนวณ'!AB53</f>
        <v>548.86963013379989</v>
      </c>
      <c r="G79" s="53">
        <f>+'8.คำนวณ'!AC53</f>
        <v>950.305934689732</v>
      </c>
      <c r="H79" s="53">
        <f>+'8.คำนวณ'!AD53</f>
        <v>435.93710593965449</v>
      </c>
      <c r="I79" s="53">
        <f>+'8.คำนวณ'!AE53</f>
        <v>604.45936178377121</v>
      </c>
      <c r="J79" s="53">
        <f>+'8.คำนวณ'!AF53</f>
        <v>80.898238406546099</v>
      </c>
      <c r="K79" s="53">
        <f>+'8.คำนวณ'!AG53</f>
        <v>425.32230259185314</v>
      </c>
      <c r="L79" s="53">
        <f>+'8.คำนวณ'!AH53</f>
        <v>94.225193036338624</v>
      </c>
      <c r="M79" s="53">
        <f>+'8.คำนวณ'!AI53</f>
        <v>141.41490385174126</v>
      </c>
      <c r="N79" s="14" t="str">
        <f t="shared" si="175"/>
        <v>โนนสะอาด,รพช.</v>
      </c>
      <c r="O79" s="52">
        <f>+(C79-C83)*100/C83</f>
        <v>-6.9153356571378142</v>
      </c>
      <c r="P79" s="52">
        <f t="shared" ref="P79:Y79" si="183">+(D79-D83)*100/D83</f>
        <v>-10.335708743322094</v>
      </c>
      <c r="Q79" s="52">
        <f t="shared" si="183"/>
        <v>-12.850838001682389</v>
      </c>
      <c r="R79" s="52">
        <f t="shared" si="183"/>
        <v>-22.339532658279193</v>
      </c>
      <c r="S79" s="52">
        <f t="shared" si="183"/>
        <v>11.634919764174596</v>
      </c>
      <c r="T79" s="52">
        <f t="shared" si="183"/>
        <v>-54.393599231150006</v>
      </c>
      <c r="U79" s="52">
        <f t="shared" si="183"/>
        <v>-27.9930890713905</v>
      </c>
      <c r="V79" s="52">
        <f t="shared" si="183"/>
        <v>-79.212400127824637</v>
      </c>
      <c r="W79" s="52">
        <f t="shared" si="183"/>
        <v>-4.0417503915741495</v>
      </c>
      <c r="X79" s="52">
        <f t="shared" si="183"/>
        <v>4.0735243989930376</v>
      </c>
      <c r="Y79" s="52">
        <f t="shared" si="183"/>
        <v>-78.607867330188029</v>
      </c>
      <c r="Z79" s="14" t="str">
        <f t="shared" si="177"/>
        <v>โนนสะอาด,รพช.</v>
      </c>
      <c r="AA79" s="15">
        <f t="shared" si="178"/>
        <v>-6.9153356571378138E-2</v>
      </c>
      <c r="AB79" s="15">
        <f t="shared" si="178"/>
        <v>-0.10335708743322095</v>
      </c>
      <c r="AC79" s="15">
        <f t="shared" si="178"/>
        <v>-0.12850838001682388</v>
      </c>
      <c r="AD79" s="15">
        <f t="shared" si="178"/>
        <v>-0.22339532658279193</v>
      </c>
      <c r="AE79" s="15">
        <f t="shared" si="178"/>
        <v>0.11634919764174595</v>
      </c>
      <c r="AF79" s="15">
        <f t="shared" si="178"/>
        <v>-0.54393599231150003</v>
      </c>
      <c r="AG79" s="15">
        <f t="shared" si="178"/>
        <v>-0.27993089071390498</v>
      </c>
      <c r="AH79" s="15">
        <f t="shared" si="178"/>
        <v>-0.79212400127824634</v>
      </c>
      <c r="AI79" s="15">
        <f t="shared" si="178"/>
        <v>-4.0417503915741497E-2</v>
      </c>
      <c r="AJ79" s="15">
        <f t="shared" si="178"/>
        <v>4.0735243989930378E-2</v>
      </c>
      <c r="AK79" s="15">
        <f t="shared" si="178"/>
        <v>-0.7860786733018803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312" t="str">
        <f>+'8.คำนวณ'!E54</f>
        <v>เลย</v>
      </c>
      <c r="B80" s="14" t="str">
        <f>+'8.คำนวณ'!G54</f>
        <v>ปากชม,รพช.</v>
      </c>
      <c r="C80" s="53">
        <f>+'8.คำนวณ'!Y54</f>
        <v>9038.757725174899</v>
      </c>
      <c r="D80" s="53">
        <f>+'8.คำนวณ'!Z54</f>
        <v>82.643802964425674</v>
      </c>
      <c r="E80" s="53">
        <f>+'8.คำนวณ'!AA54</f>
        <v>1246.8852260079093</v>
      </c>
      <c r="F80" s="53">
        <f>+'8.คำนวณ'!AB54</f>
        <v>681.60841889329322</v>
      </c>
      <c r="G80" s="53">
        <f>+'8.คำนวณ'!AC54</f>
        <v>701.02548175871141</v>
      </c>
      <c r="H80" s="53">
        <f>+'8.คำนวณ'!AD54</f>
        <v>667.31095061698079</v>
      </c>
      <c r="I80" s="53">
        <f>+'8.คำนวณ'!AE54</f>
        <v>394.57541134450787</v>
      </c>
      <c r="J80" s="53">
        <f>+'8.คำนวณ'!AF54</f>
        <v>265.71436153831928</v>
      </c>
      <c r="K80" s="53">
        <f>+'8.คำนวณ'!AG54</f>
        <v>566.37240296087555</v>
      </c>
      <c r="L80" s="53">
        <f>+'8.คำนวณ'!AH54</f>
        <v>154.04544101030299</v>
      </c>
      <c r="M80" s="53">
        <f>+'8.คำนวณ'!AI54</f>
        <v>293.7057425801334</v>
      </c>
      <c r="N80" s="14" t="str">
        <f t="shared" si="175"/>
        <v>ปากชม,รพช.</v>
      </c>
      <c r="O80" s="50">
        <f t="shared" ref="O80:Y80" si="185">+(C80-C83)*100/C83</f>
        <v>-13.963233230315812</v>
      </c>
      <c r="P80" s="50">
        <f t="shared" si="185"/>
        <v>56.28910085594255</v>
      </c>
      <c r="Q80" s="50">
        <f t="shared" si="185"/>
        <v>-34.464917634251805</v>
      </c>
      <c r="R80" s="50">
        <f t="shared" si="185"/>
        <v>-3.5581029644496152</v>
      </c>
      <c r="S80" s="50">
        <f t="shared" si="185"/>
        <v>-17.64870600926368</v>
      </c>
      <c r="T80" s="50">
        <f t="shared" si="185"/>
        <v>-30.187978411057447</v>
      </c>
      <c r="U80" s="50">
        <f t="shared" si="185"/>
        <v>-52.995754064493909</v>
      </c>
      <c r="V80" s="50">
        <f t="shared" si="185"/>
        <v>-31.722075328871831</v>
      </c>
      <c r="W80" s="50">
        <f t="shared" si="185"/>
        <v>27.780988872330667</v>
      </c>
      <c r="X80" s="50">
        <f t="shared" si="185"/>
        <v>70.146130211232745</v>
      </c>
      <c r="Y80" s="50">
        <f t="shared" si="185"/>
        <v>-55.570508906565337</v>
      </c>
      <c r="Z80" s="14" t="str">
        <f t="shared" si="177"/>
        <v>ปากชม,รพช.</v>
      </c>
      <c r="AA80" s="15">
        <f t="shared" si="178"/>
        <v>-0.13963233230315811</v>
      </c>
      <c r="AB80" s="15">
        <f t="shared" si="178"/>
        <v>0.56289100855942553</v>
      </c>
      <c r="AC80" s="15">
        <f t="shared" si="178"/>
        <v>-0.34464917634251807</v>
      </c>
      <c r="AD80" s="15">
        <f t="shared" si="178"/>
        <v>-3.5581029644496151E-2</v>
      </c>
      <c r="AE80" s="15">
        <f t="shared" si="178"/>
        <v>-0.17648706009263682</v>
      </c>
      <c r="AF80" s="15">
        <f t="shared" si="178"/>
        <v>-0.30187978411057448</v>
      </c>
      <c r="AG80" s="15">
        <f t="shared" si="178"/>
        <v>-0.52995754064493905</v>
      </c>
      <c r="AH80" s="15">
        <f t="shared" si="178"/>
        <v>-0.31722075328871829</v>
      </c>
      <c r="AI80" s="15">
        <f t="shared" si="178"/>
        <v>0.2778098887233067</v>
      </c>
      <c r="AJ80" s="15">
        <f t="shared" si="178"/>
        <v>0.70146130211232749</v>
      </c>
      <c r="AK80" s="15">
        <f t="shared" si="178"/>
        <v>-0.55570508906565341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Not OK</v>
      </c>
      <c r="AW80" s="16" t="str">
        <f t="shared" si="186"/>
        <v>OK</v>
      </c>
    </row>
    <row r="81" spans="1:49" ht="13.5" customHeight="1">
      <c r="A81" s="312" t="str">
        <f>+'8.คำนวณ'!E55</f>
        <v>บึงกาฬ</v>
      </c>
      <c r="B81" s="14" t="str">
        <f>+'8.คำนวณ'!G55</f>
        <v>พรเจริญ,รพช.</v>
      </c>
      <c r="C81" s="53">
        <f>+'8.คำนวณ'!Y55</f>
        <v>9568.5108559090859</v>
      </c>
      <c r="D81" s="53">
        <f>+'8.คำนวณ'!Z55</f>
        <v>13.74459263758057</v>
      </c>
      <c r="E81" s="53">
        <f>+'8.คำนวณ'!AA55</f>
        <v>1861.0797494414023</v>
      </c>
      <c r="F81" s="53">
        <f>+'8.คำนวณ'!AB55</f>
        <v>823.50536307100936</v>
      </c>
      <c r="G81" s="53">
        <f>+'8.คำนวณ'!AC55</f>
        <v>978.88441934668367</v>
      </c>
      <c r="H81" s="53">
        <f>+'8.คำนวณ'!AD55</f>
        <v>603.00512994585324</v>
      </c>
      <c r="I81" s="53">
        <f>+'8.คำนวณ'!AE55</f>
        <v>1550.4427367674932</v>
      </c>
      <c r="J81" s="53">
        <f>+'8.คำนวณ'!AF55</f>
        <v>647.74763675573865</v>
      </c>
      <c r="K81" s="53">
        <f>+'8.คำนวณ'!AG55</f>
        <v>392.04920230287513</v>
      </c>
      <c r="L81" s="53">
        <f>+'8.คำนวณ'!AH55</f>
        <v>31.508301492106487</v>
      </c>
      <c r="M81" s="53">
        <f>+'8.คำนวณ'!AI55</f>
        <v>333.2426298963602</v>
      </c>
      <c r="N81" s="14" t="str">
        <f t="shared" si="175"/>
        <v>พรเจริญ,รพช.</v>
      </c>
      <c r="O81" s="50">
        <f t="shared" ref="O81:Y81" si="187">+(C81-C83)*100/C83</f>
        <v>-8.9206988533248275</v>
      </c>
      <c r="P81" s="50">
        <f t="shared" si="187"/>
        <v>-74.007367184163286</v>
      </c>
      <c r="Q81" s="50">
        <f t="shared" si="187"/>
        <v>-2.1834471009325691</v>
      </c>
      <c r="R81" s="50">
        <f t="shared" si="187"/>
        <v>16.519129212738203</v>
      </c>
      <c r="S81" s="50">
        <f t="shared" si="187"/>
        <v>14.992108986298231</v>
      </c>
      <c r="T81" s="50">
        <f t="shared" si="187"/>
        <v>-36.915455813963391</v>
      </c>
      <c r="U81" s="50">
        <f t="shared" si="187"/>
        <v>84.698259477472547</v>
      </c>
      <c r="V81" s="50">
        <f t="shared" si="187"/>
        <v>66.445140910953583</v>
      </c>
      <c r="W81" s="50">
        <f t="shared" si="187"/>
        <v>-11.548595067527653</v>
      </c>
      <c r="X81" s="50">
        <f t="shared" si="187"/>
        <v>-65.198479531424965</v>
      </c>
      <c r="Y81" s="50">
        <f t="shared" si="187"/>
        <v>-49.589680042113827</v>
      </c>
      <c r="Z81" s="14" t="str">
        <f t="shared" si="177"/>
        <v>พรเจริญ,รพช.</v>
      </c>
      <c r="AA81" s="15">
        <f t="shared" si="178"/>
        <v>-8.920698853324828E-2</v>
      </c>
      <c r="AB81" s="15">
        <f t="shared" si="178"/>
        <v>-0.74007367184163286</v>
      </c>
      <c r="AC81" s="15">
        <f t="shared" si="178"/>
        <v>-2.1834471009325691E-2</v>
      </c>
      <c r="AD81" s="15">
        <f t="shared" si="178"/>
        <v>0.16519129212738204</v>
      </c>
      <c r="AE81" s="15">
        <f t="shared" si="178"/>
        <v>0.1499210898629823</v>
      </c>
      <c r="AF81" s="15">
        <f t="shared" si="178"/>
        <v>-0.36915455813963388</v>
      </c>
      <c r="AG81" s="15">
        <f t="shared" si="178"/>
        <v>0.84698259477472548</v>
      </c>
      <c r="AH81" s="15">
        <f t="shared" si="178"/>
        <v>0.66445140910953582</v>
      </c>
      <c r="AI81" s="15">
        <f t="shared" si="178"/>
        <v>-0.11548595067527653</v>
      </c>
      <c r="AJ81" s="15">
        <f t="shared" si="178"/>
        <v>-0.65198479531424969</v>
      </c>
      <c r="AK81" s="15">
        <f t="shared" si="178"/>
        <v>-0.49589680042113826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Not OK</v>
      </c>
      <c r="AT81" s="16" t="str">
        <f t="shared" si="188"/>
        <v>Not 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312" t="str">
        <f>+'8.คำนวณ'!E56</f>
        <v>นครพนม</v>
      </c>
      <c r="B82" s="14" t="str">
        <f>+'8.คำนวณ'!G56</f>
        <v>นาแก,รพช.</v>
      </c>
      <c r="C82" s="53">
        <f>+'8.คำนวณ'!Y56</f>
        <v>9727.6373956875359</v>
      </c>
      <c r="D82" s="53">
        <f>+'8.คำนวณ'!Z56</f>
        <v>103.22260233774676</v>
      </c>
      <c r="E82" s="53">
        <f>+'8.คำนวณ'!AA56</f>
        <v>1360.0737577793591</v>
      </c>
      <c r="F82" s="53">
        <f>+'8.คำนวณ'!AB56</f>
        <v>537.15317230507799</v>
      </c>
      <c r="G82" s="53">
        <f>+'8.คำนวณ'!AC56</f>
        <v>789.86013605460414</v>
      </c>
      <c r="H82" s="53">
        <f>+'8.คำนวณ'!AD56</f>
        <v>748.22324950717177</v>
      </c>
      <c r="I82" s="53">
        <f>+'8.คำนวณ'!AE56</f>
        <v>385.15134415610481</v>
      </c>
      <c r="J82" s="53">
        <f>+'8.คำนวณ'!AF56</f>
        <v>546.55312652600401</v>
      </c>
      <c r="K82" s="53">
        <f>+'8.คำนวณ'!AG56</f>
        <v>206.54239953231897</v>
      </c>
      <c r="L82" s="53">
        <f>+'8.คำนวณ'!AH56</f>
        <v>46.888889967969725</v>
      </c>
      <c r="M82" s="53">
        <f>+'8.คำนวณ'!AI56</f>
        <v>2424.6787608929726</v>
      </c>
      <c r="N82" s="14" t="str">
        <f t="shared" si="175"/>
        <v>นาแก,รพช.</v>
      </c>
      <c r="O82" s="50">
        <f t="shared" ref="O82:Y82" si="189">+(C82-C83)*100/C83</f>
        <v>-7.4060290938230642</v>
      </c>
      <c r="P82" s="50">
        <f t="shared" si="189"/>
        <v>95.206018221611586</v>
      </c>
      <c r="Q82" s="50">
        <f t="shared" si="189"/>
        <v>-28.515837800938414</v>
      </c>
      <c r="R82" s="50">
        <f t="shared" si="189"/>
        <v>-23.997313560360251</v>
      </c>
      <c r="S82" s="50">
        <f t="shared" si="189"/>
        <v>-7.2130671875004335</v>
      </c>
      <c r="T82" s="50">
        <f t="shared" si="189"/>
        <v>-21.723182274098555</v>
      </c>
      <c r="U82" s="50">
        <f t="shared" si="189"/>
        <v>-54.118406817555773</v>
      </c>
      <c r="V82" s="50">
        <f t="shared" si="189"/>
        <v>40.442213908450867</v>
      </c>
      <c r="W82" s="50">
        <f t="shared" si="189"/>
        <v>-53.401345266240178</v>
      </c>
      <c r="X82" s="50">
        <f t="shared" si="189"/>
        <v>-48.210325955594158</v>
      </c>
      <c r="Y82" s="50">
        <f t="shared" si="189"/>
        <v>266.78630272999408</v>
      </c>
      <c r="Z82" s="14" t="str">
        <f t="shared" si="177"/>
        <v>นาแก,รพช.</v>
      </c>
      <c r="AA82" s="15">
        <f t="shared" si="178"/>
        <v>-7.4060290938230647E-2</v>
      </c>
      <c r="AB82" s="15">
        <f t="shared" si="178"/>
        <v>0.95206018221611588</v>
      </c>
      <c r="AC82" s="15">
        <f t="shared" si="178"/>
        <v>-0.28515837800938415</v>
      </c>
      <c r="AD82" s="15">
        <f t="shared" si="178"/>
        <v>-0.23997313560360251</v>
      </c>
      <c r="AE82" s="15">
        <f t="shared" si="178"/>
        <v>-7.213067187500434E-2</v>
      </c>
      <c r="AF82" s="15">
        <f t="shared" si="178"/>
        <v>-0.21723182274098554</v>
      </c>
      <c r="AG82" s="15">
        <f t="shared" si="178"/>
        <v>-0.54118406817555775</v>
      </c>
      <c r="AH82" s="15">
        <f t="shared" si="178"/>
        <v>0.40442213908450869</v>
      </c>
      <c r="AI82" s="15">
        <f t="shared" si="178"/>
        <v>-0.53401345266240174</v>
      </c>
      <c r="AJ82" s="15">
        <f t="shared" si="178"/>
        <v>-0.48210325955594158</v>
      </c>
      <c r="AK82" s="15">
        <f t="shared" si="178"/>
        <v>2.6678630272999406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Not 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10505.692001852149</v>
      </c>
      <c r="D83" s="19">
        <f t="shared" si="191"/>
        <v>52.878801216344272</v>
      </c>
      <c r="E83" s="19">
        <f t="shared" si="191"/>
        <v>1902.6225053767414</v>
      </c>
      <c r="F83" s="19">
        <f t="shared" si="191"/>
        <v>706.75550755916686</v>
      </c>
      <c r="G83" s="19">
        <f t="shared" si="191"/>
        <v>851.2622544067973</v>
      </c>
      <c r="H83" s="19">
        <f t="shared" si="191"/>
        <v>955.86825224192535</v>
      </c>
      <c r="I83" s="19">
        <f t="shared" si="191"/>
        <v>839.44631701123262</v>
      </c>
      <c r="J83" s="19">
        <f t="shared" si="191"/>
        <v>389.1658435990492</v>
      </c>
      <c r="K83" s="19">
        <f t="shared" si="191"/>
        <v>443.23682885781471</v>
      </c>
      <c r="L83" s="19">
        <f t="shared" si="191"/>
        <v>90.537140526827685</v>
      </c>
      <c r="M83" s="19">
        <f t="shared" si="191"/>
        <v>661.06033481786665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1552.2449673785179</v>
      </c>
      <c r="D84" s="21">
        <f t="shared" si="192"/>
        <v>34.668090795171317</v>
      </c>
      <c r="E84" s="21">
        <f t="shared" si="192"/>
        <v>629.56793551929843</v>
      </c>
      <c r="F84" s="21">
        <f t="shared" si="192"/>
        <v>140.58748558840276</v>
      </c>
      <c r="G84" s="21">
        <f t="shared" si="192"/>
        <v>144.31222604779768</v>
      </c>
      <c r="H84" s="21">
        <f t="shared" si="192"/>
        <v>571.18430016223294</v>
      </c>
      <c r="I84" s="21">
        <f t="shared" si="192"/>
        <v>483.16297775863006</v>
      </c>
      <c r="J84" s="21">
        <f t="shared" si="192"/>
        <v>203.01546402994282</v>
      </c>
      <c r="K84" s="21">
        <f t="shared" si="192"/>
        <v>141.41074064913408</v>
      </c>
      <c r="L84" s="21">
        <f t="shared" si="192"/>
        <v>51.32708231692235</v>
      </c>
      <c r="M84" s="21">
        <f t="shared" si="192"/>
        <v>883.81746862710725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12057.936969230666</v>
      </c>
      <c r="D85" s="21">
        <f t="shared" ref="D85:M85" si="193">+D83+D84</f>
        <v>87.546892011515581</v>
      </c>
      <c r="E85" s="21">
        <f t="shared" si="193"/>
        <v>2532.1904408960399</v>
      </c>
      <c r="F85" s="21">
        <f t="shared" si="193"/>
        <v>847.34299314756959</v>
      </c>
      <c r="G85" s="21">
        <f t="shared" si="193"/>
        <v>995.574480454595</v>
      </c>
      <c r="H85" s="21">
        <f t="shared" si="193"/>
        <v>1527.0525524041582</v>
      </c>
      <c r="I85" s="21">
        <f t="shared" si="193"/>
        <v>1322.6092947698626</v>
      </c>
      <c r="J85" s="21">
        <f t="shared" si="193"/>
        <v>592.18130762899204</v>
      </c>
      <c r="K85" s="21">
        <f t="shared" si="193"/>
        <v>584.6475695069488</v>
      </c>
      <c r="L85" s="21">
        <f t="shared" si="193"/>
        <v>141.86422284375004</v>
      </c>
      <c r="M85" s="21">
        <f t="shared" si="193"/>
        <v>1544.8778034449738</v>
      </c>
      <c r="V85" s="193"/>
      <c r="W85" s="193"/>
      <c r="X85" s="193"/>
      <c r="Y85" s="193"/>
    </row>
    <row r="86" spans="1:49" ht="13.5" customHeight="1">
      <c r="B86" s="355" t="s">
        <v>151</v>
      </c>
      <c r="C86" s="364" t="s">
        <v>248</v>
      </c>
      <c r="D86" s="365"/>
      <c r="E86" s="365"/>
      <c r="F86" s="365"/>
      <c r="G86" s="365"/>
      <c r="H86" s="365"/>
      <c r="I86" s="365"/>
      <c r="J86" s="365"/>
      <c r="K86" s="365"/>
      <c r="L86" s="365"/>
      <c r="M86" s="366"/>
      <c r="N86" s="362" t="s">
        <v>151</v>
      </c>
      <c r="O86" s="364" t="s">
        <v>731</v>
      </c>
      <c r="P86" s="365"/>
      <c r="Q86" s="365"/>
      <c r="R86" s="365"/>
      <c r="S86" s="365"/>
      <c r="T86" s="365"/>
      <c r="U86" s="365"/>
      <c r="V86" s="365"/>
      <c r="W86" s="365"/>
      <c r="X86" s="365"/>
      <c r="Y86" s="366"/>
      <c r="Z86" s="362" t="s">
        <v>151</v>
      </c>
      <c r="AA86" s="364" t="s">
        <v>731</v>
      </c>
      <c r="AB86" s="365"/>
      <c r="AC86" s="365"/>
      <c r="AD86" s="365"/>
      <c r="AE86" s="365"/>
      <c r="AF86" s="365"/>
      <c r="AG86" s="365"/>
      <c r="AH86" s="365"/>
      <c r="AI86" s="365"/>
      <c r="AJ86" s="365"/>
      <c r="AK86" s="366"/>
      <c r="AL86" s="362" t="s">
        <v>151</v>
      </c>
      <c r="AM86" s="364" t="s">
        <v>732</v>
      </c>
      <c r="AN86" s="365"/>
      <c r="AO86" s="365"/>
      <c r="AP86" s="365"/>
      <c r="AQ86" s="365"/>
      <c r="AR86" s="365"/>
      <c r="AS86" s="365"/>
      <c r="AT86" s="365"/>
      <c r="AU86" s="365"/>
      <c r="AV86" s="365"/>
      <c r="AW86" s="366"/>
    </row>
    <row r="87" spans="1:49" ht="13.5" customHeight="1">
      <c r="B87" s="355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363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363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363"/>
      <c r="AM87" s="12" t="s">
        <v>137</v>
      </c>
      <c r="AN87" s="13" t="s">
        <v>138</v>
      </c>
      <c r="AO87" s="12" t="s">
        <v>139</v>
      </c>
      <c r="AP87" s="12" t="s">
        <v>140</v>
      </c>
      <c r="AQ87" s="12" t="s">
        <v>141</v>
      </c>
      <c r="AR87" s="12" t="s">
        <v>142</v>
      </c>
      <c r="AS87" s="12" t="s">
        <v>143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3.5" customHeight="1">
      <c r="A88" s="312" t="str">
        <f>+'8.คำนวณ'!E57</f>
        <v>อุดรธานี</v>
      </c>
      <c r="B88" s="14" t="str">
        <f>+'8.คำนวณ'!G57</f>
        <v>กุดจับ,รพช.</v>
      </c>
      <c r="C88" s="53">
        <f>+'8.คำนวณ'!Y57</f>
        <v>9617.5624269056098</v>
      </c>
      <c r="D88" s="53">
        <f>+'8.คำนวณ'!Z57</f>
        <v>22.420336775562944</v>
      </c>
      <c r="E88" s="53">
        <f>+'8.คำนวณ'!AA57</f>
        <v>1864.4857779829138</v>
      </c>
      <c r="F88" s="53">
        <f>+'8.คำนวณ'!AB57</f>
        <v>629.92009139741299</v>
      </c>
      <c r="G88" s="53">
        <f>+'8.คำนวณ'!AC57</f>
        <v>791.01396398951158</v>
      </c>
      <c r="H88" s="53">
        <f>+'8.คำนวณ'!AD57</f>
        <v>729.79303442880803</v>
      </c>
      <c r="I88" s="53">
        <f>+'8.คำนวณ'!AE57</f>
        <v>763.41936882858442</v>
      </c>
      <c r="J88" s="53">
        <f>+'8.คำนวณ'!AF57</f>
        <v>347.20394368866266</v>
      </c>
      <c r="K88" s="53">
        <f>+'8.คำนวณ'!AG57</f>
        <v>430.20268486402654</v>
      </c>
      <c r="L88" s="53">
        <f>+'8.คำนวณ'!AH57</f>
        <v>2.4825973619270231E-3</v>
      </c>
      <c r="M88" s="53">
        <f>+'8.คำนวณ'!AI57</f>
        <v>112.72036782871828</v>
      </c>
      <c r="N88" s="14" t="str">
        <f>+B88</f>
        <v>กุดจับ,รพช.</v>
      </c>
      <c r="O88" s="50">
        <f>+(C88-C93)*100/C93</f>
        <v>1.1085638798147648</v>
      </c>
      <c r="P88" s="50">
        <f t="shared" ref="P88:Y88" si="194">+(D88-D93)*100/D93</f>
        <v>-46.170115996107896</v>
      </c>
      <c r="Q88" s="50">
        <f t="shared" si="194"/>
        <v>23.564990881804082</v>
      </c>
      <c r="R88" s="50">
        <f t="shared" si="194"/>
        <v>10.961817837269436</v>
      </c>
      <c r="S88" s="50">
        <f t="shared" si="194"/>
        <v>0.27654714083419973</v>
      </c>
      <c r="T88" s="50">
        <f t="shared" si="194"/>
        <v>-16.10978506218796</v>
      </c>
      <c r="U88" s="50">
        <f t="shared" si="194"/>
        <v>-12.555361886402448</v>
      </c>
      <c r="V88" s="50">
        <f t="shared" si="194"/>
        <v>104.6732219260349</v>
      </c>
      <c r="W88" s="50">
        <f t="shared" si="194"/>
        <v>11.263478867142275</v>
      </c>
      <c r="X88" s="50">
        <f t="shared" si="194"/>
        <v>-99.995144058804613</v>
      </c>
      <c r="Y88" s="50">
        <f t="shared" si="194"/>
        <v>-75.062219879312423</v>
      </c>
      <c r="Z88" s="14" t="str">
        <f>+N88</f>
        <v>กุดจับ,รพช.</v>
      </c>
      <c r="AA88" s="15">
        <f t="shared" ref="AA88:AK92" si="195">+O88/100</f>
        <v>1.1085638798147647E-2</v>
      </c>
      <c r="AB88" s="15">
        <f t="shared" si="195"/>
        <v>-0.46170115996107897</v>
      </c>
      <c r="AC88" s="15">
        <f t="shared" si="195"/>
        <v>0.23564990881804082</v>
      </c>
      <c r="AD88" s="15">
        <f t="shared" si="195"/>
        <v>0.10961817837269436</v>
      </c>
      <c r="AE88" s="15">
        <f t="shared" si="195"/>
        <v>2.7654714083419972E-3</v>
      </c>
      <c r="AF88" s="15">
        <f t="shared" si="195"/>
        <v>-0.16109785062187959</v>
      </c>
      <c r="AG88" s="15">
        <f t="shared" si="195"/>
        <v>-0.12555361886402447</v>
      </c>
      <c r="AH88" s="15">
        <f t="shared" si="195"/>
        <v>1.046732219260349</v>
      </c>
      <c r="AI88" s="15">
        <f t="shared" si="195"/>
        <v>0.11263478867142275</v>
      </c>
      <c r="AJ88" s="15">
        <f t="shared" si="195"/>
        <v>-0.99995144058804608</v>
      </c>
      <c r="AK88" s="15">
        <f t="shared" si="195"/>
        <v>-0.7506221987931242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Not 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Not 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312" t="str">
        <f>+'8.คำนวณ'!E58</f>
        <v>อุดรธานี</v>
      </c>
      <c r="B89" s="14" t="str">
        <f>+'8.คำนวณ'!G58</f>
        <v>หนองวัวซอ,รพช.</v>
      </c>
      <c r="C89" s="53">
        <f>+'8.คำนวณ'!Y58</f>
        <v>10195.82278834</v>
      </c>
      <c r="D89" s="53">
        <f>+'8.คำนวณ'!Z58</f>
        <v>45.573583776715402</v>
      </c>
      <c r="E89" s="53">
        <f>+'8.คำนวณ'!AA58</f>
        <v>1314.8432838696369</v>
      </c>
      <c r="F89" s="53">
        <f>+'8.คำนวณ'!AB58</f>
        <v>919.25852849584032</v>
      </c>
      <c r="G89" s="53">
        <f>+'8.คำนวณ'!AC58</f>
        <v>613.08367456563303</v>
      </c>
      <c r="H89" s="53">
        <f>+'8.คำนวณ'!AD58</f>
        <v>662.27448123035401</v>
      </c>
      <c r="I89" s="53">
        <f>+'8.คำนวณ'!AE58</f>
        <v>228.51028872533476</v>
      </c>
      <c r="J89" s="53">
        <f>+'8.คำนวณ'!AF58</f>
        <v>111.66330299153822</v>
      </c>
      <c r="K89" s="53">
        <f>+'8.คำนวณ'!AG58</f>
        <v>280.67720794960593</v>
      </c>
      <c r="L89" s="53">
        <f>+'8.คำนวณ'!AH58</f>
        <v>52.775417638402288</v>
      </c>
      <c r="M89" s="53">
        <f>+'8.คำนวณ'!AI58</f>
        <v>295.42132798731598</v>
      </c>
      <c r="N89" s="14" t="str">
        <f>+B89</f>
        <v>หนองวัวซอ,รพช.</v>
      </c>
      <c r="O89" s="50">
        <f>+(C89-C93)*100/C93</f>
        <v>7.1877627555807511</v>
      </c>
      <c r="P89" s="50">
        <f t="shared" ref="P89:Y89" si="197">+(D89-D93)*100/D93</f>
        <v>9.4194415052738307</v>
      </c>
      <c r="Q89" s="50">
        <f t="shared" si="197"/>
        <v>-12.861443996575289</v>
      </c>
      <c r="R89" s="50">
        <f t="shared" si="197"/>
        <v>61.929423711552857</v>
      </c>
      <c r="S89" s="50">
        <f t="shared" si="197"/>
        <v>-22.279609725484292</v>
      </c>
      <c r="T89" s="50">
        <f t="shared" si="197"/>
        <v>-23.871089531943003</v>
      </c>
      <c r="U89" s="50">
        <f t="shared" si="197"/>
        <v>-73.825658191667827</v>
      </c>
      <c r="V89" s="50">
        <f t="shared" si="197"/>
        <v>-34.175609437562237</v>
      </c>
      <c r="W89" s="50">
        <f t="shared" si="197"/>
        <v>-27.408350310365883</v>
      </c>
      <c r="X89" s="50">
        <f t="shared" si="197"/>
        <v>3.2283077975620564</v>
      </c>
      <c r="Y89" s="50">
        <f t="shared" si="197"/>
        <v>-34.64222782253691</v>
      </c>
      <c r="Z89" s="14" t="str">
        <f>+N89</f>
        <v>หนองวัวซอ,รพช.</v>
      </c>
      <c r="AA89" s="15">
        <f t="shared" si="195"/>
        <v>7.1877627555807511E-2</v>
      </c>
      <c r="AB89" s="15">
        <f t="shared" si="195"/>
        <v>9.4194415052738303E-2</v>
      </c>
      <c r="AC89" s="15">
        <f t="shared" si="195"/>
        <v>-0.12861443996575289</v>
      </c>
      <c r="AD89" s="15">
        <f t="shared" si="195"/>
        <v>0.61929423711552856</v>
      </c>
      <c r="AE89" s="15">
        <f t="shared" si="195"/>
        <v>-0.22279609725484292</v>
      </c>
      <c r="AF89" s="15">
        <f t="shared" si="195"/>
        <v>-0.23871089531943002</v>
      </c>
      <c r="AG89" s="15">
        <f t="shared" si="195"/>
        <v>-0.73825658191667831</v>
      </c>
      <c r="AH89" s="15">
        <f t="shared" si="195"/>
        <v>-0.34175609437562238</v>
      </c>
      <c r="AI89" s="15">
        <f t="shared" si="195"/>
        <v>-0.27408350310365881</v>
      </c>
      <c r="AJ89" s="15">
        <f t="shared" si="195"/>
        <v>3.2283077975620564E-2</v>
      </c>
      <c r="AK89" s="15">
        <f t="shared" si="195"/>
        <v>-0.34642227822536908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312" t="str">
        <f>+'8.คำนวณ'!E59</f>
        <v>อุดรธานี</v>
      </c>
      <c r="B90" s="14" t="str">
        <f>+'8.คำนวณ'!G59</f>
        <v>วังสามหมอ,รพช.</v>
      </c>
      <c r="C90" s="53">
        <f>+'8.คำนวณ'!Y59</f>
        <v>8888.0112672031573</v>
      </c>
      <c r="D90" s="53">
        <f>+'8.คำนวณ'!Z59</f>
        <v>14.985901279025391</v>
      </c>
      <c r="E90" s="53">
        <f>+'8.คำนวณ'!AA59</f>
        <v>1381.2832969389192</v>
      </c>
      <c r="F90" s="53">
        <f>+'8.คำนวณ'!AB59</f>
        <v>407.12824773429958</v>
      </c>
      <c r="G90" s="53">
        <f>+'8.คำนวณ'!AC59</f>
        <v>926.02852452073</v>
      </c>
      <c r="H90" s="53">
        <f>+'8.คำนวณ'!AD59</f>
        <v>1668.8410606011805</v>
      </c>
      <c r="I90" s="53">
        <f>+'8.คำนวณ'!AE59</f>
        <v>2852.1612835646933</v>
      </c>
      <c r="J90" s="53">
        <f>+'8.คำนวณ'!AF59</f>
        <v>157.01319648182943</v>
      </c>
      <c r="K90" s="53">
        <f>+'8.คำนวณ'!AG59</f>
        <v>360.1802133061056</v>
      </c>
      <c r="L90" s="53">
        <f>+'8.คำนวณ'!AH59</f>
        <v>0.36330013526750876</v>
      </c>
      <c r="M90" s="53">
        <f>+'8.คำนวณ'!AI59</f>
        <v>1010.2211156242478</v>
      </c>
      <c r="N90" s="14" t="str">
        <f>+B90</f>
        <v>วังสามหมอ,รพช.</v>
      </c>
      <c r="O90" s="50">
        <f>+(C90-C93)*100/C93</f>
        <v>-6.5611414738006433</v>
      </c>
      <c r="P90" s="50">
        <f t="shared" ref="P90:Y90" si="199">+(D90-D93)*100/D93</f>
        <v>-64.01974976473295</v>
      </c>
      <c r="Q90" s="50">
        <f t="shared" si="199"/>
        <v>-8.4582676859603598</v>
      </c>
      <c r="R90" s="50">
        <f t="shared" si="199"/>
        <v>-28.283458364881767</v>
      </c>
      <c r="S90" s="50">
        <f t="shared" si="199"/>
        <v>17.392292955894494</v>
      </c>
      <c r="T90" s="50">
        <f t="shared" si="199"/>
        <v>91.834436156894171</v>
      </c>
      <c r="U90" s="50">
        <f t="shared" si="199"/>
        <v>226.69620586863746</v>
      </c>
      <c r="V90" s="50">
        <f t="shared" si="199"/>
        <v>-7.4423047519924967</v>
      </c>
      <c r="W90" s="50">
        <f t="shared" si="199"/>
        <v>-6.8464587471993896</v>
      </c>
      <c r="X90" s="50">
        <f t="shared" si="199"/>
        <v>-99.289387751637591</v>
      </c>
      <c r="Y90" s="50">
        <f t="shared" si="199"/>
        <v>123.49707102618882</v>
      </c>
      <c r="Z90" s="14" t="str">
        <f>+N90</f>
        <v>วังสามหมอ,รพช.</v>
      </c>
      <c r="AA90" s="15">
        <f t="shared" si="195"/>
        <v>-6.5611414738006427E-2</v>
      </c>
      <c r="AB90" s="15">
        <f t="shared" si="195"/>
        <v>-0.64019749764732947</v>
      </c>
      <c r="AC90" s="15">
        <f t="shared" si="195"/>
        <v>-8.4582676859603592E-2</v>
      </c>
      <c r="AD90" s="15">
        <f t="shared" si="195"/>
        <v>-0.28283458364881769</v>
      </c>
      <c r="AE90" s="15">
        <f t="shared" si="195"/>
        <v>0.17392292955894495</v>
      </c>
      <c r="AF90" s="15">
        <f t="shared" si="195"/>
        <v>0.91834436156894172</v>
      </c>
      <c r="AG90" s="15">
        <f t="shared" si="195"/>
        <v>2.2669620586863748</v>
      </c>
      <c r="AH90" s="15">
        <f t="shared" si="195"/>
        <v>-7.442304751992497E-2</v>
      </c>
      <c r="AI90" s="15">
        <f t="shared" si="195"/>
        <v>-6.8464587471993896E-2</v>
      </c>
      <c r="AJ90" s="15">
        <f t="shared" si="195"/>
        <v>-0.99289387751637592</v>
      </c>
      <c r="AK90" s="15">
        <f t="shared" si="195"/>
        <v>1.2349707102618881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Not OK</v>
      </c>
    </row>
    <row r="91" spans="1:49" ht="13.5" customHeight="1">
      <c r="A91" s="312" t="str">
        <f>+'8.คำนวณ'!E60</f>
        <v>อุดรธานี</v>
      </c>
      <c r="B91" s="14" t="str">
        <f>+'8.คำนวณ'!G60</f>
        <v>น้ำโสม,รพช.</v>
      </c>
      <c r="C91" s="53">
        <f>+'8.คำนวณ'!Y60</f>
        <v>9682.1085097251816</v>
      </c>
      <c r="D91" s="53">
        <f>+'8.คำนวณ'!Z60</f>
        <v>94.003884296662207</v>
      </c>
      <c r="E91" s="53">
        <f>+'8.คำนวณ'!AA60</f>
        <v>1359.6784341506273</v>
      </c>
      <c r="F91" s="53">
        <f>+'8.คำนวณ'!AB60</f>
        <v>353.500465628001</v>
      </c>
      <c r="G91" s="53">
        <f>+'8.คำนวณ'!AC60</f>
        <v>625.92655206864731</v>
      </c>
      <c r="H91" s="53">
        <f>+'8.คำนวณ'!AD60</f>
        <v>434.04680991900972</v>
      </c>
      <c r="I91" s="53">
        <f>+'8.คำนวณ'!AE60</f>
        <v>249.98665725642036</v>
      </c>
      <c r="J91" s="53">
        <f>+'8.คำนวณ'!AF60</f>
        <v>67.440412769611896</v>
      </c>
      <c r="K91" s="53">
        <f>+'8.คำนวณ'!AG60</f>
        <v>424.78490302983215</v>
      </c>
      <c r="L91" s="53">
        <f>+'8.คำนวณ'!AH60</f>
        <v>7.1060842261067734</v>
      </c>
      <c r="M91" s="53">
        <f>+'8.คำนวณ'!AI60</f>
        <v>731.48788804995695</v>
      </c>
      <c r="N91" s="14" t="str">
        <f>+B91</f>
        <v>น้ำโสม,รพช.</v>
      </c>
      <c r="O91" s="50">
        <f>+(C91-C93)*100/C93</f>
        <v>1.7871310102653284</v>
      </c>
      <c r="P91" s="50">
        <f t="shared" ref="P91:Y91" si="201">+(D91-D93)*100/D93</f>
        <v>125.69768858780073</v>
      </c>
      <c r="Q91" s="50">
        <f t="shared" si="201"/>
        <v>-9.8900858875054656</v>
      </c>
      <c r="R91" s="50">
        <f t="shared" si="201"/>
        <v>-37.730110837729562</v>
      </c>
      <c r="S91" s="50">
        <f t="shared" si="201"/>
        <v>-20.65152290276918</v>
      </c>
      <c r="T91" s="50">
        <f t="shared" si="201"/>
        <v>-50.106018474571478</v>
      </c>
      <c r="U91" s="50">
        <f t="shared" si="201"/>
        <v>-71.365682258549043</v>
      </c>
      <c r="V91" s="50">
        <f t="shared" si="201"/>
        <v>-60.244557066565093</v>
      </c>
      <c r="W91" s="50">
        <f t="shared" si="201"/>
        <v>9.8622759555281796</v>
      </c>
      <c r="X91" s="50">
        <f t="shared" si="201"/>
        <v>-86.100554338499819</v>
      </c>
      <c r="Y91" s="50">
        <f t="shared" si="201"/>
        <v>61.831304000486334</v>
      </c>
      <c r="Z91" s="14" t="str">
        <f>+N91</f>
        <v>น้ำโสม,รพช.</v>
      </c>
      <c r="AA91" s="15">
        <f t="shared" si="195"/>
        <v>1.7871310102653283E-2</v>
      </c>
      <c r="AB91" s="15">
        <f t="shared" si="195"/>
        <v>1.2569768858780073</v>
      </c>
      <c r="AC91" s="15">
        <f t="shared" si="195"/>
        <v>-9.8900858875054662E-2</v>
      </c>
      <c r="AD91" s="15">
        <f t="shared" si="195"/>
        <v>-0.37730110837729564</v>
      </c>
      <c r="AE91" s="15">
        <f t="shared" si="195"/>
        <v>-0.20651522902769182</v>
      </c>
      <c r="AF91" s="15">
        <f t="shared" si="195"/>
        <v>-0.50106018474571479</v>
      </c>
      <c r="AG91" s="15">
        <f t="shared" si="195"/>
        <v>-0.71365682258549046</v>
      </c>
      <c r="AH91" s="15">
        <f t="shared" si="195"/>
        <v>-0.60244557066565096</v>
      </c>
      <c r="AI91" s="15">
        <f t="shared" si="195"/>
        <v>9.8622759555281797E-2</v>
      </c>
      <c r="AJ91" s="15">
        <f t="shared" si="195"/>
        <v>-0.86100554338499824</v>
      </c>
      <c r="AK91" s="15">
        <f t="shared" si="195"/>
        <v>0.61831304000486331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Not 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OK</v>
      </c>
      <c r="AV91" s="16" t="str">
        <f t="shared" si="202"/>
        <v>OK</v>
      </c>
      <c r="AW91" s="16" t="str">
        <f t="shared" si="202"/>
        <v>OK</v>
      </c>
    </row>
    <row r="92" spans="1:49" ht="13.5" customHeight="1">
      <c r="A92" s="312" t="str">
        <f>+'8.คำนวณ'!E61</f>
        <v>เลย</v>
      </c>
      <c r="B92" s="14" t="str">
        <f>+'8.คำนวณ'!G61</f>
        <v>ผาขาว,รพช.</v>
      </c>
      <c r="C92" s="53">
        <f>+'8.คำนวณ'!Y61</f>
        <v>9177.0678112226342</v>
      </c>
      <c r="D92" s="53">
        <f>+'8.คำนวณ'!Z61</f>
        <v>31.268059507845834</v>
      </c>
      <c r="E92" s="53">
        <f>+'8.คำนวณ'!AA61</f>
        <v>1624.2643625160736</v>
      </c>
      <c r="F92" s="53">
        <f>+'8.คำนวณ'!AB61</f>
        <v>528.64693720899299</v>
      </c>
      <c r="G92" s="53">
        <f>+'8.คำนวณ'!AC61</f>
        <v>988.10963658945707</v>
      </c>
      <c r="H92" s="53">
        <f>+'8.คำนวณ'!AD61</f>
        <v>854.73566521326154</v>
      </c>
      <c r="I92" s="53">
        <f>+'8.คำนวณ'!AE61</f>
        <v>271.08066231124172</v>
      </c>
      <c r="J92" s="53">
        <f>+'8.คำนวณ'!AF61</f>
        <v>164.87008087330943</v>
      </c>
      <c r="K92" s="53">
        <f>+'8.คำนวณ'!AG61</f>
        <v>437.41597299949524</v>
      </c>
      <c r="L92" s="53">
        <f>+'8.คำนวณ'!AH61</f>
        <v>195.37745034426234</v>
      </c>
      <c r="M92" s="53">
        <f>+'8.คำนวณ'!AI61</f>
        <v>110.18141409811405</v>
      </c>
      <c r="N92" s="14" t="str">
        <f>+B92</f>
        <v>ผาขาว,รพช.</v>
      </c>
      <c r="O92" s="50">
        <f>+(C92-C93)*100/C93</f>
        <v>-3.5223161718602771</v>
      </c>
      <c r="P92" s="50">
        <f t="shared" ref="P92:Y92" si="203">+(D92-D93)*100/D93</f>
        <v>-24.927264332233687</v>
      </c>
      <c r="Q92" s="50">
        <f t="shared" si="203"/>
        <v>7.6448066882370167</v>
      </c>
      <c r="R92" s="50">
        <f t="shared" si="203"/>
        <v>-6.8776723462108613</v>
      </c>
      <c r="S92" s="50">
        <f t="shared" si="203"/>
        <v>25.262292531524821</v>
      </c>
      <c r="T92" s="50">
        <f t="shared" si="203"/>
        <v>-1.7475430881917382</v>
      </c>
      <c r="U92" s="50">
        <f t="shared" si="203"/>
        <v>-68.949503532018184</v>
      </c>
      <c r="V92" s="50">
        <f t="shared" si="203"/>
        <v>-2.8107506699151248</v>
      </c>
      <c r="W92" s="50">
        <f t="shared" si="203"/>
        <v>13.129054234894801</v>
      </c>
      <c r="X92" s="50">
        <f t="shared" si="203"/>
        <v>282.15677835137996</v>
      </c>
      <c r="Y92" s="50">
        <f t="shared" si="203"/>
        <v>-75.6239273248259</v>
      </c>
      <c r="Z92" s="14" t="str">
        <f>+N92</f>
        <v>ผาขาว,รพช.</v>
      </c>
      <c r="AA92" s="15">
        <f t="shared" si="195"/>
        <v>-3.522316171860277E-2</v>
      </c>
      <c r="AB92" s="15">
        <f t="shared" si="195"/>
        <v>-0.24927264332233687</v>
      </c>
      <c r="AC92" s="15">
        <f t="shared" si="195"/>
        <v>7.6448066882370172E-2</v>
      </c>
      <c r="AD92" s="15">
        <f t="shared" si="195"/>
        <v>-6.8776723462108613E-2</v>
      </c>
      <c r="AE92" s="15">
        <f t="shared" si="195"/>
        <v>0.25262292531524821</v>
      </c>
      <c r="AF92" s="15">
        <f t="shared" si="195"/>
        <v>-1.7475430881917383E-2</v>
      </c>
      <c r="AG92" s="15">
        <f t="shared" si="195"/>
        <v>-0.68949503532018186</v>
      </c>
      <c r="AH92" s="15">
        <f t="shared" si="195"/>
        <v>-2.8107506699151248E-2</v>
      </c>
      <c r="AI92" s="15">
        <f t="shared" si="195"/>
        <v>0.13129054234894799</v>
      </c>
      <c r="AJ92" s="15">
        <f t="shared" si="195"/>
        <v>2.8215677835137996</v>
      </c>
      <c r="AK92" s="15">
        <f t="shared" si="195"/>
        <v>-0.75623927324825901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9512.1145606793179</v>
      </c>
      <c r="D93" s="19">
        <f t="shared" si="205"/>
        <v>41.650353127162354</v>
      </c>
      <c r="E93" s="19">
        <f t="shared" si="205"/>
        <v>1508.9110310916342</v>
      </c>
      <c r="F93" s="19">
        <f t="shared" si="205"/>
        <v>567.69085409290926</v>
      </c>
      <c r="G93" s="19">
        <f t="shared" si="205"/>
        <v>788.83247034679573</v>
      </c>
      <c r="H93" s="19">
        <f t="shared" si="205"/>
        <v>869.93821027852277</v>
      </c>
      <c r="I93" s="19">
        <f t="shared" si="205"/>
        <v>873.03165213725492</v>
      </c>
      <c r="J93" s="19">
        <f t="shared" si="205"/>
        <v>169.63818736099034</v>
      </c>
      <c r="K93" s="19">
        <f t="shared" si="205"/>
        <v>386.6521964298131</v>
      </c>
      <c r="L93" s="19">
        <f t="shared" si="205"/>
        <v>51.124946988280172</v>
      </c>
      <c r="M93" s="19">
        <f t="shared" si="205"/>
        <v>452.00642271767066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502.30353896425925</v>
      </c>
      <c r="D94" s="21">
        <f t="shared" si="206"/>
        <v>31.404070224604173</v>
      </c>
      <c r="E94" s="21">
        <f t="shared" si="206"/>
        <v>232.35817648839478</v>
      </c>
      <c r="F94" s="21">
        <f t="shared" si="206"/>
        <v>223.97243590319454</v>
      </c>
      <c r="G94" s="21">
        <f t="shared" si="206"/>
        <v>170.26808465600058</v>
      </c>
      <c r="H94" s="21">
        <f t="shared" si="206"/>
        <v>472.02835963892153</v>
      </c>
      <c r="I94" s="21">
        <f t="shared" si="206"/>
        <v>1128.5950113237236</v>
      </c>
      <c r="J94" s="21">
        <f t="shared" si="206"/>
        <v>106.67379645849842</v>
      </c>
      <c r="K94" s="21">
        <f t="shared" si="206"/>
        <v>66.819109244661746</v>
      </c>
      <c r="L94" s="21">
        <f t="shared" si="206"/>
        <v>83.57544527751601</v>
      </c>
      <c r="M94" s="21">
        <f t="shared" si="206"/>
        <v>401.9302763828104</v>
      </c>
      <c r="N94" s="23"/>
      <c r="O94" s="51"/>
      <c r="P94" s="51"/>
      <c r="Q94" s="51"/>
      <c r="R94" s="51"/>
      <c r="S94" s="51"/>
      <c r="T94" s="51"/>
      <c r="U94" s="51"/>
      <c r="V94" s="193"/>
      <c r="W94" s="193"/>
      <c r="X94" s="193"/>
      <c r="Y94" s="19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10014.418099643577</v>
      </c>
      <c r="D95" s="21">
        <f t="shared" ref="D95:M95" si="207">+D93+D94</f>
        <v>73.05442335176653</v>
      </c>
      <c r="E95" s="21">
        <f t="shared" si="207"/>
        <v>1741.2692075800289</v>
      </c>
      <c r="F95" s="21">
        <f t="shared" si="207"/>
        <v>791.6632899961038</v>
      </c>
      <c r="G95" s="21">
        <f t="shared" si="207"/>
        <v>959.10055500279634</v>
      </c>
      <c r="H95" s="21">
        <f t="shared" si="207"/>
        <v>1341.9665699174443</v>
      </c>
      <c r="I95" s="21">
        <f t="shared" si="207"/>
        <v>2001.6266634609785</v>
      </c>
      <c r="J95" s="21">
        <f t="shared" si="207"/>
        <v>276.31198381948877</v>
      </c>
      <c r="K95" s="21">
        <f t="shared" si="207"/>
        <v>453.47130567447482</v>
      </c>
      <c r="L95" s="21">
        <f t="shared" si="207"/>
        <v>134.70039226579618</v>
      </c>
      <c r="M95" s="21">
        <f t="shared" si="207"/>
        <v>853.93669910048106</v>
      </c>
      <c r="N95" s="23"/>
      <c r="O95" s="51"/>
      <c r="P95" s="51"/>
      <c r="Q95" s="51"/>
      <c r="R95" s="51"/>
      <c r="S95" s="51"/>
      <c r="T95" s="51"/>
      <c r="U95" s="51"/>
      <c r="V95" s="193"/>
      <c r="W95" s="193"/>
      <c r="X95" s="193"/>
      <c r="Y95" s="19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3"/>
      <c r="O96" s="51"/>
      <c r="P96" s="51"/>
      <c r="Q96" s="51"/>
      <c r="R96" s="51"/>
      <c r="S96" s="51"/>
      <c r="T96" s="51"/>
      <c r="U96" s="51"/>
      <c r="V96" s="193"/>
      <c r="W96" s="193"/>
      <c r="X96" s="193"/>
      <c r="Y96" s="193"/>
      <c r="Z96" s="23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23"/>
      <c r="AM96" s="26"/>
      <c r="AN96" s="26"/>
      <c r="AO96" s="26"/>
      <c r="AP96" s="26"/>
      <c r="AQ96" s="26"/>
      <c r="AR96" s="26"/>
      <c r="AS96" s="26"/>
      <c r="AT96" s="61"/>
      <c r="AU96" s="61"/>
      <c r="AV96" s="61"/>
      <c r="AW96" s="61"/>
    </row>
    <row r="97" spans="1:49" ht="13.5" customHeight="1">
      <c r="B97" s="355" t="s">
        <v>152</v>
      </c>
      <c r="C97" s="364" t="s">
        <v>248</v>
      </c>
      <c r="D97" s="365"/>
      <c r="E97" s="365"/>
      <c r="F97" s="365"/>
      <c r="G97" s="365"/>
      <c r="H97" s="365"/>
      <c r="I97" s="365"/>
      <c r="J97" s="365"/>
      <c r="K97" s="365"/>
      <c r="L97" s="365"/>
      <c r="M97" s="366"/>
      <c r="N97" s="355" t="s">
        <v>152</v>
      </c>
      <c r="O97" s="364" t="s">
        <v>731</v>
      </c>
      <c r="P97" s="365"/>
      <c r="Q97" s="365"/>
      <c r="R97" s="365"/>
      <c r="S97" s="365"/>
      <c r="T97" s="365"/>
      <c r="U97" s="365"/>
      <c r="V97" s="365"/>
      <c r="W97" s="365"/>
      <c r="X97" s="365"/>
      <c r="Y97" s="366"/>
      <c r="Z97" s="355" t="s">
        <v>152</v>
      </c>
      <c r="AA97" s="364" t="s">
        <v>731</v>
      </c>
      <c r="AB97" s="365"/>
      <c r="AC97" s="365"/>
      <c r="AD97" s="365"/>
      <c r="AE97" s="365"/>
      <c r="AF97" s="365"/>
      <c r="AG97" s="365"/>
      <c r="AH97" s="365"/>
      <c r="AI97" s="365"/>
      <c r="AJ97" s="365"/>
      <c r="AK97" s="366"/>
      <c r="AL97" s="355" t="s">
        <v>152</v>
      </c>
      <c r="AM97" s="364" t="s">
        <v>732</v>
      </c>
      <c r="AN97" s="365"/>
      <c r="AO97" s="365"/>
      <c r="AP97" s="365"/>
      <c r="AQ97" s="365"/>
      <c r="AR97" s="365"/>
      <c r="AS97" s="365"/>
      <c r="AT97" s="365"/>
      <c r="AU97" s="365"/>
      <c r="AV97" s="365"/>
      <c r="AW97" s="366"/>
    </row>
    <row r="98" spans="1:49" ht="13.5" customHeight="1">
      <c r="B98" s="355"/>
      <c r="C98" s="38" t="s">
        <v>5</v>
      </c>
      <c r="D98" s="38" t="s">
        <v>8</v>
      </c>
      <c r="E98" s="38" t="s">
        <v>11</v>
      </c>
      <c r="F98" s="38" t="s">
        <v>17</v>
      </c>
      <c r="G98" s="38" t="s">
        <v>20</v>
      </c>
      <c r="H98" s="38" t="s">
        <v>23</v>
      </c>
      <c r="I98" s="38" t="s">
        <v>26</v>
      </c>
      <c r="J98" s="38" t="s">
        <v>29</v>
      </c>
      <c r="K98" s="38" t="s">
        <v>32</v>
      </c>
      <c r="L98" s="38" t="s">
        <v>35</v>
      </c>
      <c r="M98" s="38" t="s">
        <v>38</v>
      </c>
      <c r="N98" s="355"/>
      <c r="O98" s="38" t="s">
        <v>5</v>
      </c>
      <c r="P98" s="38" t="s">
        <v>8</v>
      </c>
      <c r="Q98" s="38" t="s">
        <v>11</v>
      </c>
      <c r="R98" s="38" t="s">
        <v>17</v>
      </c>
      <c r="S98" s="38" t="s">
        <v>20</v>
      </c>
      <c r="T98" s="38" t="s">
        <v>23</v>
      </c>
      <c r="U98" s="38" t="s">
        <v>26</v>
      </c>
      <c r="V98" s="38" t="s">
        <v>29</v>
      </c>
      <c r="W98" s="38" t="s">
        <v>32</v>
      </c>
      <c r="X98" s="38" t="s">
        <v>35</v>
      </c>
      <c r="Y98" s="38" t="s">
        <v>38</v>
      </c>
      <c r="Z98" s="355"/>
      <c r="AA98" s="38" t="s">
        <v>5</v>
      </c>
      <c r="AB98" s="38" t="s">
        <v>8</v>
      </c>
      <c r="AC98" s="38" t="s">
        <v>11</v>
      </c>
      <c r="AD98" s="38" t="s">
        <v>17</v>
      </c>
      <c r="AE98" s="38" t="s">
        <v>20</v>
      </c>
      <c r="AF98" s="38" t="s">
        <v>23</v>
      </c>
      <c r="AG98" s="38" t="s">
        <v>26</v>
      </c>
      <c r="AH98" s="38" t="s">
        <v>29</v>
      </c>
      <c r="AI98" s="38" t="s">
        <v>32</v>
      </c>
      <c r="AJ98" s="38" t="s">
        <v>35</v>
      </c>
      <c r="AK98" s="38" t="s">
        <v>38</v>
      </c>
      <c r="AL98" s="355"/>
      <c r="AM98" s="12" t="s">
        <v>137</v>
      </c>
      <c r="AN98" s="13" t="s">
        <v>138</v>
      </c>
      <c r="AO98" s="12" t="s">
        <v>139</v>
      </c>
      <c r="AP98" s="12" t="s">
        <v>140</v>
      </c>
      <c r="AQ98" s="12" t="s">
        <v>141</v>
      </c>
      <c r="AR98" s="12" t="s">
        <v>142</v>
      </c>
      <c r="AS98" s="12" t="s">
        <v>143</v>
      </c>
      <c r="AT98" s="38" t="s">
        <v>29</v>
      </c>
      <c r="AU98" s="38" t="s">
        <v>32</v>
      </c>
      <c r="AV98" s="38" t="s">
        <v>35</v>
      </c>
      <c r="AW98" s="38" t="s">
        <v>38</v>
      </c>
    </row>
    <row r="99" spans="1:49" ht="13.5" customHeight="1">
      <c r="A99" s="312" t="str">
        <f>+'8.คำนวณ'!E62</f>
        <v>หนองบัวลำภู</v>
      </c>
      <c r="B99" s="14" t="str">
        <f>+'8.คำนวณ'!G62</f>
        <v>นากลาง,รพช.</v>
      </c>
      <c r="C99" s="53">
        <f>+'8.คำนวณ'!Y62</f>
        <v>7458.9070202314088</v>
      </c>
      <c r="D99" s="53">
        <f>+'8.คำนวณ'!Z62</f>
        <v>13.24603480325945</v>
      </c>
      <c r="E99" s="53">
        <f>+'8.คำนวณ'!AA62</f>
        <v>1612.6996200141884</v>
      </c>
      <c r="F99" s="53">
        <f>+'8.คำนวณ'!AB62</f>
        <v>588.37281974026996</v>
      </c>
      <c r="G99" s="53">
        <f>+'8.คำนวณ'!AC62</f>
        <v>542.9946836156721</v>
      </c>
      <c r="H99" s="53">
        <f>+'8.คำนวณ'!AD62</f>
        <v>560.47059022661472</v>
      </c>
      <c r="I99" s="53">
        <f>+'8.คำนวณ'!AE62</f>
        <v>715.43722017343816</v>
      </c>
      <c r="J99" s="53">
        <f>+'8.คำนวณ'!AF62</f>
        <v>124.20579826522084</v>
      </c>
      <c r="K99" s="53">
        <f>+'8.คำนวณ'!AG62</f>
        <v>410.41065080740276</v>
      </c>
      <c r="L99" s="53">
        <f>+'8.คำนวณ'!AH62</f>
        <v>56.18946024611764</v>
      </c>
      <c r="M99" s="53">
        <f>+'8.คำนวณ'!AI62</f>
        <v>135.69309813296979</v>
      </c>
      <c r="N99" s="14" t="str">
        <f t="shared" ref="N99:N104" si="208">+B99</f>
        <v>นากลาง,รพช.</v>
      </c>
      <c r="O99" s="50">
        <f t="shared" ref="O99:Y99" si="209">+(C99-C105)*100/C105</f>
        <v>-7.2256818962028246</v>
      </c>
      <c r="P99" s="50">
        <f t="shared" si="209"/>
        <v>-59.354626861357417</v>
      </c>
      <c r="Q99" s="50">
        <f t="shared" si="209"/>
        <v>3.3898103745838788</v>
      </c>
      <c r="R99" s="50">
        <f t="shared" si="209"/>
        <v>-16.908576252990422</v>
      </c>
      <c r="S99" s="50">
        <f t="shared" si="209"/>
        <v>4.3831877945996371</v>
      </c>
      <c r="T99" s="50">
        <f t="shared" si="209"/>
        <v>-9.6913516179434005</v>
      </c>
      <c r="U99" s="50">
        <f t="shared" si="209"/>
        <v>-30.604099769199937</v>
      </c>
      <c r="V99" s="50">
        <f t="shared" si="209"/>
        <v>-63.780153335281739</v>
      </c>
      <c r="W99" s="50">
        <f t="shared" si="209"/>
        <v>26.409346507164983</v>
      </c>
      <c r="X99" s="50">
        <f t="shared" si="209"/>
        <v>-19.246354776528751</v>
      </c>
      <c r="Y99" s="50">
        <f t="shared" si="209"/>
        <v>-75.245480356762599</v>
      </c>
      <c r="Z99" s="14" t="str">
        <f t="shared" ref="Z99:Z104" si="210">+N99</f>
        <v>นากลาง,รพช.</v>
      </c>
      <c r="AA99" s="15">
        <f t="shared" ref="AA99:AK104" si="211">+O99/100</f>
        <v>-7.2256818962028249E-2</v>
      </c>
      <c r="AB99" s="15">
        <f t="shared" si="211"/>
        <v>-0.59354626861357418</v>
      </c>
      <c r="AC99" s="15">
        <f t="shared" si="211"/>
        <v>3.3898103745838785E-2</v>
      </c>
      <c r="AD99" s="15">
        <f t="shared" si="211"/>
        <v>-0.1690857625299042</v>
      </c>
      <c r="AE99" s="15">
        <f t="shared" si="211"/>
        <v>4.383187794599637E-2</v>
      </c>
      <c r="AF99" s="15">
        <f t="shared" si="211"/>
        <v>-9.6913516179434001E-2</v>
      </c>
      <c r="AG99" s="15">
        <f t="shared" si="211"/>
        <v>-0.30604099769199938</v>
      </c>
      <c r="AH99" s="15">
        <f t="shared" si="211"/>
        <v>-0.63780153335281742</v>
      </c>
      <c r="AI99" s="15">
        <f t="shared" si="211"/>
        <v>0.26409346507164982</v>
      </c>
      <c r="AJ99" s="15">
        <f t="shared" si="211"/>
        <v>-0.19246354776528751</v>
      </c>
      <c r="AK99" s="15">
        <f t="shared" si="211"/>
        <v>-0.75245480356762595</v>
      </c>
      <c r="AL99" s="14" t="str">
        <f t="shared" ref="AL99:AL104" si="212">+Z99</f>
        <v>นากลาง,รพช.</v>
      </c>
      <c r="AM99" s="16" t="str">
        <f>+IF(AND(C99&lt;C107),"OK","Not OK")</f>
        <v>OK</v>
      </c>
      <c r="AN99" s="16" t="str">
        <f t="shared" ref="AN99:AW99" si="213">+IF(AND(D99&lt;D107),"OK","Not OK")</f>
        <v>OK</v>
      </c>
      <c r="AO99" s="16" t="str">
        <f t="shared" si="213"/>
        <v>OK</v>
      </c>
      <c r="AP99" s="16" t="str">
        <f t="shared" si="213"/>
        <v>OK</v>
      </c>
      <c r="AQ99" s="16" t="str">
        <f t="shared" si="213"/>
        <v>OK</v>
      </c>
      <c r="AR99" s="16" t="str">
        <f t="shared" si="213"/>
        <v>OK</v>
      </c>
      <c r="AS99" s="16" t="str">
        <f t="shared" si="213"/>
        <v>OK</v>
      </c>
      <c r="AT99" s="16" t="str">
        <f t="shared" si="213"/>
        <v>OK</v>
      </c>
      <c r="AU99" s="16" t="str">
        <f t="shared" si="213"/>
        <v>Not OK</v>
      </c>
      <c r="AV99" s="16" t="str">
        <f t="shared" si="213"/>
        <v>OK</v>
      </c>
      <c r="AW99" s="16" t="str">
        <f t="shared" si="213"/>
        <v>OK</v>
      </c>
    </row>
    <row r="100" spans="1:49" ht="13.5" customHeight="1">
      <c r="A100" s="312" t="str">
        <f>+'8.คำนวณ'!E63</f>
        <v>เลย</v>
      </c>
      <c r="B100" s="14" t="str">
        <f>+'8.คำนวณ'!G63</f>
        <v>เชียงคาน,รพช.</v>
      </c>
      <c r="C100" s="53">
        <f>+'8.คำนวณ'!Y63</f>
        <v>8904.2609144319722</v>
      </c>
      <c r="D100" s="53">
        <f>+'8.คำนวณ'!Z63</f>
        <v>63.717547125322596</v>
      </c>
      <c r="E100" s="53">
        <f>+'8.คำนวณ'!AA63</f>
        <v>1807.6929472161248</v>
      </c>
      <c r="F100" s="53">
        <f>+'8.คำนวณ'!AB63</f>
        <v>664.60080820581823</v>
      </c>
      <c r="G100" s="53">
        <f>+'8.คำนวณ'!AC63</f>
        <v>577.18281676195943</v>
      </c>
      <c r="H100" s="53">
        <f>+'8.คำนวณ'!AD63</f>
        <v>584.68913146502166</v>
      </c>
      <c r="I100" s="53">
        <f>+'8.คำนวณ'!AE63</f>
        <v>213.93028569747813</v>
      </c>
      <c r="J100" s="53">
        <f>+'8.คำนวณ'!AF63</f>
        <v>73.013982954288466</v>
      </c>
      <c r="K100" s="53">
        <f>+'8.คำนวณ'!AG63</f>
        <v>335.22379622603233</v>
      </c>
      <c r="L100" s="53">
        <f>+'8.คำนวณ'!AH63</f>
        <v>17.232763915972985</v>
      </c>
      <c r="M100" s="53">
        <f>+'8.คำนวณ'!AI63</f>
        <v>241.21105422693392</v>
      </c>
      <c r="N100" s="14" t="str">
        <f t="shared" si="208"/>
        <v>เชียงคาน,รพช.</v>
      </c>
      <c r="O100" s="50">
        <f t="shared" ref="O100:Y100" si="214">+(C100-C105)*100/C105</f>
        <v>10.751713664489518</v>
      </c>
      <c r="P100" s="50">
        <f t="shared" si="214"/>
        <v>95.51688613640836</v>
      </c>
      <c r="Q100" s="50">
        <f t="shared" si="214"/>
        <v>15.890788779688247</v>
      </c>
      <c r="R100" s="50">
        <f t="shared" si="214"/>
        <v>-6.1434765093125128</v>
      </c>
      <c r="S100" s="50">
        <f t="shared" si="214"/>
        <v>10.955381648861319</v>
      </c>
      <c r="T100" s="50">
        <f t="shared" si="214"/>
        <v>-5.7890171098270988</v>
      </c>
      <c r="U100" s="50">
        <f t="shared" si="214"/>
        <v>-79.249213845751868</v>
      </c>
      <c r="V100" s="50">
        <f t="shared" si="214"/>
        <v>-78.708278486824966</v>
      </c>
      <c r="W100" s="50">
        <f t="shared" si="214"/>
        <v>3.2512702368187218</v>
      </c>
      <c r="X100" s="50">
        <f t="shared" si="214"/>
        <v>-75.23363816995429</v>
      </c>
      <c r="Y100" s="50">
        <f t="shared" si="214"/>
        <v>-55.99581804687363</v>
      </c>
      <c r="Z100" s="14" t="str">
        <f t="shared" si="210"/>
        <v>เชียงคาน,รพช.</v>
      </c>
      <c r="AA100" s="15">
        <f t="shared" si="211"/>
        <v>0.10751713664489518</v>
      </c>
      <c r="AB100" s="15">
        <f t="shared" si="211"/>
        <v>0.95516886136408363</v>
      </c>
      <c r="AC100" s="15">
        <f t="shared" si="211"/>
        <v>0.15890788779688247</v>
      </c>
      <c r="AD100" s="15">
        <f t="shared" si="211"/>
        <v>-6.1434765093125128E-2</v>
      </c>
      <c r="AE100" s="15">
        <f t="shared" si="211"/>
        <v>0.10955381648861319</v>
      </c>
      <c r="AF100" s="15">
        <f t="shared" si="211"/>
        <v>-5.7890171098270986E-2</v>
      </c>
      <c r="AG100" s="15">
        <f t="shared" si="211"/>
        <v>-0.79249213845751865</v>
      </c>
      <c r="AH100" s="15">
        <f t="shared" si="211"/>
        <v>-0.78708278486824967</v>
      </c>
      <c r="AI100" s="15">
        <f t="shared" si="211"/>
        <v>3.2512702368187221E-2</v>
      </c>
      <c r="AJ100" s="15">
        <f t="shared" si="211"/>
        <v>-0.75233638169954287</v>
      </c>
      <c r="AK100" s="15">
        <f t="shared" si="211"/>
        <v>-0.55995818046873636</v>
      </c>
      <c r="AL100" s="14" t="str">
        <f t="shared" si="212"/>
        <v>เชียงคาน,รพช.</v>
      </c>
      <c r="AM100" s="16" t="str">
        <f>+IF(AND(C100&lt;C107),"OK","Not OK")</f>
        <v>OK</v>
      </c>
      <c r="AN100" s="16" t="str">
        <f t="shared" ref="AN100:AW100" si="215">+IF(AND(D100&lt;D107),"OK","Not OK")</f>
        <v>Not OK</v>
      </c>
      <c r="AO100" s="16" t="str">
        <f t="shared" si="215"/>
        <v>OK</v>
      </c>
      <c r="AP100" s="16" t="str">
        <f t="shared" si="215"/>
        <v>OK</v>
      </c>
      <c r="AQ100" s="16" t="str">
        <f t="shared" si="215"/>
        <v>OK</v>
      </c>
      <c r="AR100" s="16" t="str">
        <f t="shared" si="215"/>
        <v>OK</v>
      </c>
      <c r="AS100" s="16" t="str">
        <f t="shared" si="215"/>
        <v>OK</v>
      </c>
      <c r="AT100" s="16" t="str">
        <f t="shared" si="215"/>
        <v>OK</v>
      </c>
      <c r="AU100" s="16" t="str">
        <f t="shared" si="215"/>
        <v>OK</v>
      </c>
      <c r="AV100" s="16" t="str">
        <f t="shared" si="215"/>
        <v>OK</v>
      </c>
      <c r="AW100" s="16" t="str">
        <f t="shared" si="215"/>
        <v>OK</v>
      </c>
    </row>
    <row r="101" spans="1:49" ht="13.5" customHeight="1">
      <c r="A101" s="312" t="str">
        <f>+'8.คำนวณ'!E64</f>
        <v>บึงกาฬ</v>
      </c>
      <c r="B101" s="14" t="str">
        <f>+'8.คำนวณ'!G64</f>
        <v>โซ่พิสัย,รพช.</v>
      </c>
      <c r="C101" s="53">
        <f>+'8.คำนวณ'!Y64</f>
        <v>6702.2816291314093</v>
      </c>
      <c r="D101" s="53">
        <f>+'8.คำนวณ'!Z64</f>
        <v>12.893017621703384</v>
      </c>
      <c r="E101" s="53">
        <f>+'8.คำนวณ'!AA64</f>
        <v>1041.8266937495519</v>
      </c>
      <c r="F101" s="53">
        <f>+'8.คำนวณ'!AB64</f>
        <v>449.48020154428161</v>
      </c>
      <c r="G101" s="53">
        <f>+'8.คำนวณ'!AC64</f>
        <v>412.36571604694217</v>
      </c>
      <c r="H101" s="53">
        <f>+'8.คำนวณ'!AD64</f>
        <v>880.22936430669927</v>
      </c>
      <c r="I101" s="53">
        <f>+'8.คำนวณ'!AE64</f>
        <v>2379.8218318893523</v>
      </c>
      <c r="J101" s="53">
        <f>+'8.คำนวณ'!AF64</f>
        <v>330.97493530023735</v>
      </c>
      <c r="K101" s="53">
        <f>+'8.คำนวณ'!AG64</f>
        <v>275.85177177717611</v>
      </c>
      <c r="L101" s="53">
        <f>+'8.คำนวณ'!AH64</f>
        <v>16.486689403591342</v>
      </c>
      <c r="M101" s="53">
        <f>+'8.คำนวณ'!AI64</f>
        <v>388.82647302435788</v>
      </c>
      <c r="N101" s="14" t="str">
        <f t="shared" si="208"/>
        <v>โซ่พิสัย,รพช.</v>
      </c>
      <c r="O101" s="50">
        <f t="shared" ref="O101:Y101" si="216">+(C101-C105)*100/C105</f>
        <v>-16.636632391888654</v>
      </c>
      <c r="P101" s="50">
        <f t="shared" si="216"/>
        <v>-60.437857826836037</v>
      </c>
      <c r="Q101" s="50">
        <f t="shared" si="216"/>
        <v>-33.208724691707822</v>
      </c>
      <c r="R101" s="50">
        <f t="shared" si="216"/>
        <v>-36.523325620490134</v>
      </c>
      <c r="S101" s="50">
        <f t="shared" si="216"/>
        <v>-20.728417281063486</v>
      </c>
      <c r="T101" s="50">
        <f t="shared" si="216"/>
        <v>41.831392303017765</v>
      </c>
      <c r="U101" s="50">
        <f t="shared" si="216"/>
        <v>130.8376944280831</v>
      </c>
      <c r="V101" s="50">
        <f t="shared" si="216"/>
        <v>-3.483882605532147</v>
      </c>
      <c r="W101" s="50">
        <f t="shared" si="216"/>
        <v>-15.035727911553805</v>
      </c>
      <c r="X101" s="50">
        <f t="shared" si="216"/>
        <v>-76.305871934422669</v>
      </c>
      <c r="Y101" s="50">
        <f t="shared" si="216"/>
        <v>-29.066307006564614</v>
      </c>
      <c r="Z101" s="14" t="str">
        <f t="shared" si="210"/>
        <v>โซ่พิสัย,รพช.</v>
      </c>
      <c r="AA101" s="15">
        <f t="shared" si="211"/>
        <v>-0.16636632391888653</v>
      </c>
      <c r="AB101" s="15">
        <f t="shared" si="211"/>
        <v>-0.60437857826836039</v>
      </c>
      <c r="AC101" s="15">
        <f t="shared" si="211"/>
        <v>-0.33208724691707819</v>
      </c>
      <c r="AD101" s="15">
        <f t="shared" si="211"/>
        <v>-0.36523325620490132</v>
      </c>
      <c r="AE101" s="15">
        <f t="shared" si="211"/>
        <v>-0.20728417281063485</v>
      </c>
      <c r="AF101" s="15">
        <f t="shared" si="211"/>
        <v>0.41831392303017767</v>
      </c>
      <c r="AG101" s="15">
        <f t="shared" si="211"/>
        <v>1.3083769442808311</v>
      </c>
      <c r="AH101" s="15">
        <f t="shared" si="211"/>
        <v>-3.4838826055321473E-2</v>
      </c>
      <c r="AI101" s="15">
        <f t="shared" si="211"/>
        <v>-0.15035727911553803</v>
      </c>
      <c r="AJ101" s="15">
        <f t="shared" si="211"/>
        <v>-0.76305871934422664</v>
      </c>
      <c r="AK101" s="15">
        <f t="shared" si="211"/>
        <v>-0.29066307006564612</v>
      </c>
      <c r="AL101" s="14" t="str">
        <f t="shared" si="212"/>
        <v>โซ่พิสัย,รพช.</v>
      </c>
      <c r="AM101" s="16" t="str">
        <f>+IF(AND(C101&lt;C107),"OK","Not OK")</f>
        <v>OK</v>
      </c>
      <c r="AN101" s="16" t="str">
        <f t="shared" ref="AN101:AW101" si="217">+IF(AND(D101&lt;D107),"OK","Not OK")</f>
        <v>OK</v>
      </c>
      <c r="AO101" s="16" t="str">
        <f t="shared" si="217"/>
        <v>OK</v>
      </c>
      <c r="AP101" s="16" t="str">
        <f t="shared" si="217"/>
        <v>OK</v>
      </c>
      <c r="AQ101" s="16" t="str">
        <f t="shared" si="217"/>
        <v>OK</v>
      </c>
      <c r="AR101" s="16" t="str">
        <f t="shared" si="217"/>
        <v>Not OK</v>
      </c>
      <c r="AS101" s="16" t="str">
        <f t="shared" si="217"/>
        <v>Not OK</v>
      </c>
      <c r="AT101" s="16" t="str">
        <f t="shared" si="217"/>
        <v>OK</v>
      </c>
      <c r="AU101" s="16" t="str">
        <f t="shared" si="217"/>
        <v>OK</v>
      </c>
      <c r="AV101" s="16" t="str">
        <f t="shared" si="217"/>
        <v>OK</v>
      </c>
      <c r="AW101" s="16" t="str">
        <f t="shared" si="217"/>
        <v>OK</v>
      </c>
    </row>
    <row r="102" spans="1:49" ht="13.5" customHeight="1">
      <c r="A102" s="312" t="str">
        <f>+'8.คำนวณ'!E65</f>
        <v>สกลนคร</v>
      </c>
      <c r="B102" s="14" t="str">
        <f>+'8.คำนวณ'!G65</f>
        <v>พระอาจารย์ฝั้นอาจาโร,รพช.</v>
      </c>
      <c r="C102" s="53">
        <f>+'8.คำนวณ'!Y65</f>
        <v>9093.5257150353173</v>
      </c>
      <c r="D102" s="53">
        <f>+'8.คำนวณ'!Z65</f>
        <v>37.549579589488076</v>
      </c>
      <c r="E102" s="53">
        <f>+'8.คำนวณ'!AA65</f>
        <v>1679.3001411015741</v>
      </c>
      <c r="F102" s="53">
        <f>+'8.คำนวณ'!AB65</f>
        <v>1215.4381737912788</v>
      </c>
      <c r="G102" s="53">
        <f>+'8.คำนวณ'!AC65</f>
        <v>704.57701980101183</v>
      </c>
      <c r="H102" s="53">
        <f>+'8.คำนวณ'!AD65</f>
        <v>707.2962677412977</v>
      </c>
      <c r="I102" s="53">
        <f>+'8.คำนวณ'!AE65</f>
        <v>1896.7712497159866</v>
      </c>
      <c r="J102" s="53">
        <f>+'8.คำนวณ'!AF65</f>
        <v>203.85611019397325</v>
      </c>
      <c r="K102" s="53">
        <f>+'8.คำนวณ'!AG65</f>
        <v>397.82047804097971</v>
      </c>
      <c r="L102" s="53">
        <f>+'8.คำนวณ'!AH65</f>
        <v>9.9970947861140953</v>
      </c>
      <c r="M102" s="53">
        <f>+'8.คำนวณ'!AI65</f>
        <v>1239.4929937454551</v>
      </c>
      <c r="N102" s="14" t="str">
        <f t="shared" si="208"/>
        <v>พระอาจารย์ฝั้นอาจาโร,รพช.</v>
      </c>
      <c r="O102" s="50">
        <f t="shared" ref="O102:Y102" si="218">+(C102-C105)*100/C105</f>
        <v>13.105800230979755</v>
      </c>
      <c r="P102" s="50">
        <f t="shared" si="218"/>
        <v>15.220644991687976</v>
      </c>
      <c r="Q102" s="50">
        <f t="shared" si="218"/>
        <v>7.6595548208637751</v>
      </c>
      <c r="R102" s="50">
        <f t="shared" si="218"/>
        <v>71.647100186178761</v>
      </c>
      <c r="S102" s="50">
        <f t="shared" si="218"/>
        <v>35.445148162267671</v>
      </c>
      <c r="T102" s="50">
        <f t="shared" si="218"/>
        <v>13.966675610156976</v>
      </c>
      <c r="U102" s="50">
        <f t="shared" si="218"/>
        <v>83.982807567700945</v>
      </c>
      <c r="V102" s="50">
        <f t="shared" si="218"/>
        <v>-40.553201573367033</v>
      </c>
      <c r="W102" s="50">
        <f t="shared" si="218"/>
        <v>22.531485372994005</v>
      </c>
      <c r="X102" s="50">
        <f t="shared" si="218"/>
        <v>-85.632503994749584</v>
      </c>
      <c r="Y102" s="50">
        <f t="shared" si="218"/>
        <v>126.12096033992627</v>
      </c>
      <c r="Z102" s="14" t="str">
        <f t="shared" si="210"/>
        <v>พระอาจารย์ฝั้นอาจาโร,รพช.</v>
      </c>
      <c r="AA102" s="15">
        <f t="shared" si="211"/>
        <v>0.13105800230979756</v>
      </c>
      <c r="AB102" s="15">
        <f t="shared" si="211"/>
        <v>0.15220644991687976</v>
      </c>
      <c r="AC102" s="15">
        <f t="shared" si="211"/>
        <v>7.6595548208637745E-2</v>
      </c>
      <c r="AD102" s="15">
        <f t="shared" si="211"/>
        <v>0.71647100186178758</v>
      </c>
      <c r="AE102" s="15">
        <f t="shared" si="211"/>
        <v>0.3544514816226767</v>
      </c>
      <c r="AF102" s="15">
        <f t="shared" si="211"/>
        <v>0.13966675610156976</v>
      </c>
      <c r="AG102" s="15">
        <f t="shared" si="211"/>
        <v>0.83982807567700946</v>
      </c>
      <c r="AH102" s="15">
        <f t="shared" si="211"/>
        <v>-0.40553201573367031</v>
      </c>
      <c r="AI102" s="15">
        <f t="shared" si="211"/>
        <v>0.22531485372994006</v>
      </c>
      <c r="AJ102" s="15">
        <f t="shared" si="211"/>
        <v>-0.85632503994749587</v>
      </c>
      <c r="AK102" s="15">
        <f t="shared" si="211"/>
        <v>1.2612096033992628</v>
      </c>
      <c r="AL102" s="14" t="str">
        <f t="shared" si="212"/>
        <v>พระอาจารย์ฝั้นอาจาโร,รพช.</v>
      </c>
      <c r="AM102" s="16" t="str">
        <f>+IF(AND(C102&lt;C107),"OK","Not OK")</f>
        <v>Not OK</v>
      </c>
      <c r="AN102" s="16" t="str">
        <f t="shared" ref="AN102:AW102" si="219">+IF(AND(D102&lt;D107),"OK","Not OK")</f>
        <v>OK</v>
      </c>
      <c r="AO102" s="16" t="str">
        <f t="shared" si="219"/>
        <v>OK</v>
      </c>
      <c r="AP102" s="16" t="str">
        <f t="shared" si="219"/>
        <v>Not OK</v>
      </c>
      <c r="AQ102" s="16" t="str">
        <f t="shared" si="219"/>
        <v>Not OK</v>
      </c>
      <c r="AR102" s="16" t="str">
        <f t="shared" si="219"/>
        <v>OK</v>
      </c>
      <c r="AS102" s="16" t="str">
        <f t="shared" si="219"/>
        <v>OK</v>
      </c>
      <c r="AT102" s="16" t="str">
        <f t="shared" si="219"/>
        <v>OK</v>
      </c>
      <c r="AU102" s="16" t="str">
        <f t="shared" si="219"/>
        <v>OK</v>
      </c>
      <c r="AV102" s="16" t="str">
        <f t="shared" si="219"/>
        <v>OK</v>
      </c>
      <c r="AW102" s="16" t="str">
        <f t="shared" si="219"/>
        <v>Not OK</v>
      </c>
    </row>
    <row r="103" spans="1:49" ht="13.5" customHeight="1">
      <c r="A103" s="312" t="str">
        <f>+'8.คำนวณ'!E66</f>
        <v>สกลนคร</v>
      </c>
      <c r="B103" s="14" t="str">
        <f>+'8.คำนวณ'!G66</f>
        <v>บ้านม่วง,รพช.</v>
      </c>
      <c r="C103" s="53">
        <f>+'8.คำนวณ'!Y66</f>
        <v>7639.5920875838829</v>
      </c>
      <c r="D103" s="53">
        <f>+'8.คำนวณ'!Z66</f>
        <v>32.736660929926245</v>
      </c>
      <c r="E103" s="53">
        <f>+'8.คำนวณ'!AA66</f>
        <v>1267.2867174221308</v>
      </c>
      <c r="F103" s="53">
        <f>+'8.คำนวณ'!AB66</f>
        <v>676.61500867603604</v>
      </c>
      <c r="G103" s="53">
        <f>+'8.คำนวณ'!AC66</f>
        <v>606.05814921432193</v>
      </c>
      <c r="H103" s="53">
        <f>+'8.คำนวณ'!AD66</f>
        <v>533.48843118518437</v>
      </c>
      <c r="I103" s="53">
        <f>+'8.คำนวณ'!AE66</f>
        <v>818.11163712993493</v>
      </c>
      <c r="J103" s="53">
        <f>+'8.คำนวณ'!AF66</f>
        <v>483.57125260678242</v>
      </c>
      <c r="K103" s="53">
        <f>+'8.คำนวณ'!AG66</f>
        <v>330.1928278299273</v>
      </c>
      <c r="L103" s="53">
        <f>+'8.คำนวณ'!AH66</f>
        <v>11.37968306893074</v>
      </c>
      <c r="M103" s="53">
        <f>+'8.คำนวณ'!AI66</f>
        <v>1230.9683969638781</v>
      </c>
      <c r="N103" s="14" t="str">
        <f t="shared" si="208"/>
        <v>บ้านม่วง,รพช.</v>
      </c>
      <c r="O103" s="50">
        <f t="shared" ref="O103:Y103" si="220">+(C103-C105)*100/C105</f>
        <v>-4.9783105494764266</v>
      </c>
      <c r="P103" s="50">
        <f t="shared" si="220"/>
        <v>0.45223484409503445</v>
      </c>
      <c r="Q103" s="50">
        <f t="shared" si="220"/>
        <v>-18.754533219676571</v>
      </c>
      <c r="R103" s="50">
        <f t="shared" si="220"/>
        <v>-4.446802242997717</v>
      </c>
      <c r="S103" s="50">
        <f t="shared" si="220"/>
        <v>16.506263344306813</v>
      </c>
      <c r="T103" s="50">
        <f t="shared" si="220"/>
        <v>-14.038987972022257</v>
      </c>
      <c r="U103" s="50">
        <f t="shared" si="220"/>
        <v>-20.644898046872285</v>
      </c>
      <c r="V103" s="50">
        <f t="shared" si="220"/>
        <v>41.014967622391474</v>
      </c>
      <c r="W103" s="50">
        <f t="shared" si="220"/>
        <v>1.7016968375935604</v>
      </c>
      <c r="X103" s="50">
        <f t="shared" si="220"/>
        <v>-83.645493562692309</v>
      </c>
      <c r="Y103" s="50">
        <f t="shared" si="220"/>
        <v>124.56581640568255</v>
      </c>
      <c r="Z103" s="14" t="str">
        <f t="shared" si="210"/>
        <v>บ้านม่วง,รพช.</v>
      </c>
      <c r="AA103" s="15">
        <f t="shared" si="211"/>
        <v>-4.9783105494764265E-2</v>
      </c>
      <c r="AB103" s="15">
        <f t="shared" si="211"/>
        <v>4.5223484409503446E-3</v>
      </c>
      <c r="AC103" s="15">
        <f t="shared" si="211"/>
        <v>-0.1875453321967657</v>
      </c>
      <c r="AD103" s="15">
        <f t="shared" si="211"/>
        <v>-4.4468022429977168E-2</v>
      </c>
      <c r="AE103" s="15">
        <f t="shared" si="211"/>
        <v>0.16506263344306812</v>
      </c>
      <c r="AF103" s="15">
        <f t="shared" si="211"/>
        <v>-0.14038987972022257</v>
      </c>
      <c r="AG103" s="15">
        <f t="shared" si="211"/>
        <v>-0.20644898046872284</v>
      </c>
      <c r="AH103" s="15">
        <f t="shared" si="211"/>
        <v>0.41014967622391474</v>
      </c>
      <c r="AI103" s="15">
        <f t="shared" si="211"/>
        <v>1.7016968375935602E-2</v>
      </c>
      <c r="AJ103" s="15">
        <f t="shared" si="211"/>
        <v>-0.83645493562692308</v>
      </c>
      <c r="AK103" s="15">
        <f t="shared" si="211"/>
        <v>1.2456581640568256</v>
      </c>
      <c r="AL103" s="14" t="str">
        <f t="shared" si="212"/>
        <v>บ้านม่วง,รพช.</v>
      </c>
      <c r="AM103" s="16" t="str">
        <f>+IF(AND(C103&lt;C107),"OK","Not OK")</f>
        <v>OK</v>
      </c>
      <c r="AN103" s="16" t="str">
        <f t="shared" ref="AN103:AW103" si="221">+IF(AND(D103&lt;D107),"OK","Not OK")</f>
        <v>OK</v>
      </c>
      <c r="AO103" s="16" t="str">
        <f t="shared" si="221"/>
        <v>OK</v>
      </c>
      <c r="AP103" s="16" t="str">
        <f t="shared" si="221"/>
        <v>OK</v>
      </c>
      <c r="AQ103" s="16" t="str">
        <f t="shared" si="221"/>
        <v>OK</v>
      </c>
      <c r="AR103" s="16" t="str">
        <f t="shared" si="221"/>
        <v>OK</v>
      </c>
      <c r="AS103" s="16" t="str">
        <f t="shared" si="221"/>
        <v>OK</v>
      </c>
      <c r="AT103" s="16" t="str">
        <f t="shared" si="221"/>
        <v>OK</v>
      </c>
      <c r="AU103" s="16" t="str">
        <f t="shared" si="221"/>
        <v>OK</v>
      </c>
      <c r="AV103" s="16" t="str">
        <f t="shared" si="221"/>
        <v>OK</v>
      </c>
      <c r="AW103" s="16" t="str">
        <f t="shared" si="221"/>
        <v>Not OK</v>
      </c>
    </row>
    <row r="104" spans="1:49" ht="13.5" customHeight="1">
      <c r="A104" s="312" t="str">
        <f>+'8.คำนวณ'!E67</f>
        <v>เลย</v>
      </c>
      <c r="B104" s="14" t="str">
        <f>+'8.คำนวณ'!G67</f>
        <v>สมเด็จพระยุพราชด่านซ้าย,รพช.</v>
      </c>
      <c r="C104" s="53">
        <f>+'8.คำนวณ'!Y67</f>
        <v>8440.4744676824757</v>
      </c>
      <c r="D104" s="53">
        <f>+'8.คำนวณ'!Z67</f>
        <v>35.392845009290632</v>
      </c>
      <c r="E104" s="53">
        <f>+'8.คำนวณ'!AA67</f>
        <v>1950.141038855676</v>
      </c>
      <c r="F104" s="53">
        <f>+'8.คำนวณ'!AB67</f>
        <v>654.11066631223594</v>
      </c>
      <c r="G104" s="53">
        <f>+'8.คำนวณ'!AC67</f>
        <v>277.98333660378989</v>
      </c>
      <c r="H104" s="53">
        <f>+'8.คำนวณ'!AD67</f>
        <v>457.52665972478519</v>
      </c>
      <c r="I104" s="53">
        <f>+'8.คำนวณ'!AE67</f>
        <v>161.6293899906745</v>
      </c>
      <c r="J104" s="53">
        <f>+'8.คำนวณ'!AF67</f>
        <v>841.90951789980795</v>
      </c>
      <c r="K104" s="53">
        <f>+'8.คำนวณ'!AG67</f>
        <v>198.50825550650933</v>
      </c>
      <c r="L104" s="53">
        <f>+'8.คำนวณ'!AH67</f>
        <v>306.20228765902897</v>
      </c>
      <c r="M104" s="53">
        <f>+'8.คำนวณ'!AI67</f>
        <v>52.737038202299217</v>
      </c>
      <c r="N104" s="14" t="str">
        <f t="shared" si="208"/>
        <v>สมเด็จพระยุพราชด่านซ้าย,รพช.</v>
      </c>
      <c r="O104" s="50">
        <f t="shared" ref="O104:Y104" si="222">+(C104-C105)*100/C105</f>
        <v>4.9831109420986088</v>
      </c>
      <c r="P104" s="50">
        <f t="shared" si="222"/>
        <v>8.6027187160022134</v>
      </c>
      <c r="Q104" s="50">
        <f t="shared" si="222"/>
        <v>25.023103936248507</v>
      </c>
      <c r="R104" s="50">
        <f t="shared" si="222"/>
        <v>-7.6249195603879842</v>
      </c>
      <c r="S104" s="50">
        <f t="shared" si="222"/>
        <v>-46.561563668971971</v>
      </c>
      <c r="T104" s="50">
        <f t="shared" si="222"/>
        <v>-26.278711213382039</v>
      </c>
      <c r="U104" s="50">
        <f t="shared" si="222"/>
        <v>-84.322290333959955</v>
      </c>
      <c r="V104" s="50">
        <f t="shared" si="222"/>
        <v>145.5105483786144</v>
      </c>
      <c r="W104" s="50">
        <f t="shared" si="222"/>
        <v>-38.858071043017482</v>
      </c>
      <c r="X104" s="50">
        <f t="shared" si="222"/>
        <v>340.0638624383476</v>
      </c>
      <c r="Y104" s="50">
        <f t="shared" si="222"/>
        <v>-90.37917133540796</v>
      </c>
      <c r="Z104" s="14" t="str">
        <f t="shared" si="210"/>
        <v>สมเด็จพระยุพราชด่านซ้าย,รพช.</v>
      </c>
      <c r="AA104" s="15">
        <f t="shared" si="211"/>
        <v>4.9831109420986092E-2</v>
      </c>
      <c r="AB104" s="15">
        <f t="shared" si="211"/>
        <v>8.6027187160022139E-2</v>
      </c>
      <c r="AC104" s="15">
        <f t="shared" si="211"/>
        <v>0.25023103936248509</v>
      </c>
      <c r="AD104" s="15">
        <f t="shared" si="211"/>
        <v>-7.6249195603879841E-2</v>
      </c>
      <c r="AE104" s="15">
        <f t="shared" si="211"/>
        <v>-0.46561563668971973</v>
      </c>
      <c r="AF104" s="15">
        <f t="shared" si="211"/>
        <v>-0.26278711213382039</v>
      </c>
      <c r="AG104" s="15">
        <f t="shared" si="211"/>
        <v>-0.84322290333959959</v>
      </c>
      <c r="AH104" s="15">
        <f t="shared" si="211"/>
        <v>1.4551054837861441</v>
      </c>
      <c r="AI104" s="15">
        <f t="shared" si="211"/>
        <v>-0.38858071043017484</v>
      </c>
      <c r="AJ104" s="15">
        <f t="shared" si="211"/>
        <v>3.4006386243834759</v>
      </c>
      <c r="AK104" s="15">
        <f t="shared" si="211"/>
        <v>-0.9037917133540796</v>
      </c>
      <c r="AL104" s="14" t="str">
        <f t="shared" si="212"/>
        <v>สมเด็จพระยุพราชด่านซ้าย,รพช.</v>
      </c>
      <c r="AM104" s="16" t="str">
        <f>+IF(AND(C104&lt;C107),"OK","Not OK")</f>
        <v>OK</v>
      </c>
      <c r="AN104" s="16" t="str">
        <f t="shared" ref="AN104:AW104" si="223">+IF(AND(D104&lt;D107),"OK","Not OK")</f>
        <v>OK</v>
      </c>
      <c r="AO104" s="16" t="str">
        <f t="shared" si="223"/>
        <v>Not OK</v>
      </c>
      <c r="AP104" s="16" t="str">
        <f t="shared" si="223"/>
        <v>OK</v>
      </c>
      <c r="AQ104" s="16" t="str">
        <f t="shared" si="223"/>
        <v>OK</v>
      </c>
      <c r="AR104" s="16" t="str">
        <f t="shared" si="223"/>
        <v>OK</v>
      </c>
      <c r="AS104" s="16" t="str">
        <f t="shared" si="223"/>
        <v>OK</v>
      </c>
      <c r="AT104" s="16" t="str">
        <f t="shared" si="223"/>
        <v>Not OK</v>
      </c>
      <c r="AU104" s="16" t="str">
        <f t="shared" si="223"/>
        <v>OK</v>
      </c>
      <c r="AV104" s="16" t="str">
        <f t="shared" si="223"/>
        <v>Not OK</v>
      </c>
      <c r="AW104" s="16" t="str">
        <f t="shared" si="223"/>
        <v>OK</v>
      </c>
    </row>
    <row r="105" spans="1:49" ht="13.5" customHeight="1">
      <c r="B105" s="18" t="s">
        <v>144</v>
      </c>
      <c r="C105" s="19">
        <f>AVERAGE(C99:C104)</f>
        <v>8039.8403056827447</v>
      </c>
      <c r="D105" s="19">
        <f t="shared" ref="D105:M105" si="224">AVERAGE(D99:D104)</f>
        <v>32.58928084649839</v>
      </c>
      <c r="E105" s="19">
        <f t="shared" si="224"/>
        <v>1559.8245263932076</v>
      </c>
      <c r="F105" s="19">
        <f t="shared" si="224"/>
        <v>708.1029463783201</v>
      </c>
      <c r="G105" s="19">
        <f t="shared" si="224"/>
        <v>520.19362034061623</v>
      </c>
      <c r="H105" s="19">
        <f t="shared" si="224"/>
        <v>620.61674077493387</v>
      </c>
      <c r="I105" s="19">
        <f t="shared" si="224"/>
        <v>1030.9502690994775</v>
      </c>
      <c r="J105" s="19">
        <f t="shared" si="224"/>
        <v>342.92193287005171</v>
      </c>
      <c r="K105" s="19">
        <f t="shared" si="224"/>
        <v>324.66796336467127</v>
      </c>
      <c r="L105" s="19">
        <f t="shared" si="224"/>
        <v>69.581329846625962</v>
      </c>
      <c r="M105" s="19">
        <f t="shared" si="224"/>
        <v>548.15484238264901</v>
      </c>
      <c r="V105" s="49"/>
      <c r="W105" s="49"/>
      <c r="X105" s="49"/>
      <c r="Y105" s="49"/>
    </row>
    <row r="106" spans="1:49" ht="13.5" customHeight="1">
      <c r="B106" s="20" t="s">
        <v>268</v>
      </c>
      <c r="C106" s="21">
        <f>STDEV(C99:C104)</f>
        <v>927.87164995255387</v>
      </c>
      <c r="D106" s="21">
        <f t="shared" ref="D106:M106" si="225">STDEV(D99:D104)</f>
        <v>18.780623901024523</v>
      </c>
      <c r="E106" s="21">
        <f t="shared" si="225"/>
        <v>341.98130249433319</v>
      </c>
      <c r="F106" s="21">
        <f t="shared" si="225"/>
        <v>262.453482696447</v>
      </c>
      <c r="G106" s="21">
        <f t="shared" si="225"/>
        <v>151.9409693287088</v>
      </c>
      <c r="H106" s="21">
        <f t="shared" si="225"/>
        <v>151.00339340397409</v>
      </c>
      <c r="I106" s="21">
        <f t="shared" si="225"/>
        <v>909.63615526351089</v>
      </c>
      <c r="J106" s="21">
        <f t="shared" si="225"/>
        <v>285.98598703710985</v>
      </c>
      <c r="K106" s="21">
        <f t="shared" si="225"/>
        <v>78.923179150474937</v>
      </c>
      <c r="L106" s="21">
        <f t="shared" si="225"/>
        <v>117.18869041132682</v>
      </c>
      <c r="M106" s="21">
        <f t="shared" si="225"/>
        <v>543.93865451679653</v>
      </c>
      <c r="V106" s="193"/>
      <c r="W106" s="193"/>
      <c r="X106" s="193"/>
      <c r="Y106" s="193"/>
    </row>
    <row r="107" spans="1:49" ht="13.5" customHeight="1">
      <c r="B107" s="20" t="s">
        <v>269</v>
      </c>
      <c r="C107" s="21">
        <f>+C105+C106</f>
        <v>8967.7119556352991</v>
      </c>
      <c r="D107" s="21">
        <f t="shared" ref="D107:M107" si="226">+D105+D106</f>
        <v>51.369904747522909</v>
      </c>
      <c r="E107" s="21">
        <f t="shared" si="226"/>
        <v>1901.8058288875409</v>
      </c>
      <c r="F107" s="21">
        <f t="shared" si="226"/>
        <v>970.55642907476704</v>
      </c>
      <c r="G107" s="21">
        <f t="shared" si="226"/>
        <v>672.13458966932501</v>
      </c>
      <c r="H107" s="21">
        <f t="shared" si="226"/>
        <v>771.62013417890796</v>
      </c>
      <c r="I107" s="21">
        <f t="shared" si="226"/>
        <v>1940.5864243629885</v>
      </c>
      <c r="J107" s="21">
        <f t="shared" si="226"/>
        <v>628.90791990716161</v>
      </c>
      <c r="K107" s="21">
        <f t="shared" si="226"/>
        <v>403.5911425151462</v>
      </c>
      <c r="L107" s="21">
        <f t="shared" si="226"/>
        <v>186.77002025795278</v>
      </c>
      <c r="M107" s="21">
        <f t="shared" si="226"/>
        <v>1092.0934968994457</v>
      </c>
      <c r="V107" s="193"/>
      <c r="W107" s="193"/>
      <c r="X107" s="193"/>
      <c r="Y107" s="193"/>
    </row>
    <row r="108" spans="1:49" ht="13.5" customHeight="1">
      <c r="B108" s="355" t="s">
        <v>153</v>
      </c>
      <c r="C108" s="364" t="s">
        <v>248</v>
      </c>
      <c r="D108" s="365"/>
      <c r="E108" s="365"/>
      <c r="F108" s="365"/>
      <c r="G108" s="365"/>
      <c r="H108" s="365"/>
      <c r="I108" s="365"/>
      <c r="J108" s="365"/>
      <c r="K108" s="365"/>
      <c r="L108" s="365"/>
      <c r="M108" s="366"/>
      <c r="N108" s="355" t="s">
        <v>153</v>
      </c>
      <c r="O108" s="364" t="s">
        <v>731</v>
      </c>
      <c r="P108" s="365"/>
      <c r="Q108" s="365"/>
      <c r="R108" s="365"/>
      <c r="S108" s="365"/>
      <c r="T108" s="365"/>
      <c r="U108" s="365"/>
      <c r="V108" s="365"/>
      <c r="W108" s="365"/>
      <c r="X108" s="365"/>
      <c r="Y108" s="366"/>
      <c r="Z108" s="355" t="s">
        <v>153</v>
      </c>
      <c r="AA108" s="364" t="s">
        <v>731</v>
      </c>
      <c r="AB108" s="365"/>
      <c r="AC108" s="365"/>
      <c r="AD108" s="365"/>
      <c r="AE108" s="365"/>
      <c r="AF108" s="365"/>
      <c r="AG108" s="365"/>
      <c r="AH108" s="365"/>
      <c r="AI108" s="365"/>
      <c r="AJ108" s="365"/>
      <c r="AK108" s="366"/>
      <c r="AL108" s="355" t="s">
        <v>153</v>
      </c>
      <c r="AM108" s="364" t="s">
        <v>732</v>
      </c>
      <c r="AN108" s="365"/>
      <c r="AO108" s="365"/>
      <c r="AP108" s="365"/>
      <c r="AQ108" s="365"/>
      <c r="AR108" s="365"/>
      <c r="AS108" s="365"/>
      <c r="AT108" s="365"/>
      <c r="AU108" s="365"/>
      <c r="AV108" s="365"/>
      <c r="AW108" s="366"/>
    </row>
    <row r="109" spans="1:49" ht="13.5" customHeight="1">
      <c r="B109" s="355"/>
      <c r="C109" s="38" t="s">
        <v>5</v>
      </c>
      <c r="D109" s="38" t="s">
        <v>8</v>
      </c>
      <c r="E109" s="38" t="s">
        <v>11</v>
      </c>
      <c r="F109" s="38" t="s">
        <v>17</v>
      </c>
      <c r="G109" s="38" t="s">
        <v>20</v>
      </c>
      <c r="H109" s="38" t="s">
        <v>23</v>
      </c>
      <c r="I109" s="38" t="s">
        <v>26</v>
      </c>
      <c r="J109" s="38" t="s">
        <v>29</v>
      </c>
      <c r="K109" s="38" t="s">
        <v>32</v>
      </c>
      <c r="L109" s="38" t="s">
        <v>35</v>
      </c>
      <c r="M109" s="38" t="s">
        <v>38</v>
      </c>
      <c r="N109" s="355"/>
      <c r="O109" s="38" t="s">
        <v>5</v>
      </c>
      <c r="P109" s="38" t="s">
        <v>8</v>
      </c>
      <c r="Q109" s="38" t="s">
        <v>11</v>
      </c>
      <c r="R109" s="38" t="s">
        <v>17</v>
      </c>
      <c r="S109" s="38" t="s">
        <v>20</v>
      </c>
      <c r="T109" s="38" t="s">
        <v>23</v>
      </c>
      <c r="U109" s="38" t="s">
        <v>26</v>
      </c>
      <c r="V109" s="38" t="s">
        <v>29</v>
      </c>
      <c r="W109" s="38" t="s">
        <v>32</v>
      </c>
      <c r="X109" s="38" t="s">
        <v>35</v>
      </c>
      <c r="Y109" s="38" t="s">
        <v>38</v>
      </c>
      <c r="Z109" s="355"/>
      <c r="AA109" s="38" t="s">
        <v>5</v>
      </c>
      <c r="AB109" s="38" t="s">
        <v>8</v>
      </c>
      <c r="AC109" s="38" t="s">
        <v>11</v>
      </c>
      <c r="AD109" s="38" t="s">
        <v>17</v>
      </c>
      <c r="AE109" s="38" t="s">
        <v>20</v>
      </c>
      <c r="AF109" s="38" t="s">
        <v>23</v>
      </c>
      <c r="AG109" s="38" t="s">
        <v>26</v>
      </c>
      <c r="AH109" s="38" t="s">
        <v>29</v>
      </c>
      <c r="AI109" s="38" t="s">
        <v>32</v>
      </c>
      <c r="AJ109" s="38" t="s">
        <v>35</v>
      </c>
      <c r="AK109" s="38" t="s">
        <v>38</v>
      </c>
      <c r="AL109" s="355"/>
      <c r="AM109" s="12" t="s">
        <v>137</v>
      </c>
      <c r="AN109" s="13" t="s">
        <v>138</v>
      </c>
      <c r="AO109" s="12" t="s">
        <v>139</v>
      </c>
      <c r="AP109" s="12" t="s">
        <v>140</v>
      </c>
      <c r="AQ109" s="12" t="s">
        <v>141</v>
      </c>
      <c r="AR109" s="12" t="s">
        <v>142</v>
      </c>
      <c r="AS109" s="12" t="s">
        <v>143</v>
      </c>
      <c r="AT109" s="38" t="s">
        <v>29</v>
      </c>
      <c r="AU109" s="38" t="s">
        <v>32</v>
      </c>
      <c r="AV109" s="38" t="s">
        <v>35</v>
      </c>
      <c r="AW109" s="38" t="s">
        <v>38</v>
      </c>
    </row>
    <row r="110" spans="1:49" ht="13.5" customHeight="1">
      <c r="A110" s="312" t="str">
        <f>+'8.คำนวณ'!E68</f>
        <v>หนองบัวลำภู</v>
      </c>
      <c r="B110" s="14" t="str">
        <f>+'8.คำนวณ'!G68</f>
        <v>ศรีบุญเรือง,รพช.</v>
      </c>
      <c r="C110" s="53">
        <f>+'8.คำนวณ'!Y68</f>
        <v>7928.0797516134471</v>
      </c>
      <c r="D110" s="53">
        <f>+'8.คำนวณ'!Z68</f>
        <v>35.569605198089526</v>
      </c>
      <c r="E110" s="53">
        <f>+'8.คำนวณ'!AA68</f>
        <v>2128.2884238596316</v>
      </c>
      <c r="F110" s="53">
        <f>+'8.คำนวณ'!AB68</f>
        <v>1238.9177833002611</v>
      </c>
      <c r="G110" s="53">
        <f>+'8.คำนวณ'!AC68</f>
        <v>570.33323109088519</v>
      </c>
      <c r="H110" s="53">
        <f>+'8.คำนวณ'!AD68</f>
        <v>682.7782160988038</v>
      </c>
      <c r="I110" s="53">
        <f>+'8.คำนวณ'!AE68</f>
        <v>597.57686649848824</v>
      </c>
      <c r="J110" s="53">
        <f>+'8.คำนวณ'!AF68</f>
        <v>434.19196123967924</v>
      </c>
      <c r="K110" s="53">
        <f>+'8.คำนวณ'!AG68</f>
        <v>271.55465943875163</v>
      </c>
      <c r="L110" s="53">
        <f>+'8.คำนวณ'!AH68</f>
        <v>71.631977264618058</v>
      </c>
      <c r="M110" s="53">
        <f>+'8.คำนวณ'!AI68</f>
        <v>0</v>
      </c>
      <c r="N110" s="14" t="str">
        <f>+B110</f>
        <v>ศรีบุญเรือง,รพช.</v>
      </c>
      <c r="O110" s="50">
        <f>+(C110-C115)*100/C115</f>
        <v>-3.4062370310622674</v>
      </c>
      <c r="P110" s="50">
        <f t="shared" ref="P110:Y110" si="227">+(D110-D115)*100/D115</f>
        <v>-0.63410688710300622</v>
      </c>
      <c r="Q110" s="50">
        <f t="shared" si="227"/>
        <v>13.05363727712624</v>
      </c>
      <c r="R110" s="50">
        <f t="shared" si="227"/>
        <v>35.125740193732788</v>
      </c>
      <c r="S110" s="50">
        <f t="shared" si="227"/>
        <v>12.627765804131212</v>
      </c>
      <c r="T110" s="50">
        <f t="shared" si="227"/>
        <v>6.6620400835113553</v>
      </c>
      <c r="U110" s="50">
        <f t="shared" si="227"/>
        <v>-32.160111220553901</v>
      </c>
      <c r="V110" s="50">
        <f t="shared" si="227"/>
        <v>-19.825991302150037</v>
      </c>
      <c r="W110" s="50">
        <f t="shared" si="227"/>
        <v>-17.23378684045969</v>
      </c>
      <c r="X110" s="50">
        <f t="shared" si="227"/>
        <v>224.56287694701905</v>
      </c>
      <c r="Y110" s="50">
        <f t="shared" si="227"/>
        <v>-100</v>
      </c>
      <c r="Z110" s="14" t="str">
        <f>+N110</f>
        <v>ศรีบุญเรือง,รพช.</v>
      </c>
      <c r="AA110" s="15">
        <f t="shared" ref="AA110:AK114" si="228">+O110/100</f>
        <v>-3.4062370310622675E-2</v>
      </c>
      <c r="AB110" s="15">
        <f t="shared" si="228"/>
        <v>-6.3410688710300624E-3</v>
      </c>
      <c r="AC110" s="15">
        <f t="shared" si="228"/>
        <v>0.1305363727712624</v>
      </c>
      <c r="AD110" s="15">
        <f t="shared" si="228"/>
        <v>0.35125740193732791</v>
      </c>
      <c r="AE110" s="15">
        <f t="shared" si="228"/>
        <v>0.12627765804131211</v>
      </c>
      <c r="AF110" s="15">
        <f t="shared" si="228"/>
        <v>6.6620400835113558E-2</v>
      </c>
      <c r="AG110" s="15">
        <f t="shared" si="228"/>
        <v>-0.321601112205539</v>
      </c>
      <c r="AH110" s="15">
        <f t="shared" si="228"/>
        <v>-0.19825991302150037</v>
      </c>
      <c r="AI110" s="15">
        <f t="shared" si="228"/>
        <v>-0.17233786840459689</v>
      </c>
      <c r="AJ110" s="15">
        <f t="shared" si="228"/>
        <v>2.2456287694701906</v>
      </c>
      <c r="AK110" s="15">
        <f t="shared" si="228"/>
        <v>-1</v>
      </c>
      <c r="AL110" s="14" t="str">
        <f>+Z110</f>
        <v>ศรีบุญเรือง,รพช.</v>
      </c>
      <c r="AM110" s="16" t="str">
        <f>+IF(AND(C110&lt;C117),"OK","Not OK")</f>
        <v>OK</v>
      </c>
      <c r="AN110" s="16" t="str">
        <f t="shared" ref="AN110:AW110" si="229">+IF(AND(D110&lt;D117),"OK","Not OK")</f>
        <v>OK</v>
      </c>
      <c r="AO110" s="16" t="str">
        <f t="shared" si="229"/>
        <v>OK</v>
      </c>
      <c r="AP110" s="16" t="str">
        <f t="shared" si="229"/>
        <v>OK</v>
      </c>
      <c r="AQ110" s="16" t="str">
        <f t="shared" si="229"/>
        <v>OK</v>
      </c>
      <c r="AR110" s="16" t="str">
        <f t="shared" si="229"/>
        <v>OK</v>
      </c>
      <c r="AS110" s="16" t="str">
        <f t="shared" si="229"/>
        <v>OK</v>
      </c>
      <c r="AT110" s="16" t="str">
        <f t="shared" si="229"/>
        <v>OK</v>
      </c>
      <c r="AU110" s="16" t="str">
        <f t="shared" si="229"/>
        <v>OK</v>
      </c>
      <c r="AV110" s="16" t="str">
        <f t="shared" si="229"/>
        <v>Not OK</v>
      </c>
      <c r="AW110" s="16" t="str">
        <f t="shared" si="229"/>
        <v>OK</v>
      </c>
    </row>
    <row r="111" spans="1:49" ht="13.5" customHeight="1">
      <c r="A111" s="312" t="str">
        <f>+'8.คำนวณ'!E69</f>
        <v>บึงกาฬ</v>
      </c>
      <c r="B111" s="14" t="str">
        <f>+'8.คำนวณ'!G69</f>
        <v>เซกา,รพช.</v>
      </c>
      <c r="C111" s="53">
        <f>+'8.คำนวณ'!Y69</f>
        <v>9945.0971474383823</v>
      </c>
      <c r="D111" s="53">
        <f>+'8.คำนวณ'!Z69</f>
        <v>8.1968924269202823</v>
      </c>
      <c r="E111" s="53">
        <f>+'8.คำนวณ'!AA69</f>
        <v>2650.2558972870002</v>
      </c>
      <c r="F111" s="53">
        <f>+'8.คำนวณ'!AB69</f>
        <v>1578.402988821058</v>
      </c>
      <c r="G111" s="53">
        <f>+'8.คำนวณ'!AC69</f>
        <v>225.66430507383521</v>
      </c>
      <c r="H111" s="53">
        <f>+'8.คำนวณ'!AD69</f>
        <v>1003.41403426495</v>
      </c>
      <c r="I111" s="53">
        <f>+'8.คำนวณ'!AE69</f>
        <v>858.13751565007396</v>
      </c>
      <c r="J111" s="53">
        <f>+'8.คำนวณ'!AF69</f>
        <v>1141.1703799224445</v>
      </c>
      <c r="K111" s="53">
        <f>+'8.คำนวณ'!AG69</f>
        <v>378.54429992018834</v>
      </c>
      <c r="L111" s="53">
        <f>+'8.คำนวณ'!AH69</f>
        <v>13.494629086365201</v>
      </c>
      <c r="M111" s="53">
        <f>+'8.คำนวณ'!AI69</f>
        <v>1068.2988991176383</v>
      </c>
      <c r="N111" s="14" t="str">
        <f>+B111</f>
        <v>เซกา,รพช.</v>
      </c>
      <c r="O111" s="50">
        <f>+(C111-C115)*100/C115</f>
        <v>21.168604083129051</v>
      </c>
      <c r="P111" s="50">
        <f t="shared" ref="P111:Y111" si="230">+(D111-D115)*100/D115</f>
        <v>-77.101473794400647</v>
      </c>
      <c r="Q111" s="50">
        <f t="shared" si="230"/>
        <v>40.780293471732172</v>
      </c>
      <c r="R111" s="50">
        <f t="shared" si="230"/>
        <v>72.152563360820594</v>
      </c>
      <c r="S111" s="50">
        <f t="shared" si="230"/>
        <v>-55.436462200187385</v>
      </c>
      <c r="T111" s="50">
        <f t="shared" si="230"/>
        <v>56.751028986604844</v>
      </c>
      <c r="U111" s="50">
        <f t="shared" si="230"/>
        <v>-2.5799744218872265</v>
      </c>
      <c r="V111" s="50">
        <f t="shared" si="230"/>
        <v>110.71832768254777</v>
      </c>
      <c r="W111" s="50">
        <f t="shared" si="230"/>
        <v>15.375218684435097</v>
      </c>
      <c r="X111" s="50">
        <f t="shared" si="230"/>
        <v>-38.856139299019446</v>
      </c>
      <c r="Y111" s="50">
        <f t="shared" si="230"/>
        <v>98.56074127582751</v>
      </c>
      <c r="Z111" s="14" t="str">
        <f>+N111</f>
        <v>เซกา,รพช.</v>
      </c>
      <c r="AA111" s="15">
        <f t="shared" si="228"/>
        <v>0.2116860408312905</v>
      </c>
      <c r="AB111" s="15">
        <f t="shared" si="228"/>
        <v>-0.77101473794400643</v>
      </c>
      <c r="AC111" s="15">
        <f t="shared" si="228"/>
        <v>0.40780293471732171</v>
      </c>
      <c r="AD111" s="15">
        <f t="shared" si="228"/>
        <v>0.72152563360820599</v>
      </c>
      <c r="AE111" s="15">
        <f t="shared" si="228"/>
        <v>-0.55436462200187386</v>
      </c>
      <c r="AF111" s="15">
        <f t="shared" si="228"/>
        <v>0.56751028986604846</v>
      </c>
      <c r="AG111" s="15">
        <f t="shared" si="228"/>
        <v>-2.5799744218872264E-2</v>
      </c>
      <c r="AH111" s="15">
        <f t="shared" si="228"/>
        <v>1.1071832768254777</v>
      </c>
      <c r="AI111" s="15">
        <f t="shared" si="228"/>
        <v>0.15375218684435096</v>
      </c>
      <c r="AJ111" s="15">
        <f t="shared" si="228"/>
        <v>-0.38856139299019449</v>
      </c>
      <c r="AK111" s="15">
        <f t="shared" si="228"/>
        <v>0.98560741275827513</v>
      </c>
      <c r="AL111" s="14" t="str">
        <f>+Z111</f>
        <v>เซกา,รพช.</v>
      </c>
      <c r="AM111" s="16" t="str">
        <f>+IF(AND(C111&lt;C117),"OK","Not OK")</f>
        <v>Not OK</v>
      </c>
      <c r="AN111" s="16" t="str">
        <f t="shared" ref="AN111:AW111" si="231">+IF(AND(D111&lt;D117),"OK","Not OK")</f>
        <v>OK</v>
      </c>
      <c r="AO111" s="16" t="str">
        <f t="shared" si="231"/>
        <v>Not OK</v>
      </c>
      <c r="AP111" s="16" t="str">
        <f t="shared" si="231"/>
        <v>Not OK</v>
      </c>
      <c r="AQ111" s="16" t="str">
        <f t="shared" si="231"/>
        <v>OK</v>
      </c>
      <c r="AR111" s="16" t="str">
        <f t="shared" si="231"/>
        <v>Not OK</v>
      </c>
      <c r="AS111" s="16" t="str">
        <f t="shared" si="231"/>
        <v>OK</v>
      </c>
      <c r="AT111" s="16" t="str">
        <f t="shared" si="231"/>
        <v>Not OK</v>
      </c>
      <c r="AU111" s="16" t="str">
        <f t="shared" si="231"/>
        <v>OK</v>
      </c>
      <c r="AV111" s="16" t="str">
        <f t="shared" si="231"/>
        <v>OK</v>
      </c>
      <c r="AW111" s="16" t="str">
        <f t="shared" si="231"/>
        <v>OK</v>
      </c>
    </row>
    <row r="112" spans="1:49" ht="13.5" customHeight="1">
      <c r="A112" s="312" t="str">
        <f>+'8.คำนวณ'!E70</f>
        <v>สกลนคร</v>
      </c>
      <c r="B112" s="14" t="str">
        <f>+'8.คำนวณ'!G70</f>
        <v>พังโคน,รพช.</v>
      </c>
      <c r="C112" s="53">
        <f>+'8.คำนวณ'!Y70</f>
        <v>7311.1418989600588</v>
      </c>
      <c r="D112" s="53">
        <f>+'8.คำนวณ'!Z70</f>
        <v>36.798851291166002</v>
      </c>
      <c r="E112" s="53">
        <f>+'8.คำนวณ'!AA70</f>
        <v>1503.9551568527816</v>
      </c>
      <c r="F112" s="53">
        <f>+'8.คำนวณ'!AB70</f>
        <v>550.86353926868787</v>
      </c>
      <c r="G112" s="53">
        <f>+'8.คำนวณ'!AC70</f>
        <v>451.48205743412655</v>
      </c>
      <c r="H112" s="53">
        <f>+'8.คำนวณ'!AD70</f>
        <v>554.05723173357592</v>
      </c>
      <c r="I112" s="53">
        <f>+'8.คำนวณ'!AE70</f>
        <v>243.9796787107442</v>
      </c>
      <c r="J112" s="53">
        <f>+'8.คำนวณ'!AF70</f>
        <v>436.50307182212759</v>
      </c>
      <c r="K112" s="53">
        <f>+'8.คำนวณ'!AG70</f>
        <v>275.48935277317059</v>
      </c>
      <c r="L112" s="53">
        <f>+'8.คำนวณ'!AH70</f>
        <v>6.7215891275003052</v>
      </c>
      <c r="M112" s="53">
        <f>+'8.คำนวณ'!AI70</f>
        <v>31.688220454409279</v>
      </c>
      <c r="N112" s="14" t="str">
        <f>+B112</f>
        <v>พังโคน,รพช.</v>
      </c>
      <c r="O112" s="50">
        <f>+(C112-C115)*100/C115</f>
        <v>-10.922855250453811</v>
      </c>
      <c r="P112" s="50">
        <f t="shared" ref="P112:Y112" si="232">+(D112-D115)*100/D115</f>
        <v>2.7998681377489389</v>
      </c>
      <c r="Q112" s="50">
        <f t="shared" si="232"/>
        <v>-20.110639668116804</v>
      </c>
      <c r="R112" s="50">
        <f t="shared" si="232"/>
        <v>-39.918657643982861</v>
      </c>
      <c r="S112" s="50">
        <f t="shared" si="232"/>
        <v>-10.842622071665616</v>
      </c>
      <c r="T112" s="50">
        <f t="shared" si="232"/>
        <v>-13.44645557471301</v>
      </c>
      <c r="U112" s="50">
        <f t="shared" si="232"/>
        <v>-72.302217177237807</v>
      </c>
      <c r="V112" s="50">
        <f t="shared" si="232"/>
        <v>-19.399242268358911</v>
      </c>
      <c r="W112" s="50">
        <f t="shared" si="232"/>
        <v>-16.034545155905221</v>
      </c>
      <c r="X112" s="50">
        <f t="shared" si="232"/>
        <v>-69.544630929029609</v>
      </c>
      <c r="Y112" s="50">
        <f t="shared" si="232"/>
        <v>-94.110228374908701</v>
      </c>
      <c r="Z112" s="14" t="str">
        <f>+N112</f>
        <v>พังโคน,รพช.</v>
      </c>
      <c r="AA112" s="15">
        <f t="shared" si="228"/>
        <v>-0.10922855250453811</v>
      </c>
      <c r="AB112" s="15">
        <f t="shared" si="228"/>
        <v>2.7998681377489388E-2</v>
      </c>
      <c r="AC112" s="15">
        <f t="shared" si="228"/>
        <v>-0.20110639668116803</v>
      </c>
      <c r="AD112" s="15">
        <f t="shared" si="228"/>
        <v>-0.39918657643982863</v>
      </c>
      <c r="AE112" s="15">
        <f t="shared" si="228"/>
        <v>-0.10842622071665615</v>
      </c>
      <c r="AF112" s="15">
        <f t="shared" si="228"/>
        <v>-0.13446455574713009</v>
      </c>
      <c r="AG112" s="15">
        <f t="shared" si="228"/>
        <v>-0.72302217177237804</v>
      </c>
      <c r="AH112" s="15">
        <f t="shared" si="228"/>
        <v>-0.1939924226835891</v>
      </c>
      <c r="AI112" s="15">
        <f t="shared" si="228"/>
        <v>-0.16034545155905222</v>
      </c>
      <c r="AJ112" s="15">
        <f t="shared" si="228"/>
        <v>-0.69544630929029605</v>
      </c>
      <c r="AK112" s="15">
        <f t="shared" si="228"/>
        <v>-0.941102283749087</v>
      </c>
      <c r="AL112" s="14" t="str">
        <f>+Z112</f>
        <v>พังโคน,รพช.</v>
      </c>
      <c r="AM112" s="16" t="str">
        <f>+IF(AND(C112&lt;C117),"OK","Not OK")</f>
        <v>OK</v>
      </c>
      <c r="AN112" s="16" t="str">
        <f t="shared" ref="AN112:AW112" si="233">+IF(AND(D112&lt;D117),"OK","Not OK")</f>
        <v>OK</v>
      </c>
      <c r="AO112" s="16" t="str">
        <f t="shared" si="233"/>
        <v>OK</v>
      </c>
      <c r="AP112" s="16" t="str">
        <f t="shared" si="233"/>
        <v>OK</v>
      </c>
      <c r="AQ112" s="16" t="str">
        <f t="shared" si="233"/>
        <v>OK</v>
      </c>
      <c r="AR112" s="16" t="str">
        <f t="shared" si="233"/>
        <v>OK</v>
      </c>
      <c r="AS112" s="16" t="str">
        <f t="shared" si="233"/>
        <v>OK</v>
      </c>
      <c r="AT112" s="16" t="str">
        <f t="shared" si="233"/>
        <v>OK</v>
      </c>
      <c r="AU112" s="16" t="str">
        <f t="shared" si="233"/>
        <v>OK</v>
      </c>
      <c r="AV112" s="16" t="str">
        <f t="shared" si="233"/>
        <v>OK</v>
      </c>
      <c r="AW112" s="16" t="str">
        <f t="shared" si="233"/>
        <v>OK</v>
      </c>
    </row>
    <row r="113" spans="1:49" ht="13.5" customHeight="1">
      <c r="A113" s="312" t="str">
        <f>+'8.คำนวณ'!E71</f>
        <v>สกลนคร</v>
      </c>
      <c r="B113" s="14" t="str">
        <f>+'8.คำนวณ'!G71</f>
        <v>อากาศอำนวย,รพช.</v>
      </c>
      <c r="C113" s="53">
        <f>+'8.คำนวณ'!Y71</f>
        <v>8089.7431110129928</v>
      </c>
      <c r="D113" s="53">
        <f>+'8.คำนวณ'!Z71</f>
        <v>49.157706959708378</v>
      </c>
      <c r="E113" s="53">
        <f>+'8.คำนวณ'!AA71</f>
        <v>1313.7063073214388</v>
      </c>
      <c r="F113" s="53">
        <f>+'8.คำนวณ'!AB71</f>
        <v>598.57442273919332</v>
      </c>
      <c r="G113" s="53">
        <f>+'8.คำนวณ'!AC71</f>
        <v>632.52316565073465</v>
      </c>
      <c r="H113" s="53">
        <f>+'8.คำนวณ'!AD71</f>
        <v>449.35890977093464</v>
      </c>
      <c r="I113" s="53">
        <f>+'8.คำนวณ'!AE71</f>
        <v>331.92141592329585</v>
      </c>
      <c r="J113" s="53">
        <f>+'8.คำนวณ'!AF71</f>
        <v>218.6274457116549</v>
      </c>
      <c r="K113" s="53">
        <f>+'8.คำนวณ'!AG71</f>
        <v>306.32452165333859</v>
      </c>
      <c r="L113" s="53">
        <f>+'8.คำนวณ'!AH71</f>
        <v>12.569047273343422</v>
      </c>
      <c r="M113" s="53">
        <f>+'8.คำนวณ'!AI71</f>
        <v>0</v>
      </c>
      <c r="N113" s="14" t="str">
        <f>+B113</f>
        <v>อากาศอำนวย,รพช.</v>
      </c>
      <c r="O113" s="50">
        <f>+(C113-C115)*100/C115</f>
        <v>-1.4365706417422111</v>
      </c>
      <c r="P113" s="50">
        <f t="shared" ref="P113:Y113" si="234">+(D113-D115)*100/D115</f>
        <v>37.325096194653611</v>
      </c>
      <c r="Q113" s="50">
        <f t="shared" si="234"/>
        <v>-30.216565249529236</v>
      </c>
      <c r="R113" s="50">
        <f t="shared" si="234"/>
        <v>-34.714947978055413</v>
      </c>
      <c r="S113" s="50">
        <f t="shared" si="234"/>
        <v>24.908855179869871</v>
      </c>
      <c r="T113" s="50">
        <f t="shared" si="234"/>
        <v>-29.802186250572202</v>
      </c>
      <c r="U113" s="50">
        <f t="shared" si="234"/>
        <v>-62.318635137778337</v>
      </c>
      <c r="V113" s="50">
        <f t="shared" si="234"/>
        <v>-59.630208988601844</v>
      </c>
      <c r="W113" s="50">
        <f t="shared" si="234"/>
        <v>-6.6363998041697654</v>
      </c>
      <c r="X113" s="50">
        <f t="shared" si="234"/>
        <v>-43.049929664102265</v>
      </c>
      <c r="Y113" s="50">
        <f t="shared" si="234"/>
        <v>-100</v>
      </c>
      <c r="Z113" s="14" t="str">
        <f>+N113</f>
        <v>อากาศอำนวย,รพช.</v>
      </c>
      <c r="AA113" s="15">
        <f t="shared" si="228"/>
        <v>-1.436570641742211E-2</v>
      </c>
      <c r="AB113" s="15">
        <f t="shared" si="228"/>
        <v>0.37325096194653612</v>
      </c>
      <c r="AC113" s="15">
        <f t="shared" si="228"/>
        <v>-0.30216565249529237</v>
      </c>
      <c r="AD113" s="15">
        <f t="shared" si="228"/>
        <v>-0.3471494797805541</v>
      </c>
      <c r="AE113" s="15">
        <f t="shared" si="228"/>
        <v>0.24908855179869871</v>
      </c>
      <c r="AF113" s="15">
        <f t="shared" si="228"/>
        <v>-0.29802186250572205</v>
      </c>
      <c r="AG113" s="15">
        <f t="shared" si="228"/>
        <v>-0.62318635137778333</v>
      </c>
      <c r="AH113" s="15">
        <f t="shared" si="228"/>
        <v>-0.5963020898860184</v>
      </c>
      <c r="AI113" s="15">
        <f t="shared" si="228"/>
        <v>-6.6363998041697653E-2</v>
      </c>
      <c r="AJ113" s="15">
        <f t="shared" si="228"/>
        <v>-0.43049929664102266</v>
      </c>
      <c r="AK113" s="15">
        <f t="shared" si="228"/>
        <v>-1</v>
      </c>
      <c r="AL113" s="14" t="str">
        <f>+Z113</f>
        <v>อากาศอำนวย,รพช.</v>
      </c>
      <c r="AM113" s="16" t="str">
        <f>+IF(AND(C113&lt;C117),"OK","Not OK")</f>
        <v>OK</v>
      </c>
      <c r="AN113" s="16" t="str">
        <f t="shared" ref="AN113:AW113" si="235">+IF(AND(D113&lt;D117),"OK","Not OK")</f>
        <v>OK</v>
      </c>
      <c r="AO113" s="16" t="str">
        <f t="shared" si="235"/>
        <v>OK</v>
      </c>
      <c r="AP113" s="16" t="str">
        <f t="shared" si="235"/>
        <v>OK</v>
      </c>
      <c r="AQ113" s="16" t="str">
        <f t="shared" si="235"/>
        <v>OK</v>
      </c>
      <c r="AR113" s="16" t="str">
        <f t="shared" si="235"/>
        <v>OK</v>
      </c>
      <c r="AS113" s="16" t="str">
        <f t="shared" si="235"/>
        <v>OK</v>
      </c>
      <c r="AT113" s="16" t="str">
        <f t="shared" si="235"/>
        <v>OK</v>
      </c>
      <c r="AU113" s="16" t="str">
        <f t="shared" si="235"/>
        <v>OK</v>
      </c>
      <c r="AV113" s="16" t="str">
        <f t="shared" si="235"/>
        <v>OK</v>
      </c>
      <c r="AW113" s="16" t="str">
        <f t="shared" si="235"/>
        <v>OK</v>
      </c>
    </row>
    <row r="114" spans="1:49" ht="13.5" customHeight="1">
      <c r="A114" s="312" t="str">
        <f>+'8.คำนวณ'!E72</f>
        <v>นครพนม</v>
      </c>
      <c r="B114" s="14" t="str">
        <f>+'8.คำนวณ'!G72</f>
        <v>ศรีสงคราม,รพช.</v>
      </c>
      <c r="C114" s="53">
        <f>+'8.คำนวณ'!Y72</f>
        <v>7764.1972286946557</v>
      </c>
      <c r="D114" s="53">
        <f>+'8.คำนวณ'!Z72</f>
        <v>49.259913449799058</v>
      </c>
      <c r="E114" s="53">
        <f>+'8.คำนวณ'!AA72</f>
        <v>1816.5317219324459</v>
      </c>
      <c r="F114" s="53">
        <f>+'8.คำนวณ'!AB72</f>
        <v>617.55577739168723</v>
      </c>
      <c r="G114" s="53">
        <f>+'8.คำนวณ'!AC72</f>
        <v>651.93608824003684</v>
      </c>
      <c r="H114" s="53">
        <f>+'8.คำนวณ'!AD72</f>
        <v>511.05332229087173</v>
      </c>
      <c r="I114" s="53">
        <f>+'8.คำนวณ'!AE72</f>
        <v>2372.7023755156761</v>
      </c>
      <c r="J114" s="53">
        <f>+'8.คำนวณ'!AF72</f>
        <v>477.31711795131997</v>
      </c>
      <c r="K114" s="53">
        <f>+'8.คำนวณ'!AG72</f>
        <v>408.57939772031239</v>
      </c>
      <c r="L114" s="53">
        <f>+'8.คำนวณ'!AH72</f>
        <v>5.9342212517274291</v>
      </c>
      <c r="M114" s="53">
        <f>+'8.คำนวณ'!AI72</f>
        <v>1590.1189211624294</v>
      </c>
      <c r="N114" s="14" t="str">
        <f>+B114</f>
        <v>ศรีสงคราม,รพช.</v>
      </c>
      <c r="O114" s="50">
        <f t="shared" ref="O114:Y114" si="236">+(C114-C115)*100/C115</f>
        <v>-5.4029411598707178</v>
      </c>
      <c r="P114" s="50">
        <f t="shared" si="236"/>
        <v>37.610616349101107</v>
      </c>
      <c r="Q114" s="50">
        <f t="shared" si="236"/>
        <v>-3.5067258312123926</v>
      </c>
      <c r="R114" s="50">
        <f t="shared" si="236"/>
        <v>-32.644697932515164</v>
      </c>
      <c r="S114" s="50">
        <f t="shared" si="236"/>
        <v>28.742463287851983</v>
      </c>
      <c r="T114" s="50">
        <f t="shared" si="236"/>
        <v>-20.164427244830918</v>
      </c>
      <c r="U114" s="50">
        <f t="shared" si="236"/>
        <v>169.36093795745728</v>
      </c>
      <c r="V114" s="50">
        <f t="shared" si="236"/>
        <v>-11.862885123436991</v>
      </c>
      <c r="W114" s="50">
        <f t="shared" si="236"/>
        <v>24.529513116099576</v>
      </c>
      <c r="X114" s="50">
        <f t="shared" si="236"/>
        <v>-73.112177054867672</v>
      </c>
      <c r="Y114" s="50">
        <f t="shared" si="236"/>
        <v>195.54948709908123</v>
      </c>
      <c r="Z114" s="14" t="str">
        <f>+N114</f>
        <v>ศรีสงคราม,รพช.</v>
      </c>
      <c r="AA114" s="15">
        <f t="shared" si="228"/>
        <v>-5.402941159870718E-2</v>
      </c>
      <c r="AB114" s="15">
        <f t="shared" si="228"/>
        <v>0.37610616349101106</v>
      </c>
      <c r="AC114" s="15">
        <f t="shared" si="228"/>
        <v>-3.5067258312123928E-2</v>
      </c>
      <c r="AD114" s="15">
        <f t="shared" si="228"/>
        <v>-0.32644697932515165</v>
      </c>
      <c r="AE114" s="15">
        <f t="shared" si="228"/>
        <v>0.28742463287851983</v>
      </c>
      <c r="AF114" s="15">
        <f t="shared" si="228"/>
        <v>-0.20164427244830918</v>
      </c>
      <c r="AG114" s="15">
        <f t="shared" si="228"/>
        <v>1.6936093795745728</v>
      </c>
      <c r="AH114" s="15">
        <f t="shared" si="228"/>
        <v>-0.11862885123436991</v>
      </c>
      <c r="AI114" s="15">
        <f t="shared" si="228"/>
        <v>0.24529513116099577</v>
      </c>
      <c r="AJ114" s="15">
        <f t="shared" si="228"/>
        <v>-0.73112177054867677</v>
      </c>
      <c r="AK114" s="15">
        <f t="shared" si="228"/>
        <v>1.9554948709908124</v>
      </c>
      <c r="AL114" s="14" t="str">
        <f>+Z114</f>
        <v>ศรีสงคราม,รพช.</v>
      </c>
      <c r="AM114" s="16" t="str">
        <f>+IF(AND(C114&lt;C117),"OK","Not OK")</f>
        <v>OK</v>
      </c>
      <c r="AN114" s="16" t="str">
        <f t="shared" ref="AN114:AW114" si="237">+IF(AND(D114&lt;D117),"OK","Not OK")</f>
        <v>OK</v>
      </c>
      <c r="AO114" s="16" t="str">
        <f t="shared" si="237"/>
        <v>OK</v>
      </c>
      <c r="AP114" s="16" t="str">
        <f t="shared" si="237"/>
        <v>OK</v>
      </c>
      <c r="AQ114" s="16" t="str">
        <f t="shared" si="237"/>
        <v>OK</v>
      </c>
      <c r="AR114" s="16" t="str">
        <f t="shared" si="237"/>
        <v>OK</v>
      </c>
      <c r="AS114" s="16" t="str">
        <f t="shared" si="237"/>
        <v>Not OK</v>
      </c>
      <c r="AT114" s="16" t="str">
        <f t="shared" si="237"/>
        <v>OK</v>
      </c>
      <c r="AU114" s="16" t="str">
        <f t="shared" si="237"/>
        <v>Not OK</v>
      </c>
      <c r="AV114" s="16" t="str">
        <f t="shared" si="237"/>
        <v>OK</v>
      </c>
      <c r="AW114" s="16" t="str">
        <f t="shared" si="237"/>
        <v>Not OK</v>
      </c>
    </row>
    <row r="115" spans="1:49" ht="13.5" customHeight="1">
      <c r="B115" s="18" t="s">
        <v>144</v>
      </c>
      <c r="C115" s="19">
        <f t="shared" ref="C115:M115" si="238">AVERAGE(C110:C114)</f>
        <v>8207.6518275439066</v>
      </c>
      <c r="D115" s="19">
        <f t="shared" si="238"/>
        <v>35.79659386513665</v>
      </c>
      <c r="E115" s="19">
        <f t="shared" si="238"/>
        <v>1882.5475014506596</v>
      </c>
      <c r="F115" s="19">
        <f t="shared" si="238"/>
        <v>916.86290230417762</v>
      </c>
      <c r="G115" s="19">
        <f t="shared" si="238"/>
        <v>506.38776949792361</v>
      </c>
      <c r="H115" s="19">
        <f t="shared" si="238"/>
        <v>640.13234283182715</v>
      </c>
      <c r="I115" s="19">
        <f t="shared" si="238"/>
        <v>880.86357045965565</v>
      </c>
      <c r="J115" s="19">
        <f t="shared" si="238"/>
        <v>541.56199532944527</v>
      </c>
      <c r="K115" s="19">
        <f t="shared" si="238"/>
        <v>328.09844630115231</v>
      </c>
      <c r="L115" s="19">
        <f t="shared" si="238"/>
        <v>22.070292800710881</v>
      </c>
      <c r="M115" s="19">
        <f t="shared" si="238"/>
        <v>538.02120814689533</v>
      </c>
      <c r="V115" s="49"/>
      <c r="W115" s="49"/>
      <c r="X115" s="49"/>
      <c r="Y115" s="49"/>
    </row>
    <row r="116" spans="1:49" ht="13.5" customHeight="1">
      <c r="B116" s="20" t="s">
        <v>268</v>
      </c>
      <c r="C116" s="21">
        <f t="shared" ref="C116:M116" si="239">STDEV(C110:C114)</f>
        <v>1013.7999413083461</v>
      </c>
      <c r="D116" s="21">
        <f t="shared" si="239"/>
        <v>16.752461614986398</v>
      </c>
      <c r="E116" s="21">
        <f t="shared" si="239"/>
        <v>529.39478006868831</v>
      </c>
      <c r="F116" s="21">
        <f t="shared" si="239"/>
        <v>465.34999662397024</v>
      </c>
      <c r="G116" s="21">
        <f t="shared" si="239"/>
        <v>175.35946938012398</v>
      </c>
      <c r="H116" s="21">
        <f t="shared" si="239"/>
        <v>220.37302403733608</v>
      </c>
      <c r="I116" s="21">
        <f t="shared" si="239"/>
        <v>867.94432872673713</v>
      </c>
      <c r="J116" s="21">
        <f t="shared" si="239"/>
        <v>350.18211123262546</v>
      </c>
      <c r="K116" s="21">
        <f t="shared" si="239"/>
        <v>62.171110730450231</v>
      </c>
      <c r="L116" s="21">
        <f t="shared" si="239"/>
        <v>27.91116152677413</v>
      </c>
      <c r="M116" s="21">
        <f t="shared" si="239"/>
        <v>745.55529012459374</v>
      </c>
      <c r="V116" s="193"/>
      <c r="W116" s="193"/>
      <c r="X116" s="193"/>
      <c r="Y116" s="193"/>
    </row>
    <row r="117" spans="1:49" ht="13.5" customHeight="1">
      <c r="B117" s="20" t="s">
        <v>269</v>
      </c>
      <c r="C117" s="21">
        <f>+C115+C116</f>
        <v>9221.4517688522519</v>
      </c>
      <c r="D117" s="21">
        <f t="shared" ref="D117:M117" si="240">+D115+D116</f>
        <v>52.549055480123045</v>
      </c>
      <c r="E117" s="21">
        <f t="shared" si="240"/>
        <v>2411.9422815193479</v>
      </c>
      <c r="F117" s="21">
        <f t="shared" si="240"/>
        <v>1382.2128989281478</v>
      </c>
      <c r="G117" s="21">
        <f t="shared" si="240"/>
        <v>681.7472388780476</v>
      </c>
      <c r="H117" s="21">
        <f t="shared" si="240"/>
        <v>860.50536686916325</v>
      </c>
      <c r="I117" s="21">
        <f t="shared" si="240"/>
        <v>1748.8078991863927</v>
      </c>
      <c r="J117" s="21">
        <f t="shared" si="240"/>
        <v>891.74410656207078</v>
      </c>
      <c r="K117" s="21">
        <f t="shared" si="240"/>
        <v>390.26955703160252</v>
      </c>
      <c r="L117" s="21">
        <f t="shared" si="240"/>
        <v>49.981454327485011</v>
      </c>
      <c r="M117" s="21">
        <f t="shared" si="240"/>
        <v>1283.5764982714891</v>
      </c>
      <c r="V117" s="193"/>
      <c r="W117" s="193"/>
      <c r="X117" s="193"/>
      <c r="Y117" s="193"/>
    </row>
    <row r="118" spans="1:49" ht="13.5" customHeight="1">
      <c r="B118" s="355" t="s">
        <v>154</v>
      </c>
      <c r="C118" s="364" t="s">
        <v>248</v>
      </c>
      <c r="D118" s="365"/>
      <c r="E118" s="365"/>
      <c r="F118" s="365"/>
      <c r="G118" s="365"/>
      <c r="H118" s="365"/>
      <c r="I118" s="365"/>
      <c r="J118" s="365"/>
      <c r="K118" s="365"/>
      <c r="L118" s="365"/>
      <c r="M118" s="366"/>
      <c r="N118" s="355" t="s">
        <v>154</v>
      </c>
      <c r="O118" s="364" t="s">
        <v>731</v>
      </c>
      <c r="P118" s="365"/>
      <c r="Q118" s="365"/>
      <c r="R118" s="365"/>
      <c r="S118" s="365"/>
      <c r="T118" s="365"/>
      <c r="U118" s="365"/>
      <c r="V118" s="365"/>
      <c r="W118" s="365"/>
      <c r="X118" s="365"/>
      <c r="Y118" s="366"/>
      <c r="Z118" s="355" t="s">
        <v>154</v>
      </c>
      <c r="AA118" s="364" t="s">
        <v>731</v>
      </c>
      <c r="AB118" s="365"/>
      <c r="AC118" s="365"/>
      <c r="AD118" s="365"/>
      <c r="AE118" s="365"/>
      <c r="AF118" s="365"/>
      <c r="AG118" s="365"/>
      <c r="AH118" s="365"/>
      <c r="AI118" s="365"/>
      <c r="AJ118" s="365"/>
      <c r="AK118" s="366"/>
      <c r="AL118" s="355" t="s">
        <v>154</v>
      </c>
      <c r="AM118" s="364" t="s">
        <v>732</v>
      </c>
      <c r="AN118" s="365"/>
      <c r="AO118" s="365"/>
      <c r="AP118" s="365"/>
      <c r="AQ118" s="365"/>
      <c r="AR118" s="365"/>
      <c r="AS118" s="365"/>
      <c r="AT118" s="365"/>
      <c r="AU118" s="365"/>
      <c r="AV118" s="365"/>
      <c r="AW118" s="366"/>
    </row>
    <row r="119" spans="1:49" ht="13.5" customHeight="1">
      <c r="B119" s="355"/>
      <c r="C119" s="38" t="s">
        <v>5</v>
      </c>
      <c r="D119" s="38" t="s">
        <v>8</v>
      </c>
      <c r="E119" s="38" t="s">
        <v>11</v>
      </c>
      <c r="F119" s="38" t="s">
        <v>17</v>
      </c>
      <c r="G119" s="38" t="s">
        <v>20</v>
      </c>
      <c r="H119" s="38" t="s">
        <v>23</v>
      </c>
      <c r="I119" s="38" t="s">
        <v>26</v>
      </c>
      <c r="J119" s="38" t="s">
        <v>29</v>
      </c>
      <c r="K119" s="38" t="s">
        <v>32</v>
      </c>
      <c r="L119" s="38" t="s">
        <v>35</v>
      </c>
      <c r="M119" s="38" t="s">
        <v>38</v>
      </c>
      <c r="N119" s="355"/>
      <c r="O119" s="38" t="s">
        <v>5</v>
      </c>
      <c r="P119" s="38" t="s">
        <v>8</v>
      </c>
      <c r="Q119" s="38" t="s">
        <v>11</v>
      </c>
      <c r="R119" s="38" t="s">
        <v>17</v>
      </c>
      <c r="S119" s="38" t="s">
        <v>20</v>
      </c>
      <c r="T119" s="38" t="s">
        <v>23</v>
      </c>
      <c r="U119" s="38" t="s">
        <v>26</v>
      </c>
      <c r="V119" s="38" t="s">
        <v>29</v>
      </c>
      <c r="W119" s="38" t="s">
        <v>32</v>
      </c>
      <c r="X119" s="38" t="s">
        <v>35</v>
      </c>
      <c r="Y119" s="38" t="s">
        <v>38</v>
      </c>
      <c r="Z119" s="355"/>
      <c r="AA119" s="38" t="s">
        <v>5</v>
      </c>
      <c r="AB119" s="38" t="s">
        <v>8</v>
      </c>
      <c r="AC119" s="38" t="s">
        <v>11</v>
      </c>
      <c r="AD119" s="38" t="s">
        <v>17</v>
      </c>
      <c r="AE119" s="38" t="s">
        <v>20</v>
      </c>
      <c r="AF119" s="38" t="s">
        <v>23</v>
      </c>
      <c r="AG119" s="38" t="s">
        <v>26</v>
      </c>
      <c r="AH119" s="38" t="s">
        <v>29</v>
      </c>
      <c r="AI119" s="38" t="s">
        <v>32</v>
      </c>
      <c r="AJ119" s="38" t="s">
        <v>35</v>
      </c>
      <c r="AK119" s="38" t="s">
        <v>38</v>
      </c>
      <c r="AL119" s="355"/>
      <c r="AM119" s="12" t="s">
        <v>137</v>
      </c>
      <c r="AN119" s="13" t="s">
        <v>138</v>
      </c>
      <c r="AO119" s="12" t="s">
        <v>139</v>
      </c>
      <c r="AP119" s="12" t="s">
        <v>140</v>
      </c>
      <c r="AQ119" s="12" t="s">
        <v>141</v>
      </c>
      <c r="AR119" s="12" t="s">
        <v>142</v>
      </c>
      <c r="AS119" s="12" t="s">
        <v>143</v>
      </c>
      <c r="AT119" s="38" t="s">
        <v>29</v>
      </c>
      <c r="AU119" s="38" t="s">
        <v>32</v>
      </c>
      <c r="AV119" s="38" t="s">
        <v>35</v>
      </c>
      <c r="AW119" s="38" t="s">
        <v>38</v>
      </c>
    </row>
    <row r="120" spans="1:49" ht="13.5" customHeight="1">
      <c r="A120" s="312" t="str">
        <f>+'8.คำนวณ'!E73</f>
        <v>อุดรธานี</v>
      </c>
      <c r="B120" s="14" t="str">
        <f>+'8.คำนวณ'!G73</f>
        <v>หนองหาน,รพช.</v>
      </c>
      <c r="C120" s="53">
        <f>+'8.คำนวณ'!Y73</f>
        <v>7203.8084407349788</v>
      </c>
      <c r="D120" s="53">
        <f>+'8.คำนวณ'!Z73</f>
        <v>24.11161987066949</v>
      </c>
      <c r="E120" s="53">
        <f>+'8.คำนวณ'!AA73</f>
        <v>1743.0054702703796</v>
      </c>
      <c r="F120" s="53">
        <f>+'8.คำนวณ'!AB73</f>
        <v>702.70893551518384</v>
      </c>
      <c r="G120" s="53">
        <f>+'8.คำนวณ'!AC73</f>
        <v>893.90747677884565</v>
      </c>
      <c r="H120" s="53">
        <f>+'8.คำนวณ'!AD73</f>
        <v>424.73535788032257</v>
      </c>
      <c r="I120" s="53">
        <f>+'8.คำนวณ'!AE73</f>
        <v>525.52731275401698</v>
      </c>
      <c r="J120" s="53">
        <f>+'8.คำนวณ'!AF73</f>
        <v>549.96220620127383</v>
      </c>
      <c r="K120" s="53">
        <f>+'8.คำนวณ'!AG73</f>
        <v>341.27667057504033</v>
      </c>
      <c r="L120" s="53">
        <f>+'8.คำนวณ'!AH73</f>
        <v>58.736988033911494</v>
      </c>
      <c r="M120" s="53">
        <f>+'8.คำนวณ'!AI73</f>
        <v>96.467543888438783</v>
      </c>
      <c r="N120" s="14" t="str">
        <f>+B120</f>
        <v>หนองหาน,รพช.</v>
      </c>
      <c r="O120" s="50">
        <f t="shared" ref="O120:Y120" si="241">+(C120-C127)*100/C127</f>
        <v>-4.2605991126026872</v>
      </c>
      <c r="P120" s="50">
        <f t="shared" si="241"/>
        <v>-57.927302928522181</v>
      </c>
      <c r="Q120" s="50">
        <f t="shared" si="241"/>
        <v>10.283342050951106</v>
      </c>
      <c r="R120" s="50">
        <f t="shared" si="241"/>
        <v>1.9143225805600013</v>
      </c>
      <c r="S120" s="50">
        <f t="shared" si="241"/>
        <v>13.921646617526386</v>
      </c>
      <c r="T120" s="50">
        <f t="shared" si="241"/>
        <v>-29.752343998028582</v>
      </c>
      <c r="U120" s="50">
        <f t="shared" si="241"/>
        <v>-27.765466409292642</v>
      </c>
      <c r="V120" s="50">
        <f t="shared" si="241"/>
        <v>3.102912162705612</v>
      </c>
      <c r="W120" s="50">
        <f t="shared" si="241"/>
        <v>4.7663211135763248</v>
      </c>
      <c r="X120" s="50">
        <f t="shared" si="241"/>
        <v>26.285796469426835</v>
      </c>
      <c r="Y120" s="50">
        <f t="shared" si="241"/>
        <v>-55.041986109489869</v>
      </c>
      <c r="Z120" s="14" t="str">
        <f>+N120</f>
        <v>หนองหาน,รพช.</v>
      </c>
      <c r="AA120" s="15">
        <f t="shared" ref="AA120:AK120" si="242">+O120/100</f>
        <v>-4.2605991126026872E-2</v>
      </c>
      <c r="AB120" s="15">
        <f t="shared" si="242"/>
        <v>-0.57927302928522184</v>
      </c>
      <c r="AC120" s="15">
        <f t="shared" si="242"/>
        <v>0.10283342050951105</v>
      </c>
      <c r="AD120" s="15">
        <f t="shared" si="242"/>
        <v>1.9143225805600014E-2</v>
      </c>
      <c r="AE120" s="15">
        <f t="shared" si="242"/>
        <v>0.13921646617526387</v>
      </c>
      <c r="AF120" s="15">
        <f t="shared" si="242"/>
        <v>-0.2975234399802858</v>
      </c>
      <c r="AG120" s="15">
        <f t="shared" si="242"/>
        <v>-0.27765466409292644</v>
      </c>
      <c r="AH120" s="15">
        <f t="shared" si="242"/>
        <v>3.1029121627056119E-2</v>
      </c>
      <c r="AI120" s="15">
        <f t="shared" si="242"/>
        <v>4.7663211135763245E-2</v>
      </c>
      <c r="AJ120" s="15">
        <f t="shared" si="242"/>
        <v>0.26285796469426836</v>
      </c>
      <c r="AK120" s="15">
        <f t="shared" si="242"/>
        <v>-0.55041986109489871</v>
      </c>
      <c r="AL120" s="14" t="str">
        <f>+Z120</f>
        <v>หนองหาน,รพช.</v>
      </c>
      <c r="AM120" s="16" t="str">
        <f>+IF(AND(C120&lt;C129),"OK","Not OK")</f>
        <v>OK</v>
      </c>
      <c r="AN120" s="16" t="str">
        <f t="shared" ref="AN120:AW120" si="243">+IF(AND(D120&lt;D129),"OK","Not OK")</f>
        <v>OK</v>
      </c>
      <c r="AO120" s="16" t="str">
        <f t="shared" si="243"/>
        <v>OK</v>
      </c>
      <c r="AP120" s="16" t="str">
        <f t="shared" si="243"/>
        <v>OK</v>
      </c>
      <c r="AQ120" s="16" t="str">
        <f t="shared" si="243"/>
        <v>OK</v>
      </c>
      <c r="AR120" s="16" t="str">
        <f t="shared" si="243"/>
        <v>OK</v>
      </c>
      <c r="AS120" s="16" t="str">
        <f t="shared" si="243"/>
        <v>OK</v>
      </c>
      <c r="AT120" s="16" t="str">
        <f t="shared" si="243"/>
        <v>OK</v>
      </c>
      <c r="AU120" s="16" t="str">
        <f t="shared" si="243"/>
        <v>OK</v>
      </c>
      <c r="AV120" s="16" t="str">
        <f t="shared" si="243"/>
        <v>OK</v>
      </c>
      <c r="AW120" s="16" t="str">
        <f t="shared" si="243"/>
        <v>OK</v>
      </c>
    </row>
    <row r="121" spans="1:49" ht="13.5" customHeight="1">
      <c r="A121" s="312" t="str">
        <f>+'8.คำนวณ'!E74</f>
        <v>อุดรธานี</v>
      </c>
      <c r="B121" s="14" t="str">
        <f>+'8.คำนวณ'!G74</f>
        <v>บ้านผือ,รพช.</v>
      </c>
      <c r="C121" s="53">
        <f>+'8.คำนวณ'!Y74</f>
        <v>6941.2131795317027</v>
      </c>
      <c r="D121" s="53">
        <f>+'8.คำนวณ'!Z74</f>
        <v>44.435886485367682</v>
      </c>
      <c r="E121" s="53">
        <f>+'8.คำนวณ'!AA74</f>
        <v>1461.6951543401526</v>
      </c>
      <c r="F121" s="53">
        <f>+'8.คำนวณ'!AB74</f>
        <v>503.66966974138813</v>
      </c>
      <c r="G121" s="53">
        <f>+'8.คำนวณ'!AC74</f>
        <v>356.51167185988334</v>
      </c>
      <c r="H121" s="53">
        <f>+'8.คำนวณ'!AD74</f>
        <v>378.93791282326492</v>
      </c>
      <c r="I121" s="53">
        <f>+'8.คำนวณ'!AE74</f>
        <v>551.96737985593859</v>
      </c>
      <c r="J121" s="53">
        <f>+'8.คำนวณ'!AF74</f>
        <v>813.26735897068488</v>
      </c>
      <c r="K121" s="53">
        <f>+'8.คำนวณ'!AG74</f>
        <v>280.82773917595966</v>
      </c>
      <c r="L121" s="53">
        <f>+'8.คำนวณ'!AH74</f>
        <v>13.082810967848886</v>
      </c>
      <c r="M121" s="53">
        <f>+'8.คำนวณ'!AI74</f>
        <v>130.5060656209055</v>
      </c>
      <c r="N121" s="14" t="str">
        <f t="shared" ref="N121:N126" si="244">+B121</f>
        <v>บ้านผือ,รพช.</v>
      </c>
      <c r="O121" s="50">
        <f t="shared" ref="O121:Y121" si="245">+(C121-C127)*100/C127</f>
        <v>-7.7505188113705579</v>
      </c>
      <c r="P121" s="50">
        <f t="shared" si="245"/>
        <v>-22.463210633324405</v>
      </c>
      <c r="Q121" s="50">
        <f t="shared" si="245"/>
        <v>-7.5157081088753284</v>
      </c>
      <c r="R121" s="50">
        <f t="shared" si="245"/>
        <v>-26.952468366671553</v>
      </c>
      <c r="S121" s="50">
        <f t="shared" si="245"/>
        <v>-54.565323871104354</v>
      </c>
      <c r="T121" s="50">
        <f t="shared" si="245"/>
        <v>-37.326856235938074</v>
      </c>
      <c r="U121" s="50">
        <f t="shared" si="245"/>
        <v>-24.131238712913571</v>
      </c>
      <c r="V121" s="50">
        <f t="shared" si="245"/>
        <v>52.465446045692083</v>
      </c>
      <c r="W121" s="50">
        <f t="shared" si="245"/>
        <v>-13.790505953617302</v>
      </c>
      <c r="X121" s="50">
        <f t="shared" si="245"/>
        <v>-71.871673055828538</v>
      </c>
      <c r="Y121" s="50">
        <f t="shared" si="245"/>
        <v>-39.178574736329885</v>
      </c>
      <c r="Z121" s="14" t="str">
        <f t="shared" ref="Z121:Z126" si="246">+N121</f>
        <v>บ้านผือ,รพช.</v>
      </c>
      <c r="AA121" s="15">
        <f t="shared" ref="AA121:AA126" si="247">+O121/100</f>
        <v>-7.7505188113705575E-2</v>
      </c>
      <c r="AB121" s="15">
        <f t="shared" ref="AB121:AB126" si="248">+P121/100</f>
        <v>-0.22463210633324404</v>
      </c>
      <c r="AC121" s="15">
        <f t="shared" ref="AC121:AC126" si="249">+Q121/100</f>
        <v>-7.5157081088753283E-2</v>
      </c>
      <c r="AD121" s="15">
        <f t="shared" ref="AD121:AD126" si="250">+R121/100</f>
        <v>-0.26952468366671556</v>
      </c>
      <c r="AE121" s="15">
        <f t="shared" ref="AE121:AE126" si="251">+S121/100</f>
        <v>-0.54565323871104354</v>
      </c>
      <c r="AF121" s="15">
        <f t="shared" ref="AF121:AF126" si="252">+T121/100</f>
        <v>-0.37326856235938072</v>
      </c>
      <c r="AG121" s="15">
        <f t="shared" ref="AG121:AG126" si="253">+U121/100</f>
        <v>-0.24131238712913572</v>
      </c>
      <c r="AH121" s="15">
        <f t="shared" ref="AH121:AH126" si="254">+V121/100</f>
        <v>0.52465446045692088</v>
      </c>
      <c r="AI121" s="15">
        <f t="shared" ref="AI121:AI126" si="255">+W121/100</f>
        <v>-0.13790505953617302</v>
      </c>
      <c r="AJ121" s="15">
        <f t="shared" ref="AJ121:AJ126" si="256">+X121/100</f>
        <v>-0.71871673055828533</v>
      </c>
      <c r="AK121" s="15">
        <f t="shared" ref="AK121:AK126" si="257">+Y121/100</f>
        <v>-0.39178574736329885</v>
      </c>
      <c r="AL121" s="14" t="str">
        <f t="shared" ref="AL121:AL126" si="258">+Z121</f>
        <v>บ้านผือ,รพช.</v>
      </c>
      <c r="AM121" s="16" t="str">
        <f>+IF(AND(C121&lt;C129),"OK","Not OK")</f>
        <v>OK</v>
      </c>
      <c r="AN121" s="16" t="str">
        <f t="shared" ref="AN121:AW121" si="259">+IF(AND(D121&lt;D129),"OK","Not OK")</f>
        <v>OK</v>
      </c>
      <c r="AO121" s="16" t="str">
        <f t="shared" si="259"/>
        <v>OK</v>
      </c>
      <c r="AP121" s="16" t="str">
        <f t="shared" si="259"/>
        <v>OK</v>
      </c>
      <c r="AQ121" s="16" t="str">
        <f t="shared" si="259"/>
        <v>OK</v>
      </c>
      <c r="AR121" s="16" t="str">
        <f t="shared" si="259"/>
        <v>OK</v>
      </c>
      <c r="AS121" s="16" t="str">
        <f t="shared" si="259"/>
        <v>OK</v>
      </c>
      <c r="AT121" s="16" t="str">
        <f t="shared" si="259"/>
        <v>Not OK</v>
      </c>
      <c r="AU121" s="16" t="str">
        <f t="shared" si="259"/>
        <v>OK</v>
      </c>
      <c r="AV121" s="16" t="str">
        <f t="shared" si="259"/>
        <v>OK</v>
      </c>
      <c r="AW121" s="16" t="str">
        <f t="shared" si="259"/>
        <v>OK</v>
      </c>
    </row>
    <row r="122" spans="1:49" ht="13.5" customHeight="1">
      <c r="A122" s="312" t="str">
        <f>+'8.คำนวณ'!E75</f>
        <v>อุดรธานี</v>
      </c>
      <c r="B122" s="14" t="str">
        <f>+'8.คำนวณ'!G75</f>
        <v>เพ็ญ,รพช.</v>
      </c>
      <c r="C122" s="53">
        <f>+'8.คำนวณ'!Y75</f>
        <v>7522.1609960551805</v>
      </c>
      <c r="D122" s="53">
        <f>+'8.คำนวณ'!Z75</f>
        <v>40.717253380490106</v>
      </c>
      <c r="E122" s="53">
        <f>+'8.คำนวณ'!AA75</f>
        <v>1665.9302565043586</v>
      </c>
      <c r="F122" s="53">
        <f>+'8.คำนวณ'!AB75</f>
        <v>640.87539823346287</v>
      </c>
      <c r="G122" s="53">
        <f>+'8.คำนวณ'!AC75</f>
        <v>581.97722041072871</v>
      </c>
      <c r="H122" s="53">
        <f>+'8.คำนวณ'!AD75</f>
        <v>387.60625943942881</v>
      </c>
      <c r="I122" s="53">
        <f>+'8.คำนวณ'!AE75</f>
        <v>1023.1113434901201</v>
      </c>
      <c r="J122" s="53">
        <f>+'8.คำนวณ'!AF75</f>
        <v>607.81424148018141</v>
      </c>
      <c r="K122" s="53">
        <f>+'8.คำนวณ'!AG75</f>
        <v>393.78737455095347</v>
      </c>
      <c r="L122" s="53">
        <f>+'8.คำนวณ'!AH75</f>
        <v>66.09861737278321</v>
      </c>
      <c r="M122" s="53">
        <f>+'8.คำนวณ'!AI75</f>
        <v>669.28690224847571</v>
      </c>
      <c r="N122" s="14" t="str">
        <f t="shared" si="244"/>
        <v>เพ็ญ,รพช.</v>
      </c>
      <c r="O122" s="50">
        <f>+(C122-C127)*100/C127</f>
        <v>-2.9658885905256525E-2</v>
      </c>
      <c r="P122" s="50">
        <f t="shared" ref="P122:Y122" si="260">+(D122-D127)*100/D127</f>
        <v>-28.951904672989489</v>
      </c>
      <c r="Q122" s="50">
        <f t="shared" si="260"/>
        <v>5.4066435503493153</v>
      </c>
      <c r="R122" s="50">
        <f t="shared" si="260"/>
        <v>-7.053434546658468</v>
      </c>
      <c r="S122" s="50">
        <f t="shared" si="260"/>
        <v>-25.831470297139049</v>
      </c>
      <c r="T122" s="50">
        <f t="shared" si="260"/>
        <v>-35.893184609829397</v>
      </c>
      <c r="U122" s="50">
        <f t="shared" si="260"/>
        <v>40.628220293781325</v>
      </c>
      <c r="V122" s="50">
        <f t="shared" si="260"/>
        <v>13.948590728501465</v>
      </c>
      <c r="W122" s="50">
        <f t="shared" si="260"/>
        <v>20.886243009704941</v>
      </c>
      <c r="X122" s="50">
        <f t="shared" si="260"/>
        <v>42.11345899504655</v>
      </c>
      <c r="Y122" s="50">
        <f t="shared" si="260"/>
        <v>211.91640872313741</v>
      </c>
      <c r="Z122" s="14" t="str">
        <f t="shared" si="246"/>
        <v>เพ็ญ,รพช.</v>
      </c>
      <c r="AA122" s="15">
        <f t="shared" si="247"/>
        <v>-2.9658885905256528E-4</v>
      </c>
      <c r="AB122" s="15">
        <f t="shared" si="248"/>
        <v>-0.28951904672989487</v>
      </c>
      <c r="AC122" s="15">
        <f t="shared" si="249"/>
        <v>5.4066435503493153E-2</v>
      </c>
      <c r="AD122" s="15">
        <f t="shared" si="250"/>
        <v>-7.0534345466584686E-2</v>
      </c>
      <c r="AE122" s="15">
        <f t="shared" si="251"/>
        <v>-0.25831470297139048</v>
      </c>
      <c r="AF122" s="15">
        <f t="shared" si="252"/>
        <v>-0.35893184609829398</v>
      </c>
      <c r="AG122" s="15">
        <f t="shared" si="253"/>
        <v>0.40628220293781325</v>
      </c>
      <c r="AH122" s="15">
        <f t="shared" si="254"/>
        <v>0.13948590728501464</v>
      </c>
      <c r="AI122" s="15">
        <f t="shared" si="255"/>
        <v>0.20886243009704941</v>
      </c>
      <c r="AJ122" s="15">
        <f t="shared" si="256"/>
        <v>0.42113458995046549</v>
      </c>
      <c r="AK122" s="15">
        <f t="shared" si="257"/>
        <v>2.1191640872313742</v>
      </c>
      <c r="AL122" s="14" t="str">
        <f t="shared" si="258"/>
        <v>เพ็ญ,รพช.</v>
      </c>
      <c r="AM122" s="16" t="str">
        <f>+IF(AND(C122&lt;C129),"OK","Not OK")</f>
        <v>OK</v>
      </c>
      <c r="AN122" s="16" t="str">
        <f t="shared" ref="AN122:AW122" si="261">+IF(AND(D122&lt;D129),"OK","Not OK")</f>
        <v>OK</v>
      </c>
      <c r="AO122" s="16" t="str">
        <f t="shared" si="261"/>
        <v>OK</v>
      </c>
      <c r="AP122" s="16" t="str">
        <f t="shared" si="261"/>
        <v>OK</v>
      </c>
      <c r="AQ122" s="16" t="str">
        <f t="shared" si="261"/>
        <v>OK</v>
      </c>
      <c r="AR122" s="16" t="str">
        <f t="shared" si="261"/>
        <v>OK</v>
      </c>
      <c r="AS122" s="16" t="str">
        <f t="shared" si="261"/>
        <v>OK</v>
      </c>
      <c r="AT122" s="16" t="str">
        <f t="shared" si="261"/>
        <v>OK</v>
      </c>
      <c r="AU122" s="16" t="str">
        <f t="shared" si="261"/>
        <v>Not OK</v>
      </c>
      <c r="AV122" s="16" t="str">
        <f t="shared" si="261"/>
        <v>OK</v>
      </c>
      <c r="AW122" s="16" t="str">
        <f t="shared" si="261"/>
        <v>Not OK</v>
      </c>
    </row>
    <row r="123" spans="1:49" ht="13.5" customHeight="1">
      <c r="A123" s="312" t="str">
        <f>+'8.คำนวณ'!E76</f>
        <v>เลย</v>
      </c>
      <c r="B123" s="14" t="str">
        <f>+'8.คำนวณ'!G76</f>
        <v>วังสะพุง,รพช.</v>
      </c>
      <c r="C123" s="53">
        <f>+'8.คำนวณ'!Y76</f>
        <v>7453.9713799499468</v>
      </c>
      <c r="D123" s="53">
        <f>+'8.คำนวณ'!Z76</f>
        <v>46.155820253463254</v>
      </c>
      <c r="E123" s="53">
        <f>+'8.คำนวณ'!AA76</f>
        <v>1175.1508773034961</v>
      </c>
      <c r="F123" s="53">
        <f>+'8.คำนวณ'!AB76</f>
        <v>1044.9837951668651</v>
      </c>
      <c r="G123" s="53">
        <f>+'8.คำนวณ'!AC76</f>
        <v>1091.4586279459779</v>
      </c>
      <c r="H123" s="53">
        <f>+'8.คำนวณ'!AD76</f>
        <v>1140.5813297839875</v>
      </c>
      <c r="I123" s="53">
        <f>+'8.คำนวณ'!AE76</f>
        <v>437.73038805135377</v>
      </c>
      <c r="J123" s="53">
        <f>+'8.คำนวณ'!AF76</f>
        <v>361.5567968838518</v>
      </c>
      <c r="K123" s="53">
        <f>+'8.คำนวณ'!AG76</f>
        <v>290.93049617168384</v>
      </c>
      <c r="L123" s="53">
        <f>+'8.คำนวณ'!AH76</f>
        <v>5.647755289483082</v>
      </c>
      <c r="M123" s="53">
        <f>+'8.คำนวณ'!AI76</f>
        <v>156.81028425585978</v>
      </c>
      <c r="N123" s="14" t="str">
        <f t="shared" si="244"/>
        <v>วังสะพุง,รพช.</v>
      </c>
      <c r="O123" s="50">
        <f>+(C123-C127)*100/C127</f>
        <v>-0.93590633076244045</v>
      </c>
      <c r="P123" s="50">
        <f t="shared" ref="P123:Y123" si="262">+(D123-D127)*100/D127</f>
        <v>-19.462074550546522</v>
      </c>
      <c r="Q123" s="50">
        <f t="shared" si="262"/>
        <v>-25.645921155351907</v>
      </c>
      <c r="R123" s="50">
        <f t="shared" si="262"/>
        <v>51.554662548890477</v>
      </c>
      <c r="S123" s="50">
        <f t="shared" si="262"/>
        <v>39.098024505363931</v>
      </c>
      <c r="T123" s="50">
        <f t="shared" si="262"/>
        <v>88.642559208628271</v>
      </c>
      <c r="U123" s="50">
        <f t="shared" si="262"/>
        <v>-39.833288105105829</v>
      </c>
      <c r="V123" s="50">
        <f t="shared" si="262"/>
        <v>-32.217962887976675</v>
      </c>
      <c r="W123" s="50">
        <f t="shared" si="262"/>
        <v>-10.689125827741572</v>
      </c>
      <c r="X123" s="50">
        <f t="shared" si="262"/>
        <v>-87.85720380171675</v>
      </c>
      <c r="Y123" s="50">
        <f t="shared" si="262"/>
        <v>-26.919680406679412</v>
      </c>
      <c r="Z123" s="14" t="str">
        <f t="shared" si="246"/>
        <v>วังสะพุง,รพช.</v>
      </c>
      <c r="AA123" s="15">
        <f t="shared" si="247"/>
        <v>-9.3590633076244042E-3</v>
      </c>
      <c r="AB123" s="15">
        <f t="shared" si="248"/>
        <v>-0.19462074550546521</v>
      </c>
      <c r="AC123" s="15">
        <f t="shared" si="249"/>
        <v>-0.25645921155351908</v>
      </c>
      <c r="AD123" s="15">
        <f t="shared" si="250"/>
        <v>0.51554662548890473</v>
      </c>
      <c r="AE123" s="15">
        <f t="shared" si="251"/>
        <v>0.39098024505363932</v>
      </c>
      <c r="AF123" s="15">
        <f t="shared" si="252"/>
        <v>0.88642559208628269</v>
      </c>
      <c r="AG123" s="15">
        <f t="shared" si="253"/>
        <v>-0.3983328810510583</v>
      </c>
      <c r="AH123" s="15">
        <f t="shared" si="254"/>
        <v>-0.32217962887976676</v>
      </c>
      <c r="AI123" s="15">
        <f t="shared" si="255"/>
        <v>-0.10689125827741572</v>
      </c>
      <c r="AJ123" s="15">
        <f t="shared" si="256"/>
        <v>-0.87857203801716754</v>
      </c>
      <c r="AK123" s="15">
        <f t="shared" si="257"/>
        <v>-0.26919680406679414</v>
      </c>
      <c r="AL123" s="14" t="str">
        <f t="shared" si="258"/>
        <v>วังสะพุง,รพช.</v>
      </c>
      <c r="AM123" s="16" t="str">
        <f>+IF(AND(C123&lt;C129),"OK","Not OK")</f>
        <v>OK</v>
      </c>
      <c r="AN123" s="16" t="str">
        <f t="shared" ref="AN123:AW123" si="263">+IF(AND(D123&lt;D129),"OK","Not OK")</f>
        <v>OK</v>
      </c>
      <c r="AO123" s="16" t="str">
        <f t="shared" si="263"/>
        <v>OK</v>
      </c>
      <c r="AP123" s="16" t="str">
        <f t="shared" si="263"/>
        <v>Not OK</v>
      </c>
      <c r="AQ123" s="16" t="str">
        <f t="shared" si="263"/>
        <v>Not OK</v>
      </c>
      <c r="AR123" s="16" t="str">
        <f t="shared" si="263"/>
        <v>Not OK</v>
      </c>
      <c r="AS123" s="16" t="str">
        <f t="shared" si="263"/>
        <v>OK</v>
      </c>
      <c r="AT123" s="16" t="str">
        <f t="shared" si="263"/>
        <v>OK</v>
      </c>
      <c r="AU123" s="16" t="str">
        <f t="shared" si="263"/>
        <v>OK</v>
      </c>
      <c r="AV123" s="16" t="str">
        <f t="shared" si="263"/>
        <v>OK</v>
      </c>
      <c r="AW123" s="16" t="str">
        <f t="shared" si="263"/>
        <v>OK</v>
      </c>
    </row>
    <row r="124" spans="1:49" ht="13.5" customHeight="1">
      <c r="A124" s="312" t="str">
        <f>+'8.คำนวณ'!E77</f>
        <v>หนองคาย</v>
      </c>
      <c r="B124" s="14" t="str">
        <f>+'8.คำนวณ'!G77</f>
        <v>โพนพิสัย,รพช.</v>
      </c>
      <c r="C124" s="53">
        <f>+'8.คำนวณ'!Y77</f>
        <v>9961.5070071219398</v>
      </c>
      <c r="D124" s="53">
        <f>+'8.คำนวณ'!Z77</f>
        <v>98.72624625784097</v>
      </c>
      <c r="E124" s="53">
        <f>+'8.คำนวณ'!AA77</f>
        <v>2016.4071276218685</v>
      </c>
      <c r="F124" s="53">
        <f>+'8.คำนวณ'!AB77</f>
        <v>523.11270356771843</v>
      </c>
      <c r="G124" s="53">
        <f>+'8.คำนวณ'!AC77</f>
        <v>769.54611229060504</v>
      </c>
      <c r="H124" s="53">
        <f>+'8.คำนวณ'!AD77</f>
        <v>647.33603443228753</v>
      </c>
      <c r="I124" s="53">
        <f>+'8.คำนวณ'!AE77</f>
        <v>640.96607470642869</v>
      </c>
      <c r="J124" s="53">
        <f>+'8.คำนวณ'!AF77</f>
        <v>549.19091639450926</v>
      </c>
      <c r="K124" s="53">
        <f>+'8.คำนวณ'!AG77</f>
        <v>372.8026773271792</v>
      </c>
      <c r="L124" s="53">
        <f>+'8.คำนวณ'!AH77</f>
        <v>102.76468948027903</v>
      </c>
      <c r="M124" s="53">
        <f>+'8.คำนวณ'!AI77</f>
        <v>2.0018816062675056</v>
      </c>
      <c r="N124" s="14" t="str">
        <f t="shared" si="244"/>
        <v>โพนพิสัย,รพช.</v>
      </c>
      <c r="O124" s="50">
        <f>+(C124-C127)*100/C127</f>
        <v>32.389515996091824</v>
      </c>
      <c r="P124" s="50">
        <f t="shared" ref="P124:Y124" si="264">+(D124-D127)*100/D127</f>
        <v>72.268784680990919</v>
      </c>
      <c r="Q124" s="50">
        <f t="shared" si="264"/>
        <v>27.58199601921087</v>
      </c>
      <c r="R124" s="50">
        <f t="shared" si="264"/>
        <v>-24.132632839934399</v>
      </c>
      <c r="S124" s="50">
        <f t="shared" si="264"/>
        <v>-1.9272547353904714</v>
      </c>
      <c r="T124" s="50">
        <f t="shared" si="264"/>
        <v>7.0639357444142847</v>
      </c>
      <c r="U124" s="50">
        <f t="shared" si="264"/>
        <v>-11.898231870667956</v>
      </c>
      <c r="V124" s="50">
        <f t="shared" si="264"/>
        <v>2.9583163626630644</v>
      </c>
      <c r="W124" s="50">
        <f t="shared" si="264"/>
        <v>14.444286329476187</v>
      </c>
      <c r="X124" s="50">
        <f t="shared" si="264"/>
        <v>120.94630818416748</v>
      </c>
      <c r="Y124" s="50">
        <f t="shared" si="264"/>
        <v>-99.067037291155529</v>
      </c>
      <c r="Z124" s="14" t="str">
        <f t="shared" si="246"/>
        <v>โพนพิสัย,รพช.</v>
      </c>
      <c r="AA124" s="15">
        <f t="shared" si="247"/>
        <v>0.32389515996091822</v>
      </c>
      <c r="AB124" s="15">
        <f t="shared" si="248"/>
        <v>0.72268784680990916</v>
      </c>
      <c r="AC124" s="15">
        <f t="shared" si="249"/>
        <v>0.27581996019210869</v>
      </c>
      <c r="AD124" s="15">
        <f t="shared" si="250"/>
        <v>-0.24132632839934398</v>
      </c>
      <c r="AE124" s="15">
        <f t="shared" si="251"/>
        <v>-1.9272547353904716E-2</v>
      </c>
      <c r="AF124" s="15">
        <f t="shared" si="252"/>
        <v>7.0639357444142847E-2</v>
      </c>
      <c r="AG124" s="15">
        <f t="shared" si="253"/>
        <v>-0.11898231870667957</v>
      </c>
      <c r="AH124" s="15">
        <f t="shared" si="254"/>
        <v>2.9583163626630646E-2</v>
      </c>
      <c r="AI124" s="15">
        <f t="shared" si="255"/>
        <v>0.14444286329476186</v>
      </c>
      <c r="AJ124" s="15">
        <f t="shared" si="256"/>
        <v>1.2094630818416747</v>
      </c>
      <c r="AK124" s="15">
        <f t="shared" si="257"/>
        <v>-0.99067037291155524</v>
      </c>
      <c r="AL124" s="14" t="str">
        <f t="shared" si="258"/>
        <v>โพนพิสัย,รพช.</v>
      </c>
      <c r="AM124" s="16" t="str">
        <f>+IF(AND(C124&lt;C129),"OK","Not OK")</f>
        <v>Not OK</v>
      </c>
      <c r="AN124" s="16" t="str">
        <f t="shared" ref="AN124:AW124" si="265">+IF(AND(D124&lt;D129),"OK","Not OK")</f>
        <v>Not OK</v>
      </c>
      <c r="AO124" s="16" t="str">
        <f t="shared" si="265"/>
        <v>Not OK</v>
      </c>
      <c r="AP124" s="16" t="str">
        <f t="shared" si="265"/>
        <v>OK</v>
      </c>
      <c r="AQ124" s="16" t="str">
        <f t="shared" si="265"/>
        <v>OK</v>
      </c>
      <c r="AR124" s="16" t="str">
        <f t="shared" si="265"/>
        <v>OK</v>
      </c>
      <c r="AS124" s="16" t="str">
        <f t="shared" si="265"/>
        <v>OK</v>
      </c>
      <c r="AT124" s="16" t="str">
        <f t="shared" si="265"/>
        <v>OK</v>
      </c>
      <c r="AU124" s="16" t="str">
        <f t="shared" si="265"/>
        <v>Not OK</v>
      </c>
      <c r="AV124" s="16" t="str">
        <f t="shared" si="265"/>
        <v>Not OK</v>
      </c>
      <c r="AW124" s="16" t="str">
        <f t="shared" si="265"/>
        <v>OK</v>
      </c>
    </row>
    <row r="125" spans="1:49" ht="13.5" customHeight="1">
      <c r="A125" s="312" t="str">
        <f>+'8.คำนวณ'!E78</f>
        <v>อุดรธานี</v>
      </c>
      <c r="B125" s="14" t="str">
        <f>+'8.คำนวณ'!G78</f>
        <v>สมเด็จพระยุพราชบ้านดุง,รพช.</v>
      </c>
      <c r="C125" s="53">
        <f>+'8.คำนวณ'!Y78</f>
        <v>6862.5354177964218</v>
      </c>
      <c r="D125" s="53">
        <f>+'8.คำนวณ'!Z78</f>
        <v>82.996618309091104</v>
      </c>
      <c r="E125" s="53">
        <f>+'8.คำนวณ'!AA78</f>
        <v>1427.1646633766136</v>
      </c>
      <c r="F125" s="53">
        <f>+'8.คำนวณ'!AB78</f>
        <v>526.88187109622402</v>
      </c>
      <c r="G125" s="53">
        <f>+'8.คำนวณ'!AC78</f>
        <v>948.33084249543504</v>
      </c>
      <c r="H125" s="53">
        <f>+'8.คำนวณ'!AD78</f>
        <v>727.34875596756376</v>
      </c>
      <c r="I125" s="53">
        <f>+'8.คำนวณ'!AE78</f>
        <v>441.56871353402931</v>
      </c>
      <c r="J125" s="53">
        <f>+'8.คำนวณ'!AF78</f>
        <v>277.67225006992061</v>
      </c>
      <c r="K125" s="53">
        <f>+'8.คำนวณ'!AG78</f>
        <v>294.07790508604</v>
      </c>
      <c r="L125" s="53">
        <f>+'8.คำนวณ'!AH78</f>
        <v>3.2036072374748051E-2</v>
      </c>
      <c r="M125" s="53">
        <f>+'8.คำนวณ'!AI78</f>
        <v>198.38301030877929</v>
      </c>
      <c r="N125" s="14" t="str">
        <f t="shared" si="244"/>
        <v>สมเด็จพระยุพราชบ้านดุง,รพช.</v>
      </c>
      <c r="O125" s="50">
        <f>+(C125-C127)*100/C127</f>
        <v>-8.7961548570354058</v>
      </c>
      <c r="P125" s="50">
        <f t="shared" ref="P125:Y125" si="266">+(D125-D127)*100/D127</f>
        <v>44.821940574932576</v>
      </c>
      <c r="Q125" s="50">
        <f t="shared" si="266"/>
        <v>-9.7005193507634679</v>
      </c>
      <c r="R125" s="50">
        <f t="shared" si="266"/>
        <v>-23.585988082843514</v>
      </c>
      <c r="S125" s="50">
        <f t="shared" si="266"/>
        <v>20.857486844798128</v>
      </c>
      <c r="T125" s="50">
        <f t="shared" si="266"/>
        <v>20.29736694788701</v>
      </c>
      <c r="U125" s="50">
        <f t="shared" si="266"/>
        <v>-39.305704391982687</v>
      </c>
      <c r="V125" s="50">
        <f t="shared" si="266"/>
        <v>-47.944027269207758</v>
      </c>
      <c r="W125" s="50">
        <f t="shared" si="266"/>
        <v>-9.72292309128858</v>
      </c>
      <c r="X125" s="50">
        <f t="shared" si="266"/>
        <v>-99.9311217505184</v>
      </c>
      <c r="Y125" s="50">
        <f t="shared" si="266"/>
        <v>-7.545006604317555</v>
      </c>
      <c r="Z125" s="14" t="str">
        <f t="shared" si="246"/>
        <v>สมเด็จพระยุพราชบ้านดุง,รพช.</v>
      </c>
      <c r="AA125" s="15">
        <f t="shared" si="247"/>
        <v>-8.7961548570354056E-2</v>
      </c>
      <c r="AB125" s="15">
        <f t="shared" si="248"/>
        <v>0.44821940574932578</v>
      </c>
      <c r="AC125" s="15">
        <f t="shared" si="249"/>
        <v>-9.7005193507634674E-2</v>
      </c>
      <c r="AD125" s="15">
        <f t="shared" si="250"/>
        <v>-0.23585988082843515</v>
      </c>
      <c r="AE125" s="15">
        <f t="shared" si="251"/>
        <v>0.20857486844798129</v>
      </c>
      <c r="AF125" s="15">
        <f t="shared" si="252"/>
        <v>0.20297366947887011</v>
      </c>
      <c r="AG125" s="15">
        <f t="shared" si="253"/>
        <v>-0.39305704391982688</v>
      </c>
      <c r="AH125" s="15">
        <f t="shared" si="254"/>
        <v>-0.47944027269207756</v>
      </c>
      <c r="AI125" s="15">
        <f t="shared" si="255"/>
        <v>-9.7229230912885795E-2</v>
      </c>
      <c r="AJ125" s="15">
        <f t="shared" si="256"/>
        <v>-0.99931121750518404</v>
      </c>
      <c r="AK125" s="15">
        <f t="shared" si="257"/>
        <v>-7.5450066043175557E-2</v>
      </c>
      <c r="AL125" s="14" t="str">
        <f t="shared" si="258"/>
        <v>สมเด็จพระยุพราชบ้านดุง,รพช.</v>
      </c>
      <c r="AM125" s="16" t="str">
        <f>+IF(AND(C125&lt;C129),"OK","Not OK")</f>
        <v>OK</v>
      </c>
      <c r="AN125" s="16" t="str">
        <f t="shared" ref="AN125:AW125" si="267">+IF(AND(D125&lt;D129),"OK","Not OK")</f>
        <v>OK</v>
      </c>
      <c r="AO125" s="16" t="str">
        <f t="shared" si="267"/>
        <v>OK</v>
      </c>
      <c r="AP125" s="16" t="str">
        <f t="shared" si="267"/>
        <v>OK</v>
      </c>
      <c r="AQ125" s="16" t="str">
        <f t="shared" si="267"/>
        <v>OK</v>
      </c>
      <c r="AR125" s="16" t="str">
        <f t="shared" si="267"/>
        <v>OK</v>
      </c>
      <c r="AS125" s="16" t="str">
        <f t="shared" si="267"/>
        <v>OK</v>
      </c>
      <c r="AT125" s="16" t="str">
        <f t="shared" si="267"/>
        <v>OK</v>
      </c>
      <c r="AU125" s="16" t="str">
        <f t="shared" si="267"/>
        <v>OK</v>
      </c>
      <c r="AV125" s="16" t="str">
        <f t="shared" si="267"/>
        <v>OK</v>
      </c>
      <c r="AW125" s="16" t="str">
        <f t="shared" si="267"/>
        <v>OK</v>
      </c>
    </row>
    <row r="126" spans="1:49" ht="13.5" customHeight="1">
      <c r="A126" s="312" t="str">
        <f>+'8.คำนวณ'!E79</f>
        <v>นครพนม</v>
      </c>
      <c r="B126" s="14" t="str">
        <f>+'8.คำนวณ'!G79</f>
        <v>สมเด็จพระยุพราชธาตุพนม,รพช.</v>
      </c>
      <c r="C126" s="53">
        <f>+'8.คำนวณ'!Y79</f>
        <v>6725.5521084079355</v>
      </c>
      <c r="D126" s="53">
        <f>+'8.คำนวณ'!Z79</f>
        <v>64.022515419310267</v>
      </c>
      <c r="E126" s="53">
        <f>+'8.คำนวณ'!AA79</f>
        <v>1574.0020444458532</v>
      </c>
      <c r="F126" s="53">
        <f>+'8.คำนวณ'!AB79</f>
        <v>884.33412298099449</v>
      </c>
      <c r="G126" s="53">
        <f>+'8.คำนวณ'!AC79</f>
        <v>850.94878382970626</v>
      </c>
      <c r="H126" s="53">
        <f>+'8.คำนวณ'!AD79</f>
        <v>525.83401096578655</v>
      </c>
      <c r="I126" s="53">
        <f>+'8.คำนวณ'!AE79</f>
        <v>1471.8330751753067</v>
      </c>
      <c r="J126" s="53">
        <f>+'8.คำนวณ'!AF79</f>
        <v>574.4127642857195</v>
      </c>
      <c r="K126" s="53">
        <f>+'8.คำนวณ'!AG79</f>
        <v>306.54967307406088</v>
      </c>
      <c r="L126" s="53">
        <f>+'8.คำนวณ'!AH79</f>
        <v>79.215218242186722</v>
      </c>
      <c r="M126" s="53">
        <f>+'8.คำนวณ'!AI79</f>
        <v>248.5519605043595</v>
      </c>
      <c r="N126" s="14" t="str">
        <f t="shared" si="244"/>
        <v>สมเด็จพระยุพราชธาตุพนม,รพช.</v>
      </c>
      <c r="O126" s="50">
        <f>+(C126-C127)*100/C127</f>
        <v>-10.616677998415417</v>
      </c>
      <c r="P126" s="50">
        <f t="shared" ref="P126:Y126" si="268">+(D126-D127)*100/D127</f>
        <v>11.713767529459142</v>
      </c>
      <c r="Q126" s="50">
        <f t="shared" si="268"/>
        <v>-0.40983300552050289</v>
      </c>
      <c r="R126" s="50">
        <f t="shared" si="268"/>
        <v>28.255538706657418</v>
      </c>
      <c r="S126" s="50">
        <f t="shared" si="268"/>
        <v>8.4468909359454329</v>
      </c>
      <c r="T126" s="50">
        <f t="shared" si="268"/>
        <v>-13.031477057133515</v>
      </c>
      <c r="U126" s="50">
        <f t="shared" si="268"/>
        <v>102.30570919618135</v>
      </c>
      <c r="V126" s="50">
        <f t="shared" si="268"/>
        <v>7.6867248576222016</v>
      </c>
      <c r="W126" s="50">
        <f t="shared" si="268"/>
        <v>-5.8942955801100352</v>
      </c>
      <c r="X126" s="50">
        <f t="shared" si="268"/>
        <v>70.314434959422897</v>
      </c>
      <c r="Y126" s="50">
        <f t="shared" si="268"/>
        <v>15.835876424834776</v>
      </c>
      <c r="Z126" s="14" t="str">
        <f t="shared" si="246"/>
        <v>สมเด็จพระยุพราชธาตุพนม,รพช.</v>
      </c>
      <c r="AA126" s="15">
        <f t="shared" si="247"/>
        <v>-0.10616677998415418</v>
      </c>
      <c r="AB126" s="15">
        <f t="shared" si="248"/>
        <v>0.11713767529459142</v>
      </c>
      <c r="AC126" s="15">
        <f t="shared" si="249"/>
        <v>-4.0983300552050288E-3</v>
      </c>
      <c r="AD126" s="15">
        <f t="shared" si="250"/>
        <v>0.28255538706657418</v>
      </c>
      <c r="AE126" s="15">
        <f t="shared" si="251"/>
        <v>8.4468909359454336E-2</v>
      </c>
      <c r="AF126" s="15">
        <f t="shared" si="252"/>
        <v>-0.13031477057133514</v>
      </c>
      <c r="AG126" s="15">
        <f t="shared" si="253"/>
        <v>1.0230570919618136</v>
      </c>
      <c r="AH126" s="15">
        <f t="shared" si="254"/>
        <v>7.6867248576222014E-2</v>
      </c>
      <c r="AI126" s="15">
        <f t="shared" si="255"/>
        <v>-5.8942955801100351E-2</v>
      </c>
      <c r="AJ126" s="15">
        <f t="shared" si="256"/>
        <v>0.703144349594229</v>
      </c>
      <c r="AK126" s="15">
        <f t="shared" si="257"/>
        <v>0.15835876424834777</v>
      </c>
      <c r="AL126" s="14" t="str">
        <f t="shared" si="258"/>
        <v>สมเด็จพระยุพราชธาตุพนม,รพช.</v>
      </c>
      <c r="AM126" s="16" t="str">
        <f>+IF(AND(C126&lt;C129),"OK","Not OK")</f>
        <v>OK</v>
      </c>
      <c r="AN126" s="16" t="str">
        <f t="shared" ref="AN126:AW126" si="269">+IF(AND(D126&lt;D129),"OK","Not OK")</f>
        <v>OK</v>
      </c>
      <c r="AO126" s="16" t="str">
        <f t="shared" si="269"/>
        <v>OK</v>
      </c>
      <c r="AP126" s="16" t="str">
        <f t="shared" si="269"/>
        <v>OK</v>
      </c>
      <c r="AQ126" s="16" t="str">
        <f t="shared" si="269"/>
        <v>OK</v>
      </c>
      <c r="AR126" s="16" t="str">
        <f t="shared" si="269"/>
        <v>OK</v>
      </c>
      <c r="AS126" s="16" t="str">
        <f t="shared" si="269"/>
        <v>Not OK</v>
      </c>
      <c r="AT126" s="16" t="str">
        <f t="shared" si="269"/>
        <v>OK</v>
      </c>
      <c r="AU126" s="16" t="str">
        <f t="shared" si="269"/>
        <v>OK</v>
      </c>
      <c r="AV126" s="16" t="str">
        <f t="shared" si="269"/>
        <v>OK</v>
      </c>
      <c r="AW126" s="16" t="str">
        <f t="shared" si="269"/>
        <v>OK</v>
      </c>
    </row>
    <row r="127" spans="1:49" ht="13.5" customHeight="1">
      <c r="B127" s="18" t="s">
        <v>144</v>
      </c>
      <c r="C127" s="19">
        <f>AVERAGE(C120:C126)</f>
        <v>7524.3926470854431</v>
      </c>
      <c r="D127" s="19">
        <f t="shared" ref="D127:M127" si="270">AVERAGE(D120:D126)</f>
        <v>57.309422853747549</v>
      </c>
      <c r="E127" s="19">
        <f t="shared" si="270"/>
        <v>1580.4793705518173</v>
      </c>
      <c r="F127" s="19">
        <f t="shared" si="270"/>
        <v>689.50949947169102</v>
      </c>
      <c r="G127" s="19">
        <f t="shared" si="270"/>
        <v>784.66867651588313</v>
      </c>
      <c r="H127" s="19">
        <f t="shared" si="270"/>
        <v>604.6256658989488</v>
      </c>
      <c r="I127" s="19">
        <f t="shared" si="270"/>
        <v>727.5291839381706</v>
      </c>
      <c r="J127" s="19">
        <f t="shared" si="270"/>
        <v>533.41093346944876</v>
      </c>
      <c r="K127" s="19">
        <f t="shared" si="270"/>
        <v>325.75036228013107</v>
      </c>
      <c r="L127" s="19">
        <f t="shared" si="270"/>
        <v>46.511159351266734</v>
      </c>
      <c r="M127" s="19">
        <f t="shared" si="270"/>
        <v>214.5725212047266</v>
      </c>
      <c r="V127" s="49"/>
      <c r="W127" s="49"/>
      <c r="X127" s="49"/>
      <c r="Y127" s="49"/>
      <c r="AT127" s="22"/>
      <c r="AU127" s="22"/>
      <c r="AV127" s="22"/>
      <c r="AW127" s="22"/>
    </row>
    <row r="128" spans="1:49" ht="13.5" customHeight="1">
      <c r="B128" s="20" t="s">
        <v>268</v>
      </c>
      <c r="C128" s="21">
        <f>STDEV(C120:C126)</f>
        <v>1115.3149227880108</v>
      </c>
      <c r="D128" s="21">
        <f t="shared" ref="D128:M128" si="271">STDEV(D120:D126)</f>
        <v>26.101647085213891</v>
      </c>
      <c r="E128" s="21">
        <f t="shared" si="271"/>
        <v>266.36373283963979</v>
      </c>
      <c r="F128" s="21">
        <f t="shared" si="271"/>
        <v>206.36948710705096</v>
      </c>
      <c r="G128" s="21">
        <f t="shared" si="271"/>
        <v>245.58178744320426</v>
      </c>
      <c r="H128" s="21">
        <f t="shared" si="271"/>
        <v>271.0272552534251</v>
      </c>
      <c r="I128" s="21">
        <f t="shared" si="271"/>
        <v>384.32488495666399</v>
      </c>
      <c r="J128" s="21">
        <f t="shared" si="271"/>
        <v>173.68347273427128</v>
      </c>
      <c r="K128" s="21">
        <f t="shared" si="271"/>
        <v>44.132938931453189</v>
      </c>
      <c r="L128" s="21">
        <f t="shared" si="271"/>
        <v>40.238322708939826</v>
      </c>
      <c r="M128" s="21">
        <f t="shared" si="271"/>
        <v>215.14358707001142</v>
      </c>
      <c r="V128" s="193"/>
      <c r="W128" s="193"/>
      <c r="X128" s="193"/>
      <c r="Y128" s="193"/>
    </row>
    <row r="129" spans="1:49" ht="13.5" customHeight="1">
      <c r="B129" s="20" t="s">
        <v>269</v>
      </c>
      <c r="C129" s="21">
        <f>+C127+C128</f>
        <v>8639.7075698734534</v>
      </c>
      <c r="D129" s="21">
        <f t="shared" ref="D129:M129" si="272">+D127+D128</f>
        <v>83.411069938961447</v>
      </c>
      <c r="E129" s="21">
        <f t="shared" si="272"/>
        <v>1846.8431033914571</v>
      </c>
      <c r="F129" s="21">
        <f t="shared" si="272"/>
        <v>895.878986578742</v>
      </c>
      <c r="G129" s="21">
        <f t="shared" si="272"/>
        <v>1030.2504639590875</v>
      </c>
      <c r="H129" s="21">
        <f t="shared" si="272"/>
        <v>875.65292115237389</v>
      </c>
      <c r="I129" s="21">
        <f t="shared" si="272"/>
        <v>1111.8540688948347</v>
      </c>
      <c r="J129" s="21">
        <f t="shared" si="272"/>
        <v>707.09440620372004</v>
      </c>
      <c r="K129" s="21">
        <f t="shared" si="272"/>
        <v>369.88330121158424</v>
      </c>
      <c r="L129" s="21">
        <f t="shared" si="272"/>
        <v>86.74948206020656</v>
      </c>
      <c r="M129" s="21">
        <f t="shared" si="272"/>
        <v>429.71610827473802</v>
      </c>
      <c r="V129" s="193"/>
      <c r="W129" s="193"/>
      <c r="X129" s="193"/>
      <c r="Y129" s="193"/>
    </row>
    <row r="130" spans="1:49" ht="13.5" customHeight="1">
      <c r="B130" s="355" t="s">
        <v>155</v>
      </c>
      <c r="C130" s="364" t="s">
        <v>248</v>
      </c>
      <c r="D130" s="365"/>
      <c r="E130" s="365"/>
      <c r="F130" s="365"/>
      <c r="G130" s="365"/>
      <c r="H130" s="365"/>
      <c r="I130" s="365"/>
      <c r="J130" s="365"/>
      <c r="K130" s="365"/>
      <c r="L130" s="365"/>
      <c r="M130" s="366"/>
      <c r="N130" s="355" t="s">
        <v>155</v>
      </c>
      <c r="O130" s="364" t="s">
        <v>731</v>
      </c>
      <c r="P130" s="365"/>
      <c r="Q130" s="365"/>
      <c r="R130" s="365"/>
      <c r="S130" s="365"/>
      <c r="T130" s="365"/>
      <c r="U130" s="365"/>
      <c r="V130" s="365"/>
      <c r="W130" s="365"/>
      <c r="X130" s="365"/>
      <c r="Y130" s="366"/>
      <c r="Z130" s="355" t="s">
        <v>155</v>
      </c>
      <c r="AA130" s="364" t="s">
        <v>731</v>
      </c>
      <c r="AB130" s="365"/>
      <c r="AC130" s="365"/>
      <c r="AD130" s="365"/>
      <c r="AE130" s="365"/>
      <c r="AF130" s="365"/>
      <c r="AG130" s="365"/>
      <c r="AH130" s="365"/>
      <c r="AI130" s="365"/>
      <c r="AJ130" s="365"/>
      <c r="AK130" s="366"/>
      <c r="AL130" s="355" t="s">
        <v>155</v>
      </c>
      <c r="AM130" s="364" t="s">
        <v>732</v>
      </c>
      <c r="AN130" s="365"/>
      <c r="AO130" s="365"/>
      <c r="AP130" s="365"/>
      <c r="AQ130" s="365"/>
      <c r="AR130" s="365"/>
      <c r="AS130" s="365"/>
      <c r="AT130" s="365"/>
      <c r="AU130" s="365"/>
      <c r="AV130" s="365"/>
      <c r="AW130" s="366"/>
    </row>
    <row r="131" spans="1:49" ht="13.5" customHeight="1">
      <c r="B131" s="355"/>
      <c r="C131" s="38" t="s">
        <v>5</v>
      </c>
      <c r="D131" s="38" t="s">
        <v>8</v>
      </c>
      <c r="E131" s="38" t="s">
        <v>11</v>
      </c>
      <c r="F131" s="38" t="s">
        <v>17</v>
      </c>
      <c r="G131" s="38" t="s">
        <v>20</v>
      </c>
      <c r="H131" s="38" t="s">
        <v>23</v>
      </c>
      <c r="I131" s="38" t="s">
        <v>26</v>
      </c>
      <c r="J131" s="38" t="s">
        <v>29</v>
      </c>
      <c r="K131" s="38" t="s">
        <v>32</v>
      </c>
      <c r="L131" s="38" t="s">
        <v>35</v>
      </c>
      <c r="M131" s="38" t="s">
        <v>38</v>
      </c>
      <c r="N131" s="355"/>
      <c r="O131" s="38" t="s">
        <v>5</v>
      </c>
      <c r="P131" s="38" t="s">
        <v>8</v>
      </c>
      <c r="Q131" s="38" t="s">
        <v>11</v>
      </c>
      <c r="R131" s="38" t="s">
        <v>17</v>
      </c>
      <c r="S131" s="38" t="s">
        <v>20</v>
      </c>
      <c r="T131" s="38" t="s">
        <v>23</v>
      </c>
      <c r="U131" s="38" t="s">
        <v>26</v>
      </c>
      <c r="V131" s="38" t="s">
        <v>29</v>
      </c>
      <c r="W131" s="38" t="s">
        <v>32</v>
      </c>
      <c r="X131" s="38" t="s">
        <v>35</v>
      </c>
      <c r="Y131" s="38" t="s">
        <v>38</v>
      </c>
      <c r="Z131" s="355"/>
      <c r="AA131" s="38" t="s">
        <v>5</v>
      </c>
      <c r="AB131" s="38" t="s">
        <v>8</v>
      </c>
      <c r="AC131" s="38" t="s">
        <v>11</v>
      </c>
      <c r="AD131" s="38" t="s">
        <v>17</v>
      </c>
      <c r="AE131" s="38" t="s">
        <v>20</v>
      </c>
      <c r="AF131" s="38" t="s">
        <v>23</v>
      </c>
      <c r="AG131" s="38" t="s">
        <v>26</v>
      </c>
      <c r="AH131" s="38" t="s">
        <v>29</v>
      </c>
      <c r="AI131" s="38" t="s">
        <v>32</v>
      </c>
      <c r="AJ131" s="38" t="s">
        <v>35</v>
      </c>
      <c r="AK131" s="38" t="s">
        <v>38</v>
      </c>
      <c r="AL131" s="355"/>
      <c r="AM131" s="12" t="s">
        <v>137</v>
      </c>
      <c r="AN131" s="13" t="s">
        <v>138</v>
      </c>
      <c r="AO131" s="12" t="s">
        <v>139</v>
      </c>
      <c r="AP131" s="12" t="s">
        <v>140</v>
      </c>
      <c r="AQ131" s="12" t="s">
        <v>141</v>
      </c>
      <c r="AR131" s="12" t="s">
        <v>142</v>
      </c>
      <c r="AS131" s="12" t="s">
        <v>143</v>
      </c>
      <c r="AT131" s="38" t="s">
        <v>29</v>
      </c>
      <c r="AU131" s="38" t="s">
        <v>32</v>
      </c>
      <c r="AV131" s="38" t="s">
        <v>35</v>
      </c>
      <c r="AW131" s="38" t="s">
        <v>38</v>
      </c>
    </row>
    <row r="132" spans="1:49" ht="13.5" customHeight="1">
      <c r="A132" s="312" t="str">
        <f>+'8.คำนวณ'!E80</f>
        <v>อุดรธานี</v>
      </c>
      <c r="B132" s="14" t="str">
        <f>+'8.คำนวณ'!G80</f>
        <v>กุมภวาปี,รพท.</v>
      </c>
      <c r="C132" s="53">
        <f>+'8.คำนวณ'!Y80</f>
        <v>6690.5065276488158</v>
      </c>
      <c r="D132" s="53">
        <f>+'8.คำนวณ'!Z80</f>
        <v>114.80693412151422</v>
      </c>
      <c r="E132" s="53">
        <f>+'8.คำนวณ'!AA80</f>
        <v>1885.4356484043192</v>
      </c>
      <c r="F132" s="53">
        <f>+'8.คำนวณ'!AB80</f>
        <v>871.04904516540728</v>
      </c>
      <c r="G132" s="53">
        <f>+'8.คำนวณ'!AC80</f>
        <v>545.95648081137347</v>
      </c>
      <c r="H132" s="53">
        <f>+'8.คำนวณ'!AD80</f>
        <v>294.34533642593357</v>
      </c>
      <c r="I132" s="53">
        <f>+'8.คำนวณ'!AE80</f>
        <v>1650.6693081989763</v>
      </c>
      <c r="J132" s="53">
        <f>+'8.คำนวณ'!AF80</f>
        <v>407.67449230115221</v>
      </c>
      <c r="K132" s="53">
        <f>+'8.คำนวณ'!AG80</f>
        <v>354.38387498299227</v>
      </c>
      <c r="L132" s="53">
        <f>+'8.คำนวณ'!AH80</f>
        <v>38.310588178262051</v>
      </c>
      <c r="M132" s="53">
        <f>+'8.คำนวณ'!AI80</f>
        <v>122.54789892215078</v>
      </c>
      <c r="N132" s="14" t="str">
        <f>+B132</f>
        <v>กุมภวาปี,รพท.</v>
      </c>
      <c r="O132" s="50">
        <f>+(C132-C137)*100/C137</f>
        <v>-0.51561993245695104</v>
      </c>
      <c r="P132" s="50">
        <f t="shared" ref="P132:Y132" si="273">+(D132-D137)*100/D137</f>
        <v>91.934912812840608</v>
      </c>
      <c r="Q132" s="50">
        <f t="shared" si="273"/>
        <v>-7.9298985255856964</v>
      </c>
      <c r="R132" s="50">
        <f t="shared" si="273"/>
        <v>-20.683240247347111</v>
      </c>
      <c r="S132" s="50">
        <f t="shared" si="273"/>
        <v>26.600079294382319</v>
      </c>
      <c r="T132" s="50">
        <f t="shared" si="273"/>
        <v>-31.477592035866312</v>
      </c>
      <c r="U132" s="50">
        <f t="shared" si="273"/>
        <v>54.906692181431133</v>
      </c>
      <c r="V132" s="50">
        <f t="shared" si="273"/>
        <v>-14.398611402980444</v>
      </c>
      <c r="W132" s="50">
        <f t="shared" si="273"/>
        <v>5.5286155569254207</v>
      </c>
      <c r="X132" s="50">
        <f t="shared" si="273"/>
        <v>66.547902775071449</v>
      </c>
      <c r="Y132" s="50">
        <f t="shared" si="273"/>
        <v>-26.85712821960022</v>
      </c>
      <c r="Z132" s="14" t="str">
        <f>+N132</f>
        <v>กุมภวาปี,รพท.</v>
      </c>
      <c r="AA132" s="15">
        <f t="shared" ref="AA132:AK136" si="274">+O132/100</f>
        <v>-5.1561993245695104E-3</v>
      </c>
      <c r="AB132" s="15">
        <f t="shared" si="274"/>
        <v>0.91934912812840608</v>
      </c>
      <c r="AC132" s="15">
        <f t="shared" si="274"/>
        <v>-7.9298985255856963E-2</v>
      </c>
      <c r="AD132" s="15">
        <f t="shared" si="274"/>
        <v>-0.20683240247347112</v>
      </c>
      <c r="AE132" s="15">
        <f t="shared" si="274"/>
        <v>0.26600079294382317</v>
      </c>
      <c r="AF132" s="15">
        <f t="shared" si="274"/>
        <v>-0.31477592035866314</v>
      </c>
      <c r="AG132" s="15">
        <f t="shared" si="274"/>
        <v>0.54906692181431138</v>
      </c>
      <c r="AH132" s="15">
        <f t="shared" si="274"/>
        <v>-0.14398611402980444</v>
      </c>
      <c r="AI132" s="15">
        <f t="shared" si="274"/>
        <v>5.528615556925421E-2</v>
      </c>
      <c r="AJ132" s="15">
        <f t="shared" si="274"/>
        <v>0.66547902775071455</v>
      </c>
      <c r="AK132" s="15">
        <f t="shared" si="274"/>
        <v>-0.26857128219600218</v>
      </c>
      <c r="AL132" s="14" t="str">
        <f>+Z132</f>
        <v>กุมภวาปี,รพท.</v>
      </c>
      <c r="AM132" s="16" t="str">
        <f>+IF(AND(C132&lt;C139),"OK","Not OK")</f>
        <v>OK</v>
      </c>
      <c r="AN132" s="16" t="str">
        <f t="shared" ref="AN132:AW132" si="275">+IF(AND(D132&lt;D139),"OK","Not OK")</f>
        <v>Not OK</v>
      </c>
      <c r="AO132" s="16" t="str">
        <f t="shared" si="275"/>
        <v>OK</v>
      </c>
      <c r="AP132" s="16" t="str">
        <f t="shared" si="275"/>
        <v>OK</v>
      </c>
      <c r="AQ132" s="16" t="str">
        <f t="shared" si="275"/>
        <v>OK</v>
      </c>
      <c r="AR132" s="16" t="str">
        <f t="shared" si="275"/>
        <v>OK</v>
      </c>
      <c r="AS132" s="16" t="str">
        <f t="shared" si="275"/>
        <v>Not OK</v>
      </c>
      <c r="AT132" s="16" t="str">
        <f t="shared" si="275"/>
        <v>OK</v>
      </c>
      <c r="AU132" s="16" t="str">
        <f t="shared" si="275"/>
        <v>OK</v>
      </c>
      <c r="AV132" s="16" t="str">
        <f t="shared" si="275"/>
        <v>OK</v>
      </c>
      <c r="AW132" s="16" t="str">
        <f t="shared" si="275"/>
        <v>OK</v>
      </c>
    </row>
    <row r="133" spans="1:49" ht="13.5" customHeight="1">
      <c r="A133" s="312" t="str">
        <f>+'8.คำนวณ'!E81</f>
        <v>บึงกาฬ</v>
      </c>
      <c r="B133" s="14" t="str">
        <f>+'8.คำนวณ'!G81</f>
        <v>บึงกาฬ,รพท.</v>
      </c>
      <c r="C133" s="53">
        <f>+'8.คำนวณ'!Y81</f>
        <v>7153.9982632795545</v>
      </c>
      <c r="D133" s="53">
        <f>+'8.คำนวณ'!Z81</f>
        <v>67.570656000320099</v>
      </c>
      <c r="E133" s="53">
        <f>+'8.คำนวณ'!AA81</f>
        <v>2287.4825729680606</v>
      </c>
      <c r="F133" s="53">
        <f>+'8.คำนวณ'!AB81</f>
        <v>1511.9499948857294</v>
      </c>
      <c r="G133" s="53">
        <f>+'8.คำนวณ'!AC81</f>
        <v>484.5960490030651</v>
      </c>
      <c r="H133" s="53">
        <f>+'8.คำนวณ'!AD81</f>
        <v>602.80575132509057</v>
      </c>
      <c r="I133" s="53">
        <f>+'8.คำนวณ'!AE81</f>
        <v>1086.0961190219698</v>
      </c>
      <c r="J133" s="53">
        <f>+'8.คำนวณ'!AF81</f>
        <v>932.94729081452806</v>
      </c>
      <c r="K133" s="53">
        <f>+'8.คำนวณ'!AG81</f>
        <v>408.10029675185109</v>
      </c>
      <c r="L133" s="53">
        <f>+'8.คำนวณ'!AH81</f>
        <v>39.272505985526003</v>
      </c>
      <c r="M133" s="53">
        <f>+'8.คำนวณ'!AI81</f>
        <v>522.55953443130909</v>
      </c>
      <c r="N133" s="14" t="str">
        <f>+B133</f>
        <v>บึงกาฬ,รพท.</v>
      </c>
      <c r="O133" s="50">
        <f>+(C133-C137)*100/C137</f>
        <v>6.3762630356114895</v>
      </c>
      <c r="P133" s="50">
        <f t="shared" ref="P133:Y133" si="276">+(D133-D137)*100/D137</f>
        <v>12.965023126573758</v>
      </c>
      <c r="Q133" s="50">
        <f t="shared" si="276"/>
        <v>11.702965196593128</v>
      </c>
      <c r="R133" s="50">
        <f t="shared" si="276"/>
        <v>37.676489249355036</v>
      </c>
      <c r="S133" s="50">
        <f t="shared" si="276"/>
        <v>12.371407586108775</v>
      </c>
      <c r="T133" s="50">
        <f t="shared" si="276"/>
        <v>40.330749306156498</v>
      </c>
      <c r="U133" s="50">
        <f t="shared" si="276"/>
        <v>1.924447466919714</v>
      </c>
      <c r="V133" s="50">
        <f t="shared" si="276"/>
        <v>95.895463389837687</v>
      </c>
      <c r="W133" s="50">
        <f t="shared" si="276"/>
        <v>21.524319713079851</v>
      </c>
      <c r="X133" s="50">
        <f t="shared" si="276"/>
        <v>70.729655158938769</v>
      </c>
      <c r="Y133" s="50">
        <f t="shared" si="276"/>
        <v>211.89033317343993</v>
      </c>
      <c r="Z133" s="14" t="str">
        <f>+N133</f>
        <v>บึงกาฬ,รพท.</v>
      </c>
      <c r="AA133" s="15">
        <f t="shared" si="274"/>
        <v>6.3762630356114902E-2</v>
      </c>
      <c r="AB133" s="15">
        <f t="shared" si="274"/>
        <v>0.12965023126573758</v>
      </c>
      <c r="AC133" s="15">
        <f t="shared" si="274"/>
        <v>0.11702965196593128</v>
      </c>
      <c r="AD133" s="15">
        <f t="shared" si="274"/>
        <v>0.37676489249355039</v>
      </c>
      <c r="AE133" s="15">
        <f t="shared" si="274"/>
        <v>0.12371407586108775</v>
      </c>
      <c r="AF133" s="15">
        <f t="shared" si="274"/>
        <v>0.40330749306156499</v>
      </c>
      <c r="AG133" s="15">
        <f t="shared" si="274"/>
        <v>1.924447466919714E-2</v>
      </c>
      <c r="AH133" s="15">
        <f t="shared" si="274"/>
        <v>0.95895463389837687</v>
      </c>
      <c r="AI133" s="15">
        <f t="shared" si="274"/>
        <v>0.21524319713079851</v>
      </c>
      <c r="AJ133" s="15">
        <f t="shared" si="274"/>
        <v>0.70729655158938765</v>
      </c>
      <c r="AK133" s="15">
        <f t="shared" si="274"/>
        <v>2.1189033317343995</v>
      </c>
      <c r="AL133" s="14" t="str">
        <f>+Z133</f>
        <v>บึงกาฬ,รพท.</v>
      </c>
      <c r="AM133" s="16" t="str">
        <f>+IF(AND(C133&lt;C139),"OK","Not OK")</f>
        <v>OK</v>
      </c>
      <c r="AN133" s="16" t="str">
        <f t="shared" ref="AN133:AW133" si="277">+IF(AND(D133&lt;D139),"OK","Not OK")</f>
        <v>OK</v>
      </c>
      <c r="AO133" s="16" t="str">
        <f t="shared" si="277"/>
        <v>OK</v>
      </c>
      <c r="AP133" s="16" t="str">
        <f t="shared" si="277"/>
        <v>OK</v>
      </c>
      <c r="AQ133" s="16" t="str">
        <f t="shared" si="277"/>
        <v>OK</v>
      </c>
      <c r="AR133" s="16" t="str">
        <f t="shared" si="277"/>
        <v>Not OK</v>
      </c>
      <c r="AS133" s="16" t="str">
        <f t="shared" si="277"/>
        <v>OK</v>
      </c>
      <c r="AT133" s="16" t="str">
        <f t="shared" si="277"/>
        <v>Not OK</v>
      </c>
      <c r="AU133" s="16" t="str">
        <f t="shared" si="277"/>
        <v>Not OK</v>
      </c>
      <c r="AV133" s="16" t="str">
        <f t="shared" si="277"/>
        <v>OK</v>
      </c>
      <c r="AW133" s="16" t="str">
        <f t="shared" si="277"/>
        <v>Not OK</v>
      </c>
    </row>
    <row r="134" spans="1:49" ht="13.5" customHeight="1">
      <c r="A134" s="312" t="str">
        <f>+'8.คำนวณ'!E82</f>
        <v>สกลนคร</v>
      </c>
      <c r="B134" s="14" t="str">
        <f>+'8.คำนวณ'!G82</f>
        <v>วานรนิวาส,รพท.</v>
      </c>
      <c r="C134" s="53">
        <f>+'8.คำนวณ'!Y82</f>
        <v>5549.9677253135324</v>
      </c>
      <c r="D134" s="53">
        <f>+'8.คำนวณ'!Z82</f>
        <v>12.8667666469584</v>
      </c>
      <c r="E134" s="53">
        <f>+'8.คำนวณ'!AA82</f>
        <v>1765.8233865284781</v>
      </c>
      <c r="F134" s="53">
        <f>+'8.คำนวณ'!AB82</f>
        <v>963.14722635743078</v>
      </c>
      <c r="G134" s="53">
        <f>+'8.คำนวณ'!AC82</f>
        <v>423.02919285497876</v>
      </c>
      <c r="H134" s="53">
        <f>+'8.คำนวณ'!AD82</f>
        <v>522.27512970322061</v>
      </c>
      <c r="I134" s="53">
        <f>+'8.คำนวณ'!AE82</f>
        <v>882.62856217836145</v>
      </c>
      <c r="J134" s="53">
        <f>+'8.คำนวณ'!AF82</f>
        <v>361.58196158822142</v>
      </c>
      <c r="K134" s="53">
        <f>+'8.คำนวณ'!AG82</f>
        <v>256.03833968839763</v>
      </c>
      <c r="L134" s="53">
        <f>+'8.คำนวณ'!AH82</f>
        <v>2.2476832907392397</v>
      </c>
      <c r="M134" s="53">
        <f>+'8.คำนวณ'!AI82</f>
        <v>186.62346835443537</v>
      </c>
      <c r="N134" s="14" t="str">
        <f>+B134</f>
        <v>วานรนิวาส,รพท.</v>
      </c>
      <c r="O134" s="50">
        <f>+(C134-C137)*100/C137</f>
        <v>-17.474843456774767</v>
      </c>
      <c r="P134" s="50">
        <f t="shared" ref="P134:Y134" si="278">+(D134-D137)*100/D137</f>
        <v>-78.489263270864242</v>
      </c>
      <c r="Q134" s="50">
        <f t="shared" si="278"/>
        <v>-13.770836718206157</v>
      </c>
      <c r="R134" s="50">
        <f t="shared" si="278"/>
        <v>-12.296882037314452</v>
      </c>
      <c r="S134" s="50">
        <f t="shared" si="278"/>
        <v>-1.9051311934473463</v>
      </c>
      <c r="T134" s="50">
        <f t="shared" si="278"/>
        <v>21.583545170419839</v>
      </c>
      <c r="U134" s="50">
        <f t="shared" si="278"/>
        <v>-17.169919915042509</v>
      </c>
      <c r="V134" s="50">
        <f t="shared" si="278"/>
        <v>-24.076883425118673</v>
      </c>
      <c r="W134" s="50">
        <f t="shared" si="278"/>
        <v>-23.756769356091279</v>
      </c>
      <c r="X134" s="50">
        <f t="shared" si="278"/>
        <v>-90.228629839006203</v>
      </c>
      <c r="Y134" s="50">
        <f t="shared" si="278"/>
        <v>11.386458169579154</v>
      </c>
      <c r="Z134" s="14" t="str">
        <f>+N134</f>
        <v>วานรนิวาส,รพท.</v>
      </c>
      <c r="AA134" s="15">
        <f t="shared" si="274"/>
        <v>-0.17474843456774766</v>
      </c>
      <c r="AB134" s="15">
        <f t="shared" si="274"/>
        <v>-0.7848926327086424</v>
      </c>
      <c r="AC134" s="15">
        <f t="shared" si="274"/>
        <v>-0.13770836718206156</v>
      </c>
      <c r="AD134" s="15">
        <f t="shared" si="274"/>
        <v>-0.12296882037314452</v>
      </c>
      <c r="AE134" s="15">
        <f t="shared" si="274"/>
        <v>-1.9051311934473462E-2</v>
      </c>
      <c r="AF134" s="15">
        <f t="shared" si="274"/>
        <v>0.21583545170419838</v>
      </c>
      <c r="AG134" s="15">
        <f t="shared" si="274"/>
        <v>-0.17169919915042509</v>
      </c>
      <c r="AH134" s="15">
        <f t="shared" si="274"/>
        <v>-0.24076883425118673</v>
      </c>
      <c r="AI134" s="15">
        <f t="shared" si="274"/>
        <v>-0.23756769356091278</v>
      </c>
      <c r="AJ134" s="15">
        <f t="shared" si="274"/>
        <v>-0.90228629839006202</v>
      </c>
      <c r="AK134" s="15">
        <f t="shared" si="274"/>
        <v>0.11386458169579154</v>
      </c>
      <c r="AL134" s="14" t="str">
        <f>+Z134</f>
        <v>วานรนิวาส,รพท.</v>
      </c>
      <c r="AM134" s="16" t="str">
        <f>+IF(AND(C134&lt;C139),"OK","Not OK")</f>
        <v>OK</v>
      </c>
      <c r="AN134" s="16" t="str">
        <f t="shared" ref="AN134:AW134" si="279">+IF(AND(D134&lt;D139),"OK","Not OK")</f>
        <v>OK</v>
      </c>
      <c r="AO134" s="16" t="str">
        <f t="shared" si="279"/>
        <v>OK</v>
      </c>
      <c r="AP134" s="16" t="str">
        <f t="shared" si="279"/>
        <v>OK</v>
      </c>
      <c r="AQ134" s="16" t="str">
        <f t="shared" si="279"/>
        <v>OK</v>
      </c>
      <c r="AR134" s="16" t="str">
        <f t="shared" si="279"/>
        <v>OK</v>
      </c>
      <c r="AS134" s="16" t="str">
        <f t="shared" si="279"/>
        <v>OK</v>
      </c>
      <c r="AT134" s="16" t="str">
        <f t="shared" si="279"/>
        <v>OK</v>
      </c>
      <c r="AU134" s="16" t="str">
        <f t="shared" si="279"/>
        <v>OK</v>
      </c>
      <c r="AV134" s="16" t="str">
        <f t="shared" si="279"/>
        <v>OK</v>
      </c>
      <c r="AW134" s="16" t="str">
        <f t="shared" si="279"/>
        <v>OK</v>
      </c>
    </row>
    <row r="135" spans="1:49" ht="13.5" customHeight="1">
      <c r="A135" s="312" t="str">
        <f>+'8.คำนวณ'!E83</f>
        <v>หนองคาย</v>
      </c>
      <c r="B135" s="14" t="str">
        <f>+'8.คำนวณ'!G83</f>
        <v>สมเด็จพระยุพราชท่าบ่อ,รพท.</v>
      </c>
      <c r="C135" s="53">
        <f>+'8.คำนวณ'!Y83</f>
        <v>7678.5526181958039</v>
      </c>
      <c r="D135" s="53">
        <f>+'8.คำนวณ'!Z83</f>
        <v>43.073125088338443</v>
      </c>
      <c r="E135" s="53">
        <f>+'8.คำนวณ'!AA83</f>
        <v>1917.1307217430265</v>
      </c>
      <c r="F135" s="53">
        <f>+'8.คำนวณ'!AB83</f>
        <v>1770.5614000413645</v>
      </c>
      <c r="G135" s="53">
        <f>+'8.คำนวณ'!AC83</f>
        <v>512.62087752602417</v>
      </c>
      <c r="H135" s="53">
        <f>+'8.คำนวณ'!AD83</f>
        <v>434.87291041988982</v>
      </c>
      <c r="I135" s="53">
        <f>+'8.คำนวณ'!AE83</f>
        <v>462.66656518276284</v>
      </c>
      <c r="J135" s="53">
        <f>+'8.คำนวณ'!AF83</f>
        <v>231.36280725271209</v>
      </c>
      <c r="K135" s="53">
        <f>+'8.คำนวณ'!AG83</f>
        <v>298.91066116225664</v>
      </c>
      <c r="L135" s="53">
        <f>+'8.คำนวณ'!AH83</f>
        <v>0.82275816654562217</v>
      </c>
      <c r="M135" s="53">
        <f>+'8.คำนวณ'!AI83</f>
        <v>5.9987084315725205</v>
      </c>
      <c r="N135" s="14" t="str">
        <f>+B135</f>
        <v>สมเด็จพระยุพราชท่าบ่อ,รพท.</v>
      </c>
      <c r="O135" s="50">
        <f>+(C135-C137)*100/C137</f>
        <v>14.176115646907261</v>
      </c>
      <c r="P135" s="50">
        <f t="shared" ref="P135:Y135" si="280">+(D135-D137)*100/D137</f>
        <v>-27.990094225000473</v>
      </c>
      <c r="Q135" s="50">
        <f t="shared" si="280"/>
        <v>-6.3821561664107831</v>
      </c>
      <c r="R135" s="50">
        <f t="shared" si="280"/>
        <v>61.225356911715352</v>
      </c>
      <c r="S135" s="50">
        <f t="shared" si="280"/>
        <v>18.869994264565829</v>
      </c>
      <c r="T135" s="50">
        <f t="shared" si="280"/>
        <v>1.2366607949981647</v>
      </c>
      <c r="U135" s="50">
        <f t="shared" si="280"/>
        <v>-56.581159630571527</v>
      </c>
      <c r="V135" s="50">
        <f t="shared" si="280"/>
        <v>-51.419630257596161</v>
      </c>
      <c r="W135" s="50">
        <f t="shared" si="280"/>
        <v>-10.990227054851086</v>
      </c>
      <c r="X135" s="50">
        <f t="shared" si="280"/>
        <v>-96.423217349427489</v>
      </c>
      <c r="Y135" s="50">
        <f t="shared" si="280"/>
        <v>-96.419663123418886</v>
      </c>
      <c r="Z135" s="14" t="str">
        <f>+N135</f>
        <v>สมเด็จพระยุพราชท่าบ่อ,รพท.</v>
      </c>
      <c r="AA135" s="15">
        <f t="shared" si="274"/>
        <v>0.14176115646907261</v>
      </c>
      <c r="AB135" s="15">
        <f t="shared" si="274"/>
        <v>-0.27990094225000473</v>
      </c>
      <c r="AC135" s="15">
        <f t="shared" si="274"/>
        <v>-6.3821561664107837E-2</v>
      </c>
      <c r="AD135" s="15">
        <f t="shared" si="274"/>
        <v>0.61225356911715356</v>
      </c>
      <c r="AE135" s="15">
        <f t="shared" si="274"/>
        <v>0.18869994264565829</v>
      </c>
      <c r="AF135" s="15">
        <f t="shared" si="274"/>
        <v>1.2366607949981647E-2</v>
      </c>
      <c r="AG135" s="15">
        <f t="shared" si="274"/>
        <v>-0.56581159630571531</v>
      </c>
      <c r="AH135" s="15">
        <f t="shared" si="274"/>
        <v>-0.51419630257596161</v>
      </c>
      <c r="AI135" s="15">
        <f t="shared" si="274"/>
        <v>-0.10990227054851086</v>
      </c>
      <c r="AJ135" s="15">
        <f t="shared" si="274"/>
        <v>-0.96423217349427492</v>
      </c>
      <c r="AK135" s="15">
        <f t="shared" si="274"/>
        <v>-0.96419663123418886</v>
      </c>
      <c r="AL135" s="14" t="str">
        <f>+Z135</f>
        <v>สมเด็จพระยุพราชท่าบ่อ,รพท.</v>
      </c>
      <c r="AM135" s="16" t="str">
        <f>+IF(AND(C135&lt;C139),"OK","Not OK")</f>
        <v>Not OK</v>
      </c>
      <c r="AN135" s="16" t="str">
        <f t="shared" ref="AN135:AW135" si="281">+IF(AND(D135&lt;D139),"OK","Not OK")</f>
        <v>OK</v>
      </c>
      <c r="AO135" s="16" t="str">
        <f t="shared" si="281"/>
        <v>OK</v>
      </c>
      <c r="AP135" s="16" t="str">
        <f t="shared" si="281"/>
        <v>Not OK</v>
      </c>
      <c r="AQ135" s="16" t="str">
        <f t="shared" si="281"/>
        <v>OK</v>
      </c>
      <c r="AR135" s="16" t="str">
        <f t="shared" si="281"/>
        <v>OK</v>
      </c>
      <c r="AS135" s="16" t="str">
        <f t="shared" si="281"/>
        <v>OK</v>
      </c>
      <c r="AT135" s="16" t="str">
        <f t="shared" si="281"/>
        <v>OK</v>
      </c>
      <c r="AU135" s="16" t="str">
        <f t="shared" si="281"/>
        <v>OK</v>
      </c>
      <c r="AV135" s="16" t="str">
        <f t="shared" si="281"/>
        <v>OK</v>
      </c>
      <c r="AW135" s="16" t="str">
        <f t="shared" si="281"/>
        <v>OK</v>
      </c>
    </row>
    <row r="136" spans="1:49" ht="13.5" customHeight="1">
      <c r="A136" s="312" t="str">
        <f>+'8.คำนวณ'!E84</f>
        <v>สกลนคร</v>
      </c>
      <c r="B136" s="14" t="str">
        <f>+'8.คำนวณ'!G84</f>
        <v>สมเด็จพระยุพราชสว่างแดนดิน,รพท.</v>
      </c>
      <c r="C136" s="53">
        <f>+'8.คำนวณ'!Y84</f>
        <v>6552.8894217289035</v>
      </c>
      <c r="D136" s="53">
        <f>+'8.คำนวณ'!Z84</f>
        <v>60.760295184570033</v>
      </c>
      <c r="E136" s="53">
        <f>+'8.คำนวณ'!AA84</f>
        <v>2383.2586054310045</v>
      </c>
      <c r="F136" s="53">
        <f>+'8.คำนวณ'!AB84</f>
        <v>374.24435858077811</v>
      </c>
      <c r="G136" s="53">
        <f>+'8.คำนวณ'!AC84</f>
        <v>190.02227681219679</v>
      </c>
      <c r="H136" s="53">
        <f>+'8.คำนวณ'!AD84</f>
        <v>293.50438028629958</v>
      </c>
      <c r="I136" s="53">
        <f>+'8.คำนวณ'!AE84</f>
        <v>1245.8864984273164</v>
      </c>
      <c r="J136" s="53">
        <f>+'8.คำนวณ'!AF84</f>
        <v>447.67105985559965</v>
      </c>
      <c r="K136" s="53">
        <f>+'8.คำนวณ'!AG84</f>
        <v>361.65582670032438</v>
      </c>
      <c r="L136" s="53">
        <f>+'8.คำนวณ'!AH84</f>
        <v>34.360185776553408</v>
      </c>
      <c r="M136" s="53">
        <f>+'8.คำนวณ'!AI84</f>
        <v>0</v>
      </c>
      <c r="N136" s="14" t="str">
        <f>+B136</f>
        <v>สมเด็จพระยุพราชสว่างแดนดิน,รพท.</v>
      </c>
      <c r="O136" s="50">
        <f t="shared" ref="O136:Y136" si="282">+(C136-C137)*100/C137</f>
        <v>-2.5619152932871425</v>
      </c>
      <c r="P136" s="50">
        <f t="shared" si="282"/>
        <v>1.5794215564502818</v>
      </c>
      <c r="Q136" s="50">
        <f t="shared" si="282"/>
        <v>16.379926213609529</v>
      </c>
      <c r="R136" s="50">
        <f t="shared" si="282"/>
        <v>-65.921723876408748</v>
      </c>
      <c r="S136" s="50">
        <f t="shared" si="282"/>
        <v>-55.9363499516095</v>
      </c>
      <c r="T136" s="50">
        <f t="shared" si="282"/>
        <v>-31.673363235708113</v>
      </c>
      <c r="U136" s="50">
        <f t="shared" si="282"/>
        <v>16.91993989726323</v>
      </c>
      <c r="V136" s="50">
        <f t="shared" si="282"/>
        <v>-6.0003383041424616</v>
      </c>
      <c r="W136" s="50">
        <f t="shared" si="282"/>
        <v>7.69406114093709</v>
      </c>
      <c r="X136" s="50">
        <f t="shared" si="282"/>
        <v>49.374289254423424</v>
      </c>
      <c r="Y136" s="50">
        <f t="shared" si="282"/>
        <v>-100</v>
      </c>
      <c r="Z136" s="14" t="str">
        <f>+N136</f>
        <v>สมเด็จพระยุพราชสว่างแดนดิน,รพท.</v>
      </c>
      <c r="AA136" s="15">
        <f t="shared" si="274"/>
        <v>-2.5619152932871425E-2</v>
      </c>
      <c r="AB136" s="15">
        <f t="shared" si="274"/>
        <v>1.579421556450282E-2</v>
      </c>
      <c r="AC136" s="15">
        <f t="shared" si="274"/>
        <v>0.1637992621360953</v>
      </c>
      <c r="AD136" s="15">
        <f t="shared" si="274"/>
        <v>-0.65921723876408744</v>
      </c>
      <c r="AE136" s="15">
        <f t="shared" si="274"/>
        <v>-0.55936349951609499</v>
      </c>
      <c r="AF136" s="15">
        <f t="shared" si="274"/>
        <v>-0.31673363235708113</v>
      </c>
      <c r="AG136" s="15">
        <f t="shared" si="274"/>
        <v>0.16919939897263231</v>
      </c>
      <c r="AH136" s="15">
        <f t="shared" si="274"/>
        <v>-6.0003383041424614E-2</v>
      </c>
      <c r="AI136" s="15">
        <f t="shared" si="274"/>
        <v>7.6940611409370904E-2</v>
      </c>
      <c r="AJ136" s="15">
        <f t="shared" si="274"/>
        <v>0.49374289254423426</v>
      </c>
      <c r="AK136" s="15">
        <f t="shared" si="274"/>
        <v>-1</v>
      </c>
      <c r="AL136" s="14" t="str">
        <f>+Z136</f>
        <v>สมเด็จพระยุพราชสว่างแดนดิน,รพท.</v>
      </c>
      <c r="AM136" s="16" t="str">
        <f>+IF(AND(C136&lt;C139),"OK","Not OK")</f>
        <v>OK</v>
      </c>
      <c r="AN136" s="16" t="str">
        <f t="shared" ref="AN136:AW136" si="283">+IF(AND(D136&lt;D139),"OK","Not OK")</f>
        <v>OK</v>
      </c>
      <c r="AO136" s="16" t="str">
        <f t="shared" si="283"/>
        <v>Not OK</v>
      </c>
      <c r="AP136" s="16" t="str">
        <f t="shared" si="283"/>
        <v>OK</v>
      </c>
      <c r="AQ136" s="16" t="str">
        <f t="shared" si="283"/>
        <v>OK</v>
      </c>
      <c r="AR136" s="16" t="str">
        <f t="shared" si="283"/>
        <v>OK</v>
      </c>
      <c r="AS136" s="16" t="str">
        <f t="shared" si="283"/>
        <v>OK</v>
      </c>
      <c r="AT136" s="16" t="str">
        <f t="shared" si="283"/>
        <v>OK</v>
      </c>
      <c r="AU136" s="16" t="str">
        <f t="shared" si="283"/>
        <v>OK</v>
      </c>
      <c r="AV136" s="16" t="str">
        <f t="shared" si="283"/>
        <v>OK</v>
      </c>
      <c r="AW136" s="16" t="str">
        <f t="shared" si="283"/>
        <v>OK</v>
      </c>
    </row>
    <row r="137" spans="1:49" ht="13.5" customHeight="1">
      <c r="B137" s="18" t="s">
        <v>144</v>
      </c>
      <c r="C137" s="19">
        <f>AVERAGE(C132:C136)</f>
        <v>6725.1829112333235</v>
      </c>
      <c r="D137" s="19">
        <f t="shared" ref="D137:M137" si="284">AVERAGE(D132:D136)</f>
        <v>59.815555408340245</v>
      </c>
      <c r="E137" s="19">
        <f t="shared" si="284"/>
        <v>2047.8261870149777</v>
      </c>
      <c r="F137" s="19">
        <f t="shared" si="284"/>
        <v>1098.1904050061419</v>
      </c>
      <c r="G137" s="19">
        <f t="shared" si="284"/>
        <v>431.2449754015276</v>
      </c>
      <c r="H137" s="19">
        <f t="shared" si="284"/>
        <v>429.56070163208676</v>
      </c>
      <c r="I137" s="19">
        <f t="shared" si="284"/>
        <v>1065.5894106018773</v>
      </c>
      <c r="J137" s="19">
        <f t="shared" si="284"/>
        <v>476.24752236244274</v>
      </c>
      <c r="K137" s="19">
        <f t="shared" si="284"/>
        <v>335.8177998571644</v>
      </c>
      <c r="L137" s="19">
        <f t="shared" si="284"/>
        <v>23.002744279525267</v>
      </c>
      <c r="M137" s="19">
        <f t="shared" si="284"/>
        <v>167.54592202789357</v>
      </c>
      <c r="N137" s="23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268</v>
      </c>
      <c r="C138" s="21">
        <f>STDEV(C132:C136)</f>
        <v>791.33030960920428</v>
      </c>
      <c r="D138" s="21">
        <f t="shared" ref="D138:M138" si="285">STDEV(D132:D136)</f>
        <v>37.314821419890265</v>
      </c>
      <c r="E138" s="21">
        <f t="shared" si="285"/>
        <v>270.61396019406328</v>
      </c>
      <c r="F138" s="21">
        <f t="shared" si="285"/>
        <v>551.63563354055111</v>
      </c>
      <c r="G138" s="21">
        <f t="shared" si="285"/>
        <v>142.19967771761739</v>
      </c>
      <c r="H138" s="21">
        <f t="shared" si="285"/>
        <v>137.32493359171488</v>
      </c>
      <c r="I138" s="21">
        <f t="shared" si="285"/>
        <v>439.38499096035571</v>
      </c>
      <c r="J138" s="21">
        <f t="shared" si="285"/>
        <v>267.96000993031583</v>
      </c>
      <c r="K138" s="21">
        <f t="shared" si="285"/>
        <v>59.084603082192992</v>
      </c>
      <c r="L138" s="21">
        <f t="shared" si="285"/>
        <v>19.689788271949212</v>
      </c>
      <c r="M138" s="21">
        <f t="shared" si="285"/>
        <v>213.65426397447649</v>
      </c>
      <c r="N138" s="23"/>
      <c r="O138" s="51"/>
      <c r="P138" s="51"/>
      <c r="Q138" s="51"/>
      <c r="R138" s="51"/>
      <c r="S138" s="51"/>
      <c r="T138" s="51"/>
      <c r="U138" s="51"/>
      <c r="V138" s="193"/>
      <c r="W138" s="193"/>
      <c r="X138" s="193"/>
      <c r="Y138" s="19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20" t="s">
        <v>269</v>
      </c>
      <c r="C139" s="21">
        <f>+C137+C138</f>
        <v>7516.5132208425275</v>
      </c>
      <c r="D139" s="21">
        <f t="shared" ref="D139:M139" si="286">+D137+D138</f>
        <v>97.13037682823051</v>
      </c>
      <c r="E139" s="21">
        <f t="shared" si="286"/>
        <v>2318.4401472090408</v>
      </c>
      <c r="F139" s="21">
        <f t="shared" si="286"/>
        <v>1649.8260385466929</v>
      </c>
      <c r="G139" s="21">
        <f t="shared" si="286"/>
        <v>573.44465311914496</v>
      </c>
      <c r="H139" s="21">
        <f t="shared" si="286"/>
        <v>566.88563522380161</v>
      </c>
      <c r="I139" s="21">
        <f t="shared" si="286"/>
        <v>1504.974401562233</v>
      </c>
      <c r="J139" s="21">
        <f t="shared" si="286"/>
        <v>744.20753229275851</v>
      </c>
      <c r="K139" s="21">
        <f t="shared" si="286"/>
        <v>394.90240293935739</v>
      </c>
      <c r="L139" s="21">
        <f t="shared" si="286"/>
        <v>42.692532551474478</v>
      </c>
      <c r="M139" s="21">
        <f t="shared" si="286"/>
        <v>381.20018600237006</v>
      </c>
      <c r="N139" s="23"/>
      <c r="O139" s="51"/>
      <c r="P139" s="51"/>
      <c r="Q139" s="51"/>
      <c r="R139" s="51"/>
      <c r="S139" s="51"/>
      <c r="T139" s="51"/>
      <c r="U139" s="51"/>
      <c r="V139" s="193"/>
      <c r="W139" s="193"/>
      <c r="X139" s="193"/>
      <c r="Y139" s="193"/>
      <c r="Z139" s="23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23"/>
      <c r="AM139" s="26"/>
      <c r="AN139" s="26"/>
      <c r="AO139" s="26"/>
      <c r="AP139" s="26"/>
      <c r="AQ139" s="26"/>
      <c r="AR139" s="26"/>
      <c r="AS139" s="26"/>
      <c r="AT139" s="61"/>
      <c r="AU139" s="61"/>
      <c r="AV139" s="61"/>
      <c r="AW139" s="61"/>
    </row>
    <row r="140" spans="1:49" ht="13.5" customHeight="1">
      <c r="B140" s="355" t="s">
        <v>156</v>
      </c>
      <c r="C140" s="364" t="s">
        <v>248</v>
      </c>
      <c r="D140" s="365"/>
      <c r="E140" s="365"/>
      <c r="F140" s="365"/>
      <c r="G140" s="365"/>
      <c r="H140" s="365"/>
      <c r="I140" s="365"/>
      <c r="J140" s="365"/>
      <c r="K140" s="365"/>
      <c r="L140" s="365"/>
      <c r="M140" s="366"/>
      <c r="N140" s="355" t="s">
        <v>156</v>
      </c>
      <c r="O140" s="364" t="s">
        <v>731</v>
      </c>
      <c r="P140" s="365"/>
      <c r="Q140" s="365"/>
      <c r="R140" s="365"/>
      <c r="S140" s="365"/>
      <c r="T140" s="365"/>
      <c r="U140" s="365"/>
      <c r="V140" s="365"/>
      <c r="W140" s="365"/>
      <c r="X140" s="365"/>
      <c r="Y140" s="366"/>
      <c r="Z140" s="355" t="s">
        <v>156</v>
      </c>
      <c r="AA140" s="364" t="s">
        <v>731</v>
      </c>
      <c r="AB140" s="365"/>
      <c r="AC140" s="365"/>
      <c r="AD140" s="365"/>
      <c r="AE140" s="365"/>
      <c r="AF140" s="365"/>
      <c r="AG140" s="365"/>
      <c r="AH140" s="365"/>
      <c r="AI140" s="365"/>
      <c r="AJ140" s="365"/>
      <c r="AK140" s="366"/>
      <c r="AL140" s="355" t="s">
        <v>156</v>
      </c>
      <c r="AM140" s="364" t="s">
        <v>732</v>
      </c>
      <c r="AN140" s="365"/>
      <c r="AO140" s="365"/>
      <c r="AP140" s="365"/>
      <c r="AQ140" s="365"/>
      <c r="AR140" s="365"/>
      <c r="AS140" s="365"/>
      <c r="AT140" s="365"/>
      <c r="AU140" s="365"/>
      <c r="AV140" s="365"/>
      <c r="AW140" s="366"/>
    </row>
    <row r="141" spans="1:49" ht="13.5" customHeight="1">
      <c r="B141" s="355"/>
      <c r="C141" s="38" t="s">
        <v>5</v>
      </c>
      <c r="D141" s="38" t="s">
        <v>8</v>
      </c>
      <c r="E141" s="38" t="s">
        <v>11</v>
      </c>
      <c r="F141" s="38" t="s">
        <v>17</v>
      </c>
      <c r="G141" s="38" t="s">
        <v>20</v>
      </c>
      <c r="H141" s="38" t="s">
        <v>23</v>
      </c>
      <c r="I141" s="38" t="s">
        <v>26</v>
      </c>
      <c r="J141" s="38" t="s">
        <v>29</v>
      </c>
      <c r="K141" s="38" t="s">
        <v>32</v>
      </c>
      <c r="L141" s="38" t="s">
        <v>35</v>
      </c>
      <c r="M141" s="38" t="s">
        <v>38</v>
      </c>
      <c r="N141" s="355"/>
      <c r="O141" s="38" t="s">
        <v>5</v>
      </c>
      <c r="P141" s="38" t="s">
        <v>8</v>
      </c>
      <c r="Q141" s="38" t="s">
        <v>11</v>
      </c>
      <c r="R141" s="38" t="s">
        <v>17</v>
      </c>
      <c r="S141" s="38" t="s">
        <v>20</v>
      </c>
      <c r="T141" s="38" t="s">
        <v>23</v>
      </c>
      <c r="U141" s="38" t="s">
        <v>26</v>
      </c>
      <c r="V141" s="38" t="s">
        <v>29</v>
      </c>
      <c r="W141" s="38" t="s">
        <v>32</v>
      </c>
      <c r="X141" s="38" t="s">
        <v>35</v>
      </c>
      <c r="Y141" s="38" t="s">
        <v>38</v>
      </c>
      <c r="Z141" s="355"/>
      <c r="AA141" s="38" t="s">
        <v>5</v>
      </c>
      <c r="AB141" s="38" t="s">
        <v>8</v>
      </c>
      <c r="AC141" s="38" t="s">
        <v>11</v>
      </c>
      <c r="AD141" s="38" t="s">
        <v>17</v>
      </c>
      <c r="AE141" s="38" t="s">
        <v>20</v>
      </c>
      <c r="AF141" s="38" t="s">
        <v>23</v>
      </c>
      <c r="AG141" s="38" t="s">
        <v>26</v>
      </c>
      <c r="AH141" s="38" t="s">
        <v>29</v>
      </c>
      <c r="AI141" s="38" t="s">
        <v>32</v>
      </c>
      <c r="AJ141" s="38" t="s">
        <v>35</v>
      </c>
      <c r="AK141" s="38" t="s">
        <v>38</v>
      </c>
      <c r="AL141" s="355"/>
      <c r="AM141" s="12" t="s">
        <v>137</v>
      </c>
      <c r="AN141" s="13" t="s">
        <v>138</v>
      </c>
      <c r="AO141" s="12" t="s">
        <v>139</v>
      </c>
      <c r="AP141" s="12" t="s">
        <v>140</v>
      </c>
      <c r="AQ141" s="12" t="s">
        <v>141</v>
      </c>
      <c r="AR141" s="12" t="s">
        <v>142</v>
      </c>
      <c r="AS141" s="12" t="s">
        <v>143</v>
      </c>
      <c r="AT141" s="38" t="s">
        <v>29</v>
      </c>
      <c r="AU141" s="38" t="s">
        <v>32</v>
      </c>
      <c r="AV141" s="38" t="s">
        <v>35</v>
      </c>
      <c r="AW141" s="38" t="s">
        <v>38</v>
      </c>
    </row>
    <row r="142" spans="1:49" ht="13.5" customHeight="1">
      <c r="A142" s="312" t="str">
        <f>+'8.คำนวณ'!E85</f>
        <v>หนองบัวลำภู</v>
      </c>
      <c r="B142" s="14" t="str">
        <f>+'8.คำนวณ'!G85</f>
        <v>หนองบัวลำภู,รพท.</v>
      </c>
      <c r="C142" s="53">
        <f>+'8.คำนวณ'!Y85</f>
        <v>7273.3777145431695</v>
      </c>
      <c r="D142" s="53">
        <f>+'8.คำนวณ'!Z85</f>
        <v>24.348958228573213</v>
      </c>
      <c r="E142" s="53">
        <f>+'8.คำนวณ'!AA85</f>
        <v>1993.8572633064814</v>
      </c>
      <c r="F142" s="53">
        <f>+'8.คำนวณ'!AB85</f>
        <v>761.7802455518638</v>
      </c>
      <c r="G142" s="53">
        <f>+'8.คำนวณ'!AC85</f>
        <v>283.44148600158417</v>
      </c>
      <c r="H142" s="53">
        <f>+'8.คำนวณ'!AD85</f>
        <v>400.62027841963925</v>
      </c>
      <c r="I142" s="53">
        <f>+'8.คำนวณ'!AE85</f>
        <v>508.06597579880344</v>
      </c>
      <c r="J142" s="53">
        <f>+'8.คำนวณ'!AF85</f>
        <v>322.27869038264885</v>
      </c>
      <c r="K142" s="53">
        <f>+'8.คำนวณ'!AG85</f>
        <v>255.26524030402936</v>
      </c>
      <c r="L142" s="53">
        <f>+'8.คำนวณ'!AH85</f>
        <v>5.2376753605888631</v>
      </c>
      <c r="M142" s="53">
        <f>+'8.คำนวณ'!AI85</f>
        <v>20.405448805195089</v>
      </c>
      <c r="N142" s="14" t="str">
        <f>+B142</f>
        <v>หนองบัวลำภู,รพท.</v>
      </c>
      <c r="O142" s="54">
        <f t="shared" ref="O142:Y142" si="287">+(C142-C146)*100/C146</f>
        <v>1.8608925322713199</v>
      </c>
      <c r="P142" s="54">
        <f t="shared" si="287"/>
        <v>-56.774214687706959</v>
      </c>
      <c r="Q142" s="54">
        <f t="shared" si="287"/>
        <v>5.7665940821039428</v>
      </c>
      <c r="R142" s="54">
        <f t="shared" si="287"/>
        <v>-23.795647940305567</v>
      </c>
      <c r="S142" s="54">
        <f t="shared" si="287"/>
        <v>8.8336402625950399</v>
      </c>
      <c r="T142" s="54">
        <f t="shared" si="287"/>
        <v>-2.4251479474559727</v>
      </c>
      <c r="U142" s="54">
        <f t="shared" si="287"/>
        <v>47.672106673805828</v>
      </c>
      <c r="V142" s="54">
        <f t="shared" si="287"/>
        <v>-40.384314182174577</v>
      </c>
      <c r="W142" s="54">
        <f t="shared" si="287"/>
        <v>-14.430830030325373</v>
      </c>
      <c r="X142" s="54">
        <f t="shared" si="287"/>
        <v>-96.38524173826552</v>
      </c>
      <c r="Y142" s="54">
        <f t="shared" si="287"/>
        <v>-80.994880239496368</v>
      </c>
      <c r="Z142" s="14" t="str">
        <f>+N142</f>
        <v>หนองบัวลำภู,รพท.</v>
      </c>
      <c r="AA142" s="15">
        <f t="shared" ref="AA142:AK145" si="288">+O142/100</f>
        <v>1.8608925322713198E-2</v>
      </c>
      <c r="AB142" s="15">
        <f t="shared" si="288"/>
        <v>-0.56774214687706959</v>
      </c>
      <c r="AC142" s="15">
        <f t="shared" si="288"/>
        <v>5.766594082103943E-2</v>
      </c>
      <c r="AD142" s="15">
        <f t="shared" si="288"/>
        <v>-0.23795647940305567</v>
      </c>
      <c r="AE142" s="15">
        <f t="shared" si="288"/>
        <v>8.8336402625950397E-2</v>
      </c>
      <c r="AF142" s="15">
        <f t="shared" si="288"/>
        <v>-2.4251479474559728E-2</v>
      </c>
      <c r="AG142" s="15">
        <f t="shared" si="288"/>
        <v>0.47672106673805831</v>
      </c>
      <c r="AH142" s="15">
        <f t="shared" si="288"/>
        <v>-0.4038431418217458</v>
      </c>
      <c r="AI142" s="15">
        <f t="shared" si="288"/>
        <v>-0.14430830030325373</v>
      </c>
      <c r="AJ142" s="15">
        <f t="shared" si="288"/>
        <v>-0.96385241738265526</v>
      </c>
      <c r="AK142" s="15">
        <f t="shared" si="288"/>
        <v>-0.8099488023949637</v>
      </c>
      <c r="AL142" s="14" t="str">
        <f>+Z142</f>
        <v>หนองบัวลำภู,รพท.</v>
      </c>
      <c r="AM142" s="16" t="str">
        <f>+IF(AND(C142&lt;C148),"OK","Not OK")</f>
        <v>OK</v>
      </c>
      <c r="AN142" s="16" t="str">
        <f t="shared" ref="AN142:AW142" si="289">+IF(AND(D142&lt;D148),"OK","Not OK")</f>
        <v>OK</v>
      </c>
      <c r="AO142" s="16" t="str">
        <f t="shared" si="289"/>
        <v>OK</v>
      </c>
      <c r="AP142" s="16" t="str">
        <f t="shared" si="289"/>
        <v>OK</v>
      </c>
      <c r="AQ142" s="16" t="str">
        <f t="shared" si="289"/>
        <v>OK</v>
      </c>
      <c r="AR142" s="16" t="str">
        <f t="shared" si="289"/>
        <v>OK</v>
      </c>
      <c r="AS142" s="16" t="str">
        <f t="shared" si="289"/>
        <v>OK</v>
      </c>
      <c r="AT142" s="16" t="str">
        <f t="shared" si="289"/>
        <v>OK</v>
      </c>
      <c r="AU142" s="16" t="str">
        <f t="shared" si="289"/>
        <v>OK</v>
      </c>
      <c r="AV142" s="16" t="str">
        <f t="shared" si="289"/>
        <v>OK</v>
      </c>
      <c r="AW142" s="16" t="str">
        <f t="shared" si="289"/>
        <v>OK</v>
      </c>
    </row>
    <row r="143" spans="1:49" ht="13.5" customHeight="1">
      <c r="A143" s="312" t="str">
        <f>+'8.คำนวณ'!E86</f>
        <v>เลย</v>
      </c>
      <c r="B143" s="14" t="str">
        <f>+'8.คำนวณ'!G86</f>
        <v>เลย,รพท.</v>
      </c>
      <c r="C143" s="53">
        <f>+'8.คำนวณ'!Y86</f>
        <v>6698.0646418486476</v>
      </c>
      <c r="D143" s="53">
        <f>+'8.คำนวณ'!Z86</f>
        <v>50.255174050883568</v>
      </c>
      <c r="E143" s="53">
        <f>+'8.คำนวณ'!AA86</f>
        <v>1754.5018170110918</v>
      </c>
      <c r="F143" s="53">
        <f>+'8.คำนวณ'!AB86</f>
        <v>1598.0117243502918</v>
      </c>
      <c r="G143" s="53">
        <f>+'8.คำนวณ'!AC86</f>
        <v>180.63244354080692</v>
      </c>
      <c r="H143" s="53">
        <f>+'8.คำนวณ'!AD86</f>
        <v>531.08750943901873</v>
      </c>
      <c r="I143" s="53">
        <f>+'8.คำนวณ'!AE86</f>
        <v>272.58072258658154</v>
      </c>
      <c r="J143" s="53">
        <f>+'8.คำนวณ'!AF86</f>
        <v>805.5919873622762</v>
      </c>
      <c r="K143" s="53">
        <f>+'8.คำนวณ'!AG86</f>
        <v>251.85598582298996</v>
      </c>
      <c r="L143" s="53">
        <f>+'8.คำนวณ'!AH86</f>
        <v>254.3566227917317</v>
      </c>
      <c r="M143" s="53">
        <f>+'8.คำนวณ'!AI86</f>
        <v>36.327660268596183</v>
      </c>
      <c r="N143" s="14" t="str">
        <f>+B143</f>
        <v>เลย,รพท.</v>
      </c>
      <c r="O143" s="50">
        <f t="shared" ref="O143:Y143" si="290">+(C143-C146)*100/C146</f>
        <v>-6.1961485523643063</v>
      </c>
      <c r="P143" s="50">
        <f t="shared" si="290"/>
        <v>-10.783888823373873</v>
      </c>
      <c r="Q143" s="50">
        <f t="shared" si="290"/>
        <v>-6.9303079457188668</v>
      </c>
      <c r="R143" s="50">
        <f t="shared" si="290"/>
        <v>59.856400515728858</v>
      </c>
      <c r="S143" s="50">
        <f t="shared" si="290"/>
        <v>-30.642170073989046</v>
      </c>
      <c r="T143" s="50">
        <f t="shared" si="290"/>
        <v>29.351378229999174</v>
      </c>
      <c r="U143" s="50">
        <f t="shared" si="290"/>
        <v>-20.77294788390051</v>
      </c>
      <c r="V143" s="50">
        <f t="shared" si="290"/>
        <v>49.019839812941946</v>
      </c>
      <c r="W143" s="50">
        <f t="shared" si="290"/>
        <v>-15.573669046755803</v>
      </c>
      <c r="X143" s="50">
        <f t="shared" si="290"/>
        <v>75.543087412718194</v>
      </c>
      <c r="Y143" s="50">
        <f t="shared" si="290"/>
        <v>-66.165334533206348</v>
      </c>
      <c r="Z143" s="14" t="str">
        <f>+N143</f>
        <v>เลย,รพท.</v>
      </c>
      <c r="AA143" s="15">
        <f t="shared" si="288"/>
        <v>-6.1961485523643063E-2</v>
      </c>
      <c r="AB143" s="15">
        <f t="shared" si="288"/>
        <v>-0.10783888823373873</v>
      </c>
      <c r="AC143" s="15">
        <f t="shared" si="288"/>
        <v>-6.9303079457188665E-2</v>
      </c>
      <c r="AD143" s="15">
        <f t="shared" si="288"/>
        <v>0.59856400515728858</v>
      </c>
      <c r="AE143" s="15">
        <f t="shared" si="288"/>
        <v>-0.30642170073989045</v>
      </c>
      <c r="AF143" s="15">
        <f t="shared" si="288"/>
        <v>0.29351378229999175</v>
      </c>
      <c r="AG143" s="15">
        <f t="shared" si="288"/>
        <v>-0.20772947883900511</v>
      </c>
      <c r="AH143" s="15">
        <f t="shared" si="288"/>
        <v>0.49019839812941945</v>
      </c>
      <c r="AI143" s="15">
        <f t="shared" si="288"/>
        <v>-0.15573669046755803</v>
      </c>
      <c r="AJ143" s="15">
        <f t="shared" si="288"/>
        <v>0.75543087412718191</v>
      </c>
      <c r="AK143" s="15">
        <f t="shared" si="288"/>
        <v>-0.66165334533206344</v>
      </c>
      <c r="AL143" s="14" t="str">
        <f>+Z143</f>
        <v>เลย,รพท.</v>
      </c>
      <c r="AM143" s="16" t="str">
        <f>+IF(AND(C143&lt;C148),"OK","Not OK")</f>
        <v>OK</v>
      </c>
      <c r="AN143" s="16" t="str">
        <f t="shared" ref="AN143:AW143" si="291">+IF(AND(D143&lt;D148),"OK","Not OK")</f>
        <v>OK</v>
      </c>
      <c r="AO143" s="16" t="str">
        <f t="shared" si="291"/>
        <v>OK</v>
      </c>
      <c r="AP143" s="16" t="str">
        <f t="shared" si="291"/>
        <v>Not OK</v>
      </c>
      <c r="AQ143" s="16" t="str">
        <f t="shared" si="291"/>
        <v>OK</v>
      </c>
      <c r="AR143" s="16" t="str">
        <f t="shared" si="291"/>
        <v>Not OK</v>
      </c>
      <c r="AS143" s="16" t="str">
        <f t="shared" si="291"/>
        <v>OK</v>
      </c>
      <c r="AT143" s="16" t="str">
        <f t="shared" si="291"/>
        <v>Not OK</v>
      </c>
      <c r="AU143" s="16" t="str">
        <f t="shared" si="291"/>
        <v>OK</v>
      </c>
      <c r="AV143" s="16" t="str">
        <f t="shared" si="291"/>
        <v>OK</v>
      </c>
      <c r="AW143" s="16" t="str">
        <f t="shared" si="291"/>
        <v>OK</v>
      </c>
    </row>
    <row r="144" spans="1:49" ht="13.5" customHeight="1">
      <c r="A144" s="312" t="str">
        <f>+'8.คำนวณ'!E87</f>
        <v>หนองคาย</v>
      </c>
      <c r="B144" s="14" t="str">
        <f>+'8.คำนวณ'!G87</f>
        <v>หนองคาย,รพท.</v>
      </c>
      <c r="C144" s="53">
        <f>+'8.คำนวณ'!Y87</f>
        <v>6217.0439456567919</v>
      </c>
      <c r="D144" s="53">
        <f>+'8.คำนวณ'!Z87</f>
        <v>78.448358508685843</v>
      </c>
      <c r="E144" s="53">
        <f>+'8.คำนวณ'!AA87</f>
        <v>1687.4054652015107</v>
      </c>
      <c r="F144" s="53">
        <f>+'8.คำนวณ'!AB87</f>
        <v>903.47560802366013</v>
      </c>
      <c r="G144" s="53">
        <f>+'8.คำนวณ'!AC87</f>
        <v>49.47869263210481</v>
      </c>
      <c r="H144" s="53">
        <f>+'8.คำนวณ'!AD87</f>
        <v>251.18194054472471</v>
      </c>
      <c r="I144" s="53">
        <f>+'8.คำนวณ'!AE87</f>
        <v>498.67358009130697</v>
      </c>
      <c r="J144" s="53">
        <f>+'8.คำนวณ'!AF87</f>
        <v>314.93375684994709</v>
      </c>
      <c r="K144" s="53">
        <f>+'8.คำนวณ'!AG87</f>
        <v>279.48041028636914</v>
      </c>
      <c r="L144" s="53">
        <f>+'8.คำนวณ'!AH87</f>
        <v>266.57818243688928</v>
      </c>
      <c r="M144" s="53">
        <f>+'8.คำนวณ'!AI87</f>
        <v>54.89411692426831</v>
      </c>
      <c r="N144" s="14" t="str">
        <f>+B144</f>
        <v>หนองคาย,รพท.</v>
      </c>
      <c r="O144" s="50">
        <f t="shared" ref="O144:Y144" si="292">+(C144-C146)*100/C146</f>
        <v>-12.932660715430814</v>
      </c>
      <c r="P144" s="50">
        <f t="shared" si="292"/>
        <v>39.266406027136007</v>
      </c>
      <c r="Q144" s="50">
        <f t="shared" si="292"/>
        <v>-10.489515887447631</v>
      </c>
      <c r="R144" s="50">
        <f t="shared" si="292"/>
        <v>-9.621214630861548</v>
      </c>
      <c r="S144" s="50">
        <f t="shared" si="292"/>
        <v>-81.001559402790079</v>
      </c>
      <c r="T144" s="50">
        <f t="shared" si="292"/>
        <v>-38.822266352553811</v>
      </c>
      <c r="U144" s="50">
        <f t="shared" si="292"/>
        <v>44.942156378159048</v>
      </c>
      <c r="V144" s="50">
        <f t="shared" si="292"/>
        <v>-41.742993061372147</v>
      </c>
      <c r="W144" s="50">
        <f t="shared" si="292"/>
        <v>-6.3135008021253682</v>
      </c>
      <c r="X144" s="50">
        <f t="shared" si="292"/>
        <v>83.977742227530371</v>
      </c>
      <c r="Y144" s="50">
        <f t="shared" si="292"/>
        <v>-48.87300562449775</v>
      </c>
      <c r="Z144" s="14" t="str">
        <f>+N144</f>
        <v>หนองคาย,รพท.</v>
      </c>
      <c r="AA144" s="15">
        <f t="shared" si="288"/>
        <v>-0.12932660715430813</v>
      </c>
      <c r="AB144" s="15">
        <f t="shared" si="288"/>
        <v>0.39266406027136008</v>
      </c>
      <c r="AC144" s="15">
        <f t="shared" si="288"/>
        <v>-0.10489515887447631</v>
      </c>
      <c r="AD144" s="15">
        <f t="shared" si="288"/>
        <v>-9.6212146308615479E-2</v>
      </c>
      <c r="AE144" s="15">
        <f t="shared" si="288"/>
        <v>-0.8100155940279008</v>
      </c>
      <c r="AF144" s="15">
        <f t="shared" si="288"/>
        <v>-0.38822266352553814</v>
      </c>
      <c r="AG144" s="15">
        <f t="shared" si="288"/>
        <v>0.44942156378159048</v>
      </c>
      <c r="AH144" s="15">
        <f t="shared" si="288"/>
        <v>-0.41742993061372147</v>
      </c>
      <c r="AI144" s="15">
        <f t="shared" si="288"/>
        <v>-6.3135008021253686E-2</v>
      </c>
      <c r="AJ144" s="15">
        <f t="shared" si="288"/>
        <v>0.83977742227530372</v>
      </c>
      <c r="AK144" s="15">
        <f t="shared" si="288"/>
        <v>-0.48873005624497751</v>
      </c>
      <c r="AL144" s="14" t="str">
        <f>+Z144</f>
        <v>หนองคาย,รพท.</v>
      </c>
      <c r="AM144" s="16" t="str">
        <f>+IF(AND(C144&lt;C148),"OK","Not OK")</f>
        <v>OK</v>
      </c>
      <c r="AN144" s="16" t="str">
        <f t="shared" ref="AN144:AW144" si="293">+IF(AND(D144&lt;D148),"OK","Not OK")</f>
        <v>OK</v>
      </c>
      <c r="AO144" s="16" t="str">
        <f t="shared" si="293"/>
        <v>OK</v>
      </c>
      <c r="AP144" s="16" t="str">
        <f t="shared" si="293"/>
        <v>OK</v>
      </c>
      <c r="AQ144" s="16" t="str">
        <f t="shared" si="293"/>
        <v>OK</v>
      </c>
      <c r="AR144" s="16" t="str">
        <f t="shared" si="293"/>
        <v>OK</v>
      </c>
      <c r="AS144" s="16" t="str">
        <f t="shared" si="293"/>
        <v>OK</v>
      </c>
      <c r="AT144" s="16" t="str">
        <f t="shared" si="293"/>
        <v>OK</v>
      </c>
      <c r="AU144" s="16" t="str">
        <f t="shared" si="293"/>
        <v>OK</v>
      </c>
      <c r="AV144" s="16" t="str">
        <f t="shared" si="293"/>
        <v>OK</v>
      </c>
      <c r="AW144" s="16" t="str">
        <f t="shared" si="293"/>
        <v>OK</v>
      </c>
    </row>
    <row r="145" spans="1:49" ht="13.5" customHeight="1">
      <c r="A145" s="312" t="str">
        <f>+'8.คำนวณ'!E88</f>
        <v>นครพนม</v>
      </c>
      <c r="B145" s="14" t="str">
        <f>+'8.คำนวณ'!G88</f>
        <v>นครพนม,รพท.</v>
      </c>
      <c r="C145" s="53">
        <f>+'8.คำนวณ'!Y88</f>
        <v>8373.5163811257426</v>
      </c>
      <c r="D145" s="53">
        <f>+'8.คำนวณ'!Z88</f>
        <v>72.266337338721542</v>
      </c>
      <c r="E145" s="53">
        <f>+'8.คำนวณ'!AA88</f>
        <v>2104.8290818362616</v>
      </c>
      <c r="F145" s="53">
        <f>+'8.คำนวณ'!AB88</f>
        <v>735.35047976792669</v>
      </c>
      <c r="G145" s="53">
        <f>+'8.คำนวณ'!AC88</f>
        <v>528.189564589425</v>
      </c>
      <c r="H145" s="53">
        <f>+'8.คำนวณ'!AD88</f>
        <v>459.41982161840099</v>
      </c>
      <c r="I145" s="53">
        <f>+'8.คำนวณ'!AE88</f>
        <v>96.879972857365757</v>
      </c>
      <c r="J145" s="53">
        <f>+'8.คำนวณ'!AF88</f>
        <v>719.57069176011612</v>
      </c>
      <c r="K145" s="53">
        <f>+'8.คำนวณ'!AG88</f>
        <v>406.65635776603096</v>
      </c>
      <c r="L145" s="53">
        <f>+'8.คำนวณ'!AH88</f>
        <v>53.415417836469615</v>
      </c>
      <c r="M145" s="53">
        <f>+'8.คำนวณ'!AI88</f>
        <v>317.8454437317385</v>
      </c>
      <c r="N145" s="14" t="str">
        <f>+B145</f>
        <v>นครพนม,รพท.</v>
      </c>
      <c r="O145" s="50">
        <f t="shared" ref="O145:Y145" si="294">+(C145-C146)*100/C146</f>
        <v>17.267916735523787</v>
      </c>
      <c r="P145" s="50">
        <f t="shared" si="294"/>
        <v>28.29169748394483</v>
      </c>
      <c r="Q145" s="50">
        <f t="shared" si="294"/>
        <v>11.653229751062568</v>
      </c>
      <c r="R145" s="50">
        <f t="shared" si="294"/>
        <v>-26.439537944561771</v>
      </c>
      <c r="S145" s="50">
        <f t="shared" si="294"/>
        <v>102.81008921418406</v>
      </c>
      <c r="T145" s="50">
        <f t="shared" si="294"/>
        <v>11.896036070010604</v>
      </c>
      <c r="U145" s="50">
        <f t="shared" si="294"/>
        <v>-71.841315168064398</v>
      </c>
      <c r="V145" s="50">
        <f t="shared" si="294"/>
        <v>33.10746743060475</v>
      </c>
      <c r="W145" s="50">
        <f t="shared" si="294"/>
        <v>36.317999879206603</v>
      </c>
      <c r="X145" s="50">
        <f t="shared" si="294"/>
        <v>-63.13558790198303</v>
      </c>
      <c r="Y145" s="50">
        <f t="shared" si="294"/>
        <v>196.03322039720044</v>
      </c>
      <c r="Z145" s="14" t="str">
        <f>+N145</f>
        <v>นครพนม,รพท.</v>
      </c>
      <c r="AA145" s="15">
        <f t="shared" si="288"/>
        <v>0.17267916735523786</v>
      </c>
      <c r="AB145" s="15">
        <f t="shared" si="288"/>
        <v>0.28291697483944828</v>
      </c>
      <c r="AC145" s="15">
        <f t="shared" si="288"/>
        <v>0.11653229751062569</v>
      </c>
      <c r="AD145" s="15">
        <f t="shared" si="288"/>
        <v>-0.2643953794456177</v>
      </c>
      <c r="AE145" s="15">
        <f t="shared" si="288"/>
        <v>1.0281008921418406</v>
      </c>
      <c r="AF145" s="15">
        <f t="shared" si="288"/>
        <v>0.11896036070010604</v>
      </c>
      <c r="AG145" s="15">
        <f t="shared" si="288"/>
        <v>-0.71841315168064401</v>
      </c>
      <c r="AH145" s="15">
        <f t="shared" si="288"/>
        <v>0.33107467430604748</v>
      </c>
      <c r="AI145" s="15">
        <f t="shared" si="288"/>
        <v>0.36317999879206603</v>
      </c>
      <c r="AJ145" s="15">
        <f t="shared" si="288"/>
        <v>-0.63135587901983026</v>
      </c>
      <c r="AK145" s="15">
        <f t="shared" si="288"/>
        <v>1.9603322039720044</v>
      </c>
      <c r="AL145" s="14" t="str">
        <f>+Z145</f>
        <v>นครพนม,รพท.</v>
      </c>
      <c r="AM145" s="16" t="str">
        <f>+IF(AND(C145&lt;C148),"OK","Not OK")</f>
        <v>Not OK</v>
      </c>
      <c r="AN145" s="16" t="str">
        <f t="shared" ref="AN145:AW145" si="295">+IF(AND(D145&lt;D148),"OK","Not OK")</f>
        <v>OK</v>
      </c>
      <c r="AO145" s="16" t="str">
        <f t="shared" si="295"/>
        <v>Not OK</v>
      </c>
      <c r="AP145" s="16" t="str">
        <f t="shared" si="295"/>
        <v>OK</v>
      </c>
      <c r="AQ145" s="16" t="str">
        <f t="shared" si="295"/>
        <v>Not OK</v>
      </c>
      <c r="AR145" s="16" t="str">
        <f t="shared" si="295"/>
        <v>OK</v>
      </c>
      <c r="AS145" s="16" t="str">
        <f t="shared" si="295"/>
        <v>OK</v>
      </c>
      <c r="AT145" s="16" t="str">
        <f t="shared" si="295"/>
        <v>OK</v>
      </c>
      <c r="AU145" s="16" t="str">
        <f t="shared" si="295"/>
        <v>Not OK</v>
      </c>
      <c r="AV145" s="16" t="str">
        <f t="shared" si="295"/>
        <v>OK</v>
      </c>
      <c r="AW145" s="16" t="str">
        <f t="shared" si="295"/>
        <v>Not OK</v>
      </c>
    </row>
    <row r="146" spans="1:49" ht="13.5" customHeight="1">
      <c r="B146" s="18" t="s">
        <v>144</v>
      </c>
      <c r="C146" s="19">
        <f>AVERAGE(C142:C145)</f>
        <v>7140.5006707935881</v>
      </c>
      <c r="D146" s="19">
        <f t="shared" ref="D146:M146" si="296">AVERAGE(D142:D145)</f>
        <v>56.32970703171604</v>
      </c>
      <c r="E146" s="19">
        <f t="shared" si="296"/>
        <v>1885.1484068388363</v>
      </c>
      <c r="F146" s="19">
        <f t="shared" si="296"/>
        <v>999.65451442343567</v>
      </c>
      <c r="G146" s="19">
        <f t="shared" si="296"/>
        <v>260.43554669098023</v>
      </c>
      <c r="H146" s="19">
        <f t="shared" si="296"/>
        <v>410.57738750544593</v>
      </c>
      <c r="I146" s="19">
        <f t="shared" si="296"/>
        <v>344.05006283351446</v>
      </c>
      <c r="J146" s="19">
        <f t="shared" si="296"/>
        <v>540.59378158874711</v>
      </c>
      <c r="K146" s="19">
        <f t="shared" si="296"/>
        <v>298.31449854485481</v>
      </c>
      <c r="L146" s="19">
        <f t="shared" si="296"/>
        <v>144.89697460641986</v>
      </c>
      <c r="M146" s="19">
        <f t="shared" si="296"/>
        <v>107.36816743244952</v>
      </c>
      <c r="P146" s="48"/>
      <c r="U146" s="48"/>
      <c r="V146" s="48"/>
      <c r="W146" s="48"/>
      <c r="X146" s="48"/>
      <c r="Y146" s="48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268</v>
      </c>
      <c r="C147" s="21">
        <f>STDEV(C142:C145)</f>
        <v>928.53038248450878</v>
      </c>
      <c r="D147" s="21">
        <f t="shared" ref="D147:M147" si="297">STDEV(D142:D145)</f>
        <v>24.514479895541808</v>
      </c>
      <c r="E147" s="21">
        <f t="shared" si="297"/>
        <v>196.8485177683838</v>
      </c>
      <c r="F147" s="21">
        <f t="shared" si="297"/>
        <v>405.67742654892425</v>
      </c>
      <c r="G147" s="21">
        <f t="shared" si="297"/>
        <v>202.56095123126005</v>
      </c>
      <c r="H147" s="21">
        <f t="shared" si="297"/>
        <v>118.90377817333038</v>
      </c>
      <c r="I147" s="21">
        <f t="shared" si="297"/>
        <v>197.49309841878636</v>
      </c>
      <c r="J147" s="21">
        <f t="shared" si="297"/>
        <v>258.74099614036334</v>
      </c>
      <c r="K147" s="21">
        <f t="shared" si="297"/>
        <v>73.267349206957149</v>
      </c>
      <c r="L147" s="21">
        <f t="shared" si="297"/>
        <v>134.98311748119261</v>
      </c>
      <c r="M147" s="21">
        <f t="shared" si="297"/>
        <v>141.02420348323537</v>
      </c>
      <c r="P147" s="48"/>
      <c r="U147" s="48"/>
      <c r="V147" s="193"/>
      <c r="W147" s="193"/>
      <c r="X147" s="193"/>
      <c r="Y147" s="19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20" t="s">
        <v>269</v>
      </c>
      <c r="C148" s="21">
        <f>+C146+C147</f>
        <v>8069.0310532780968</v>
      </c>
      <c r="D148" s="21">
        <f t="shared" ref="D148:M148" si="298">+D146+D147</f>
        <v>80.844186927257851</v>
      </c>
      <c r="E148" s="21">
        <f t="shared" si="298"/>
        <v>2081.9969246072201</v>
      </c>
      <c r="F148" s="21">
        <f t="shared" si="298"/>
        <v>1405.3319409723599</v>
      </c>
      <c r="G148" s="21">
        <f t="shared" si="298"/>
        <v>462.99649792224028</v>
      </c>
      <c r="H148" s="21">
        <f t="shared" si="298"/>
        <v>529.48116567877628</v>
      </c>
      <c r="I148" s="21">
        <f t="shared" si="298"/>
        <v>541.54316125230082</v>
      </c>
      <c r="J148" s="21">
        <f t="shared" si="298"/>
        <v>799.33477772911044</v>
      </c>
      <c r="K148" s="21">
        <f t="shared" si="298"/>
        <v>371.58184775181195</v>
      </c>
      <c r="L148" s="21">
        <f t="shared" si="298"/>
        <v>279.88009208761247</v>
      </c>
      <c r="M148" s="21">
        <f t="shared" si="298"/>
        <v>248.39237091568489</v>
      </c>
      <c r="P148" s="48"/>
      <c r="U148" s="48"/>
      <c r="V148" s="193"/>
      <c r="W148" s="193"/>
      <c r="X148" s="193"/>
      <c r="Y148" s="193"/>
      <c r="AB148" s="59"/>
      <c r="AG148" s="59"/>
      <c r="AH148" s="59"/>
      <c r="AI148" s="59"/>
      <c r="AJ148" s="59"/>
      <c r="AK148" s="59"/>
      <c r="AN148" s="11"/>
      <c r="AS148" s="11"/>
      <c r="AT148" s="59"/>
      <c r="AU148" s="59"/>
      <c r="AV148" s="59"/>
      <c r="AW148" s="59"/>
    </row>
    <row r="149" spans="1:49" ht="13.5" customHeight="1">
      <c r="B149" s="355" t="s">
        <v>157</v>
      </c>
      <c r="C149" s="364" t="s">
        <v>248</v>
      </c>
      <c r="D149" s="365"/>
      <c r="E149" s="365"/>
      <c r="F149" s="365"/>
      <c r="G149" s="365"/>
      <c r="H149" s="365"/>
      <c r="I149" s="365"/>
      <c r="J149" s="365"/>
      <c r="K149" s="365"/>
      <c r="L149" s="365"/>
      <c r="M149" s="366"/>
      <c r="N149" s="355" t="s">
        <v>157</v>
      </c>
      <c r="O149" s="364" t="s">
        <v>731</v>
      </c>
      <c r="P149" s="365"/>
      <c r="Q149" s="365"/>
      <c r="R149" s="365"/>
      <c r="S149" s="365"/>
      <c r="T149" s="365"/>
      <c r="U149" s="365"/>
      <c r="V149" s="365"/>
      <c r="W149" s="365"/>
      <c r="X149" s="365"/>
      <c r="Y149" s="366"/>
      <c r="Z149" s="355" t="s">
        <v>157</v>
      </c>
      <c r="AA149" s="364" t="s">
        <v>731</v>
      </c>
      <c r="AB149" s="365"/>
      <c r="AC149" s="365"/>
      <c r="AD149" s="365"/>
      <c r="AE149" s="365"/>
      <c r="AF149" s="365"/>
      <c r="AG149" s="365"/>
      <c r="AH149" s="365"/>
      <c r="AI149" s="365"/>
      <c r="AJ149" s="365"/>
      <c r="AK149" s="366"/>
      <c r="AL149" s="355" t="s">
        <v>157</v>
      </c>
      <c r="AM149" s="364" t="s">
        <v>732</v>
      </c>
      <c r="AN149" s="365"/>
      <c r="AO149" s="365"/>
      <c r="AP149" s="365"/>
      <c r="AQ149" s="365"/>
      <c r="AR149" s="365"/>
      <c r="AS149" s="365"/>
      <c r="AT149" s="365"/>
      <c r="AU149" s="365"/>
      <c r="AV149" s="365"/>
      <c r="AW149" s="366"/>
    </row>
    <row r="150" spans="1:49" ht="13.5" customHeight="1">
      <c r="B150" s="355"/>
      <c r="C150" s="38" t="s">
        <v>5</v>
      </c>
      <c r="D150" s="38" t="s">
        <v>8</v>
      </c>
      <c r="E150" s="38" t="s">
        <v>11</v>
      </c>
      <c r="F150" s="38" t="s">
        <v>17</v>
      </c>
      <c r="G150" s="38" t="s">
        <v>20</v>
      </c>
      <c r="H150" s="38" t="s">
        <v>23</v>
      </c>
      <c r="I150" s="38" t="s">
        <v>26</v>
      </c>
      <c r="J150" s="38" t="s">
        <v>29</v>
      </c>
      <c r="K150" s="38" t="s">
        <v>32</v>
      </c>
      <c r="L150" s="38" t="s">
        <v>35</v>
      </c>
      <c r="M150" s="38" t="s">
        <v>38</v>
      </c>
      <c r="N150" s="355"/>
      <c r="O150" s="38" t="s">
        <v>5</v>
      </c>
      <c r="P150" s="38" t="s">
        <v>8</v>
      </c>
      <c r="Q150" s="38" t="s">
        <v>11</v>
      </c>
      <c r="R150" s="38" t="s">
        <v>17</v>
      </c>
      <c r="S150" s="38" t="s">
        <v>20</v>
      </c>
      <c r="T150" s="38" t="s">
        <v>23</v>
      </c>
      <c r="U150" s="38" t="s">
        <v>26</v>
      </c>
      <c r="V150" s="38" t="s">
        <v>29</v>
      </c>
      <c r="W150" s="38" t="s">
        <v>32</v>
      </c>
      <c r="X150" s="38" t="s">
        <v>35</v>
      </c>
      <c r="Y150" s="38" t="s">
        <v>38</v>
      </c>
      <c r="Z150" s="355"/>
      <c r="AA150" s="38" t="s">
        <v>5</v>
      </c>
      <c r="AB150" s="38" t="s">
        <v>8</v>
      </c>
      <c r="AC150" s="38" t="s">
        <v>11</v>
      </c>
      <c r="AD150" s="38" t="s">
        <v>17</v>
      </c>
      <c r="AE150" s="38" t="s">
        <v>20</v>
      </c>
      <c r="AF150" s="38" t="s">
        <v>23</v>
      </c>
      <c r="AG150" s="38" t="s">
        <v>26</v>
      </c>
      <c r="AH150" s="38" t="s">
        <v>29</v>
      </c>
      <c r="AI150" s="38" t="s">
        <v>32</v>
      </c>
      <c r="AJ150" s="38" t="s">
        <v>35</v>
      </c>
      <c r="AK150" s="38" t="s">
        <v>38</v>
      </c>
      <c r="AL150" s="355"/>
      <c r="AM150" s="12" t="s">
        <v>137</v>
      </c>
      <c r="AN150" s="13" t="s">
        <v>138</v>
      </c>
      <c r="AO150" s="12" t="s">
        <v>139</v>
      </c>
      <c r="AP150" s="12" t="s">
        <v>140</v>
      </c>
      <c r="AQ150" s="12" t="s">
        <v>141</v>
      </c>
      <c r="AR150" s="12" t="s">
        <v>142</v>
      </c>
      <c r="AS150" s="12" t="s">
        <v>143</v>
      </c>
      <c r="AT150" s="38" t="s">
        <v>29</v>
      </c>
      <c r="AU150" s="38" t="s">
        <v>32</v>
      </c>
      <c r="AV150" s="38" t="s">
        <v>35</v>
      </c>
      <c r="AW150" s="38" t="s">
        <v>38</v>
      </c>
    </row>
    <row r="151" spans="1:49" ht="13.5" customHeight="1">
      <c r="A151" s="312" t="str">
        <f>+'8.คำนวณ'!E89</f>
        <v>อุดรธานี</v>
      </c>
      <c r="B151" s="14" t="str">
        <f>+'8.คำนวณ'!G89</f>
        <v>อุดรธานี,รพศ.</v>
      </c>
      <c r="C151" s="53">
        <f>+'8.คำนวณ'!Y89</f>
        <v>7046.0878900021671</v>
      </c>
      <c r="D151" s="53">
        <f>+'8.คำนวณ'!Z89</f>
        <v>45.719861901676296</v>
      </c>
      <c r="E151" s="53">
        <f>+'8.คำนวณ'!AA89</f>
        <v>4441.1968362039133</v>
      </c>
      <c r="F151" s="53">
        <f>+'8.คำนวณ'!AB89</f>
        <v>2217.0862531652974</v>
      </c>
      <c r="G151" s="53">
        <f>+'8.คำนวณ'!AC89</f>
        <v>108.88718327545371</v>
      </c>
      <c r="H151" s="53">
        <f>+'8.คำนวณ'!AD89</f>
        <v>436.70892676276196</v>
      </c>
      <c r="I151" s="53">
        <f>+'8.คำนวณ'!AE89</f>
        <v>1064.6820205795905</v>
      </c>
      <c r="J151" s="53">
        <f>+'8.คำนวณ'!AF89</f>
        <v>998.85868614574156</v>
      </c>
      <c r="K151" s="53">
        <f>+'8.คำนวณ'!AG89</f>
        <v>188.25901919494177</v>
      </c>
      <c r="L151" s="53">
        <f>+'8.คำนวณ'!AH89</f>
        <v>5.5318641645326307</v>
      </c>
      <c r="M151" s="53">
        <f>+'8.คำนวณ'!AI89</f>
        <v>163.61393958635631</v>
      </c>
      <c r="N151" s="14" t="str">
        <f>+B151</f>
        <v>อุดรธานี,รพศ.</v>
      </c>
      <c r="O151" s="50">
        <f>+(C151-C153)*100/C153</f>
        <v>10.010976773972125</v>
      </c>
      <c r="P151" s="50">
        <f t="shared" ref="P151:Y151" si="299">+(D151-D153)*100/D153</f>
        <v>13.697081880409145</v>
      </c>
      <c r="Q151" s="50">
        <f t="shared" si="299"/>
        <v>7.6784775706096555</v>
      </c>
      <c r="R151" s="50">
        <f t="shared" si="299"/>
        <v>4.6322365614528422</v>
      </c>
      <c r="S151" s="50">
        <f t="shared" si="299"/>
        <v>-36.495517445257065</v>
      </c>
      <c r="T151" s="50">
        <f t="shared" si="299"/>
        <v>11.603540026743481</v>
      </c>
      <c r="U151" s="50">
        <f t="shared" si="299"/>
        <v>26.072327612007498</v>
      </c>
      <c r="V151" s="50">
        <f t="shared" si="299"/>
        <v>45.298097743352486</v>
      </c>
      <c r="W151" s="50">
        <f t="shared" si="299"/>
        <v>-22.416223533784251</v>
      </c>
      <c r="X151" s="50">
        <f t="shared" si="299"/>
        <v>75.51916737315662</v>
      </c>
      <c r="Y151" s="50">
        <f t="shared" si="299"/>
        <v>92.711169238094527</v>
      </c>
      <c r="Z151" s="14" t="str">
        <f>+N151</f>
        <v>อุดรธานี,รพศ.</v>
      </c>
      <c r="AA151" s="15">
        <f t="shared" ref="AA151:AK152" si="300">+O151/100</f>
        <v>0.10010976773972124</v>
      </c>
      <c r="AB151" s="15">
        <f t="shared" si="300"/>
        <v>0.13697081880409145</v>
      </c>
      <c r="AC151" s="15">
        <f t="shared" si="300"/>
        <v>7.6784775706096556E-2</v>
      </c>
      <c r="AD151" s="15">
        <f t="shared" si="300"/>
        <v>4.6322365614528425E-2</v>
      </c>
      <c r="AE151" s="15">
        <f t="shared" si="300"/>
        <v>-0.36495517445257064</v>
      </c>
      <c r="AF151" s="15">
        <f t="shared" si="300"/>
        <v>0.11603540026743481</v>
      </c>
      <c r="AG151" s="15">
        <f t="shared" si="300"/>
        <v>0.26072327612007501</v>
      </c>
      <c r="AH151" s="15">
        <f t="shared" si="300"/>
        <v>0.45298097743352483</v>
      </c>
      <c r="AI151" s="15">
        <f t="shared" si="300"/>
        <v>-0.22416223533784252</v>
      </c>
      <c r="AJ151" s="15">
        <f t="shared" si="300"/>
        <v>0.75519167373156615</v>
      </c>
      <c r="AK151" s="15">
        <f t="shared" si="300"/>
        <v>0.92711169238094526</v>
      </c>
      <c r="AL151" s="14" t="str">
        <f>+Z151</f>
        <v>อุดรธานี,รพศ.</v>
      </c>
      <c r="AM151" s="16" t="str">
        <f>+IF(AND(C151&lt;C155),"OK","Not OK")</f>
        <v>OK</v>
      </c>
      <c r="AN151" s="16" t="str">
        <f t="shared" ref="AN151:AW151" si="301">+IF(AND(D151&lt;D155),"OK","Not OK")</f>
        <v>OK</v>
      </c>
      <c r="AO151" s="16" t="str">
        <f t="shared" si="301"/>
        <v>OK</v>
      </c>
      <c r="AP151" s="16" t="str">
        <f t="shared" si="301"/>
        <v>OK</v>
      </c>
      <c r="AQ151" s="16" t="str">
        <f t="shared" si="301"/>
        <v>OK</v>
      </c>
      <c r="AR151" s="16" t="str">
        <f t="shared" si="301"/>
        <v>OK</v>
      </c>
      <c r="AS151" s="16" t="str">
        <f t="shared" si="301"/>
        <v>OK</v>
      </c>
      <c r="AT151" s="16" t="str">
        <f t="shared" si="301"/>
        <v>OK</v>
      </c>
      <c r="AU151" s="16" t="str">
        <f t="shared" si="301"/>
        <v>OK</v>
      </c>
      <c r="AV151" s="16" t="str">
        <f t="shared" si="301"/>
        <v>OK</v>
      </c>
      <c r="AW151" s="16" t="str">
        <f t="shared" si="301"/>
        <v>OK</v>
      </c>
    </row>
    <row r="152" spans="1:49" ht="13.5" customHeight="1">
      <c r="A152" s="312" t="str">
        <f>+'8.คำนวณ'!E90</f>
        <v>สกลนคร</v>
      </c>
      <c r="B152" s="14" t="str">
        <f>+'8.คำนวณ'!G90</f>
        <v>สกลนคร,รพศ.</v>
      </c>
      <c r="C152" s="53">
        <f>+'8.คำนวณ'!Y90</f>
        <v>5763.7027265815141</v>
      </c>
      <c r="D152" s="53">
        <f>+'8.คำนวณ'!Z90</f>
        <v>34.704122857697143</v>
      </c>
      <c r="E152" s="53">
        <f>+'8.คำนวณ'!AA90</f>
        <v>3807.7995025335463</v>
      </c>
      <c r="F152" s="53">
        <f>+'8.คำนวณ'!AB90</f>
        <v>2020.7783400533576</v>
      </c>
      <c r="G152" s="53">
        <f>+'8.คำนวณ'!AC90</f>
        <v>234.04036733198379</v>
      </c>
      <c r="H152" s="53">
        <f>+'8.คำนวณ'!AD90</f>
        <v>345.89873363602777</v>
      </c>
      <c r="I152" s="53">
        <f>+'8.คำนวณ'!AE90</f>
        <v>624.31990513433914</v>
      </c>
      <c r="J152" s="53">
        <f>+'8.คำนวณ'!AF90</f>
        <v>376.05082975181296</v>
      </c>
      <c r="K152" s="53">
        <f>+'8.คำนวณ'!AG90</f>
        <v>297.04609940010403</v>
      </c>
      <c r="L152" s="53">
        <f>+'8.คำนวณ'!AH90</f>
        <v>0.77156610729836239</v>
      </c>
      <c r="M152" s="53">
        <f>+'8.คำนวณ'!AI90</f>
        <v>6.1882988964701715</v>
      </c>
      <c r="N152" s="14" t="str">
        <f>+B152</f>
        <v>สกลนคร,รพศ.</v>
      </c>
      <c r="O152" s="50">
        <f>+(C152-C153)*100/C153</f>
        <v>-10.010976773972125</v>
      </c>
      <c r="P152" s="50">
        <f t="shared" ref="P152:Y152" si="302">+(D152-D153)*100/D153</f>
        <v>-13.697081880409145</v>
      </c>
      <c r="Q152" s="50">
        <f t="shared" si="302"/>
        <v>-7.6784775706096458</v>
      </c>
      <c r="R152" s="50">
        <f t="shared" si="302"/>
        <v>-4.6322365614528644</v>
      </c>
      <c r="S152" s="50">
        <f t="shared" si="302"/>
        <v>36.495517445257043</v>
      </c>
      <c r="T152" s="50">
        <f t="shared" si="302"/>
        <v>-11.603540026743467</v>
      </c>
      <c r="U152" s="50">
        <f t="shared" si="302"/>
        <v>-26.072327612007509</v>
      </c>
      <c r="V152" s="50">
        <f t="shared" si="302"/>
        <v>-45.298097743352471</v>
      </c>
      <c r="W152" s="50">
        <f t="shared" si="302"/>
        <v>22.416223533784262</v>
      </c>
      <c r="X152" s="50">
        <f t="shared" si="302"/>
        <v>-75.519167373156606</v>
      </c>
      <c r="Y152" s="50">
        <f t="shared" si="302"/>
        <v>-92.711169238094527</v>
      </c>
      <c r="Z152" s="14" t="str">
        <f>+N152</f>
        <v>สกลนคร,รพศ.</v>
      </c>
      <c r="AA152" s="15">
        <f t="shared" si="300"/>
        <v>-0.10010976773972124</v>
      </c>
      <c r="AB152" s="15">
        <f t="shared" si="300"/>
        <v>-0.13697081880409145</v>
      </c>
      <c r="AC152" s="15">
        <f t="shared" si="300"/>
        <v>-7.6784775706096459E-2</v>
      </c>
      <c r="AD152" s="15">
        <f t="shared" si="300"/>
        <v>-4.6322365614528647E-2</v>
      </c>
      <c r="AE152" s="15">
        <f t="shared" si="300"/>
        <v>0.36495517445257042</v>
      </c>
      <c r="AF152" s="15">
        <f t="shared" si="300"/>
        <v>-0.11603540026743467</v>
      </c>
      <c r="AG152" s="15">
        <f t="shared" si="300"/>
        <v>-0.26072327612007506</v>
      </c>
      <c r="AH152" s="15">
        <f t="shared" si="300"/>
        <v>-0.45298097743352472</v>
      </c>
      <c r="AI152" s="15">
        <f t="shared" si="300"/>
        <v>0.22416223533784263</v>
      </c>
      <c r="AJ152" s="15">
        <f t="shared" si="300"/>
        <v>-0.75519167373156604</v>
      </c>
      <c r="AK152" s="15">
        <f t="shared" si="300"/>
        <v>-0.92711169238094526</v>
      </c>
      <c r="AL152" s="14" t="str">
        <f>+Z152</f>
        <v>สกลนคร,รพศ.</v>
      </c>
      <c r="AM152" s="16" t="str">
        <f>+IF(AND(C152&lt;C155),"OK","Not OK")</f>
        <v>OK</v>
      </c>
      <c r="AN152" s="16" t="str">
        <f t="shared" ref="AN152:AW152" si="303">+IF(AND(D152&lt;D155),"OK","Not OK")</f>
        <v>OK</v>
      </c>
      <c r="AO152" s="16" t="str">
        <f t="shared" si="303"/>
        <v>OK</v>
      </c>
      <c r="AP152" s="16" t="str">
        <f t="shared" si="303"/>
        <v>OK</v>
      </c>
      <c r="AQ152" s="16" t="str">
        <f t="shared" si="303"/>
        <v>OK</v>
      </c>
      <c r="AR152" s="16" t="str">
        <f t="shared" si="303"/>
        <v>OK</v>
      </c>
      <c r="AS152" s="16" t="str">
        <f t="shared" si="303"/>
        <v>OK</v>
      </c>
      <c r="AT152" s="16" t="str">
        <f t="shared" si="303"/>
        <v>OK</v>
      </c>
      <c r="AU152" s="16" t="str">
        <f t="shared" si="303"/>
        <v>OK</v>
      </c>
      <c r="AV152" s="16" t="str">
        <f t="shared" si="303"/>
        <v>OK</v>
      </c>
      <c r="AW152" s="16" t="str">
        <f t="shared" si="303"/>
        <v>OK</v>
      </c>
    </row>
    <row r="153" spans="1:49" ht="13.5" customHeight="1">
      <c r="B153" s="18" t="s">
        <v>144</v>
      </c>
      <c r="C153" s="19">
        <f t="shared" ref="C153:M153" si="304">AVERAGE(C151:C152)</f>
        <v>6404.8953082918406</v>
      </c>
      <c r="D153" s="19">
        <f t="shared" si="304"/>
        <v>40.21199237968672</v>
      </c>
      <c r="E153" s="19">
        <f t="shared" si="304"/>
        <v>4124.4981693687296</v>
      </c>
      <c r="F153" s="19">
        <f t="shared" si="304"/>
        <v>2118.9322966093278</v>
      </c>
      <c r="G153" s="19">
        <f t="shared" si="304"/>
        <v>171.46377530371876</v>
      </c>
      <c r="H153" s="19">
        <f t="shared" si="304"/>
        <v>391.30383019939484</v>
      </c>
      <c r="I153" s="19">
        <f t="shared" si="304"/>
        <v>844.50096285696486</v>
      </c>
      <c r="J153" s="19">
        <f t="shared" si="304"/>
        <v>687.45475794877723</v>
      </c>
      <c r="K153" s="19">
        <f t="shared" si="304"/>
        <v>242.65255929752288</v>
      </c>
      <c r="L153" s="19">
        <f t="shared" si="304"/>
        <v>3.1517151359154965</v>
      </c>
      <c r="M153" s="19">
        <f t="shared" si="304"/>
        <v>84.901119241413241</v>
      </c>
      <c r="P153" s="48"/>
      <c r="U153" s="48"/>
      <c r="V153" s="48"/>
      <c r="W153" s="48"/>
      <c r="X153" s="48"/>
      <c r="Y153" s="48"/>
      <c r="AB153" s="59"/>
      <c r="AG153" s="59"/>
      <c r="AH153" s="59"/>
      <c r="AI153" s="59"/>
      <c r="AJ153" s="59"/>
      <c r="AK153" s="59"/>
      <c r="AN153" s="11"/>
      <c r="AS153" s="11"/>
      <c r="AT153" s="59"/>
      <c r="AU153" s="59"/>
      <c r="AV153" s="59"/>
      <c r="AW153" s="59"/>
    </row>
    <row r="154" spans="1:49" ht="13.5" customHeight="1">
      <c r="B154" s="20" t="s">
        <v>268</v>
      </c>
      <c r="C154" s="21">
        <f t="shared" ref="C154:M154" si="305">STDEV(C151:C152)</f>
        <v>906.78324514776273</v>
      </c>
      <c r="D154" s="21">
        <f t="shared" si="305"/>
        <v>7.7893037777790752</v>
      </c>
      <c r="E154" s="21">
        <f t="shared" si="305"/>
        <v>447.87954982379489</v>
      </c>
      <c r="F154" s="21">
        <f t="shared" si="305"/>
        <v>138.81065656203219</v>
      </c>
      <c r="G154" s="21">
        <f t="shared" si="305"/>
        <v>88.496665133460468</v>
      </c>
      <c r="H154" s="21">
        <f t="shared" si="305"/>
        <v>64.212503360773766</v>
      </c>
      <c r="I154" s="21">
        <f t="shared" si="305"/>
        <v>311.38303800899047</v>
      </c>
      <c r="J154" s="21">
        <f t="shared" si="305"/>
        <v>440.3916586324043</v>
      </c>
      <c r="K154" s="21">
        <f t="shared" si="305"/>
        <v>76.924082118555091</v>
      </c>
      <c r="L154" s="21">
        <f t="shared" si="305"/>
        <v>3.3660390367394992</v>
      </c>
      <c r="M154" s="21">
        <f t="shared" si="305"/>
        <v>111.31673806445536</v>
      </c>
      <c r="V154" s="193"/>
      <c r="W154" s="193"/>
      <c r="X154" s="193"/>
      <c r="Y154" s="193"/>
    </row>
    <row r="155" spans="1:49" ht="13.5" customHeight="1">
      <c r="B155" s="20" t="s">
        <v>269</v>
      </c>
      <c r="C155" s="21">
        <f>+C153+C154</f>
        <v>7311.6785534396031</v>
      </c>
      <c r="D155" s="21">
        <f t="shared" ref="D155:M155" si="306">+D153+D154</f>
        <v>48.001296157465795</v>
      </c>
      <c r="E155" s="21">
        <f t="shared" si="306"/>
        <v>4572.3777191925246</v>
      </c>
      <c r="F155" s="21">
        <f t="shared" si="306"/>
        <v>2257.7429531713601</v>
      </c>
      <c r="G155" s="21">
        <f t="shared" si="306"/>
        <v>259.96044043717922</v>
      </c>
      <c r="H155" s="21">
        <f t="shared" si="306"/>
        <v>455.51633356016862</v>
      </c>
      <c r="I155" s="21">
        <f t="shared" si="306"/>
        <v>1155.8840008659554</v>
      </c>
      <c r="J155" s="21">
        <f t="shared" si="306"/>
        <v>1127.8464165811815</v>
      </c>
      <c r="K155" s="21">
        <f t="shared" si="306"/>
        <v>319.57664141607796</v>
      </c>
      <c r="L155" s="21">
        <f t="shared" si="306"/>
        <v>6.5177541726549961</v>
      </c>
      <c r="M155" s="21">
        <f t="shared" si="306"/>
        <v>196.21785730586862</v>
      </c>
      <c r="V155" s="193"/>
      <c r="W155" s="193"/>
      <c r="X155" s="193"/>
      <c r="Y155" s="193"/>
    </row>
  </sheetData>
  <mergeCells count="104"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Z118:Z119"/>
    <mergeCell ref="AL118:AL119"/>
    <mergeCell ref="B108:B109"/>
    <mergeCell ref="N108:N109"/>
    <mergeCell ref="Z108:Z109"/>
    <mergeCell ref="AA108:AK108"/>
    <mergeCell ref="AL86:AL87"/>
    <mergeCell ref="B97:B98"/>
    <mergeCell ref="N97:N98"/>
    <mergeCell ref="Z97:Z98"/>
    <mergeCell ref="AL97:AL98"/>
    <mergeCell ref="B86:B87"/>
    <mergeCell ref="N86:N87"/>
    <mergeCell ref="Z86:Z87"/>
    <mergeCell ref="C118:M118"/>
    <mergeCell ref="C97:M97"/>
    <mergeCell ref="C108:M108"/>
    <mergeCell ref="C86:M86"/>
    <mergeCell ref="AL108:AL109"/>
    <mergeCell ref="O97:Y97"/>
    <mergeCell ref="O108:Y108"/>
    <mergeCell ref="O118:Y118"/>
    <mergeCell ref="B118:B119"/>
    <mergeCell ref="N118:N119"/>
    <mergeCell ref="B149:B150"/>
    <mergeCell ref="N149:N150"/>
    <mergeCell ref="Z149:Z150"/>
    <mergeCell ref="AL130:AL131"/>
    <mergeCell ref="B140:B141"/>
    <mergeCell ref="N140:N141"/>
    <mergeCell ref="Z140:Z141"/>
    <mergeCell ref="AL140:AL141"/>
    <mergeCell ref="B130:B131"/>
    <mergeCell ref="N130:N131"/>
    <mergeCell ref="Z130:Z131"/>
    <mergeCell ref="C130:M130"/>
    <mergeCell ref="C140:M140"/>
    <mergeCell ref="C149:M149"/>
    <mergeCell ref="AL149:AL150"/>
    <mergeCell ref="AA149:AK149"/>
    <mergeCell ref="AA140:AK140"/>
    <mergeCell ref="O130:Y130"/>
    <mergeCell ref="O140:Y140"/>
    <mergeCell ref="O149:Y149"/>
    <mergeCell ref="AA130:AK130"/>
    <mergeCell ref="AA118:AK118"/>
    <mergeCell ref="AM149:AW149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7:AW97"/>
    <mergeCell ref="AM108:AW108"/>
    <mergeCell ref="AM118:AW118"/>
    <mergeCell ref="AM130:AW130"/>
    <mergeCell ref="AM140:AW140"/>
    <mergeCell ref="AA14:AK14"/>
    <mergeCell ref="AM14:AW14"/>
    <mergeCell ref="AM29:AW29"/>
    <mergeCell ref="AM47:AW47"/>
    <mergeCell ref="AM64:AW64"/>
    <mergeCell ref="AM75:AW75"/>
    <mergeCell ref="AA97:AK97"/>
    <mergeCell ref="AA86:AK8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3" manualBreakCount="3">
    <brk id="46" max="16383" man="1"/>
    <brk id="96" max="48" man="1"/>
    <brk id="139" max="16383" man="1"/>
  </rowBreaks>
  <colBreaks count="2" manualBreakCount="2">
    <brk id="13" max="1048575" man="1"/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8A9B-361D-4539-BEB9-06DE3B01476F}">
  <sheetPr>
    <tabColor theme="9" tint="0.39997558519241921"/>
  </sheetPr>
  <dimension ref="A1:R109"/>
  <sheetViews>
    <sheetView zoomScale="69" zoomScaleNormal="69" workbookViewId="0">
      <selection activeCell="I1" sqref="I1"/>
    </sheetView>
  </sheetViews>
  <sheetFormatPr defaultRowHeight="13.8"/>
  <cols>
    <col min="1" max="1" width="20.59765625" style="11" customWidth="1"/>
    <col min="2" max="3" width="16.59765625" style="11" customWidth="1"/>
    <col min="4" max="8" width="13.59765625" style="11" customWidth="1"/>
    <col min="9" max="9" width="20.69921875" style="11" customWidth="1"/>
    <col min="10" max="10" width="16.69921875" style="11" customWidth="1"/>
    <col min="11" max="11" width="16.69921875" style="22" customWidth="1"/>
    <col min="12" max="15" width="13.59765625" style="11" customWidth="1"/>
    <col min="16" max="16" width="13.59765625" style="22" customWidth="1"/>
    <col min="18" max="18" width="10.8984375" bestFit="1" customWidth="1"/>
  </cols>
  <sheetData>
    <row r="1" spans="1:18" ht="15">
      <c r="A1" s="24" t="s">
        <v>1349</v>
      </c>
      <c r="B1" s="24"/>
      <c r="C1" s="24"/>
      <c r="D1" s="24"/>
      <c r="E1" s="24"/>
      <c r="F1" s="24"/>
      <c r="G1" s="24"/>
      <c r="H1" s="24"/>
      <c r="I1" s="24" t="s">
        <v>1348</v>
      </c>
      <c r="J1" s="24"/>
      <c r="K1" s="25"/>
      <c r="L1" s="24"/>
      <c r="M1" s="24"/>
      <c r="N1" s="24"/>
      <c r="O1" s="24"/>
      <c r="P1" s="25"/>
    </row>
    <row r="2" spans="1:18">
      <c r="A2" s="355" t="s">
        <v>51</v>
      </c>
      <c r="B2" s="356" t="s">
        <v>135</v>
      </c>
      <c r="C2" s="357"/>
      <c r="D2" s="357"/>
      <c r="E2" s="357"/>
      <c r="F2" s="357"/>
      <c r="G2" s="357"/>
      <c r="H2" s="358"/>
      <c r="I2" s="355" t="s">
        <v>51</v>
      </c>
      <c r="J2" s="356" t="s">
        <v>4</v>
      </c>
      <c r="K2" s="357"/>
      <c r="L2" s="357"/>
      <c r="M2" s="357"/>
      <c r="N2" s="357"/>
      <c r="O2" s="357"/>
      <c r="P2" s="358"/>
    </row>
    <row r="3" spans="1:18">
      <c r="A3" s="355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355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310" t="str">
        <f>+'9.รายได้(แยกกลุ่ม)'!B10</f>
        <v>วังยาง,รพช.</v>
      </c>
      <c r="B4" s="315">
        <f>+'9.รายได้(แยกกลุ่ม)'!C10</f>
        <v>526.34075270665062</v>
      </c>
      <c r="C4" s="315">
        <f>+'9.รายได้(แยกกลุ่ม)'!D10</f>
        <v>232.65551898951711</v>
      </c>
      <c r="D4" s="315">
        <f>+'9.รายได้(แยกกลุ่ม)'!E10</f>
        <v>466.1536216216216</v>
      </c>
      <c r="E4" s="315">
        <f>+'9.รายได้(แยกกลุ่ม)'!F10</f>
        <v>5146.4037864077663</v>
      </c>
      <c r="F4" s="315">
        <f>+'9.รายได้(แยกกลุ่ม)'!G10</f>
        <v>3.9570770117149991</v>
      </c>
      <c r="G4" s="315">
        <f>+'9.รายได้(แยกกลุ่ม)'!H10</f>
        <v>6.6488701107483514</v>
      </c>
      <c r="H4" s="315">
        <f>+'9.รายได้(แยกกลุ่ม)'!I10</f>
        <v>251.57271266540641</v>
      </c>
      <c r="I4" s="16" t="str">
        <f>+'9.รายได้(แยกกลุ่ม)'!R10</f>
        <v>วังยาง,รพช.</v>
      </c>
      <c r="J4" s="316">
        <f>+'9.รายได้(แยกกลุ่ม)'!S10</f>
        <v>-0.25188220341776657</v>
      </c>
      <c r="K4" s="316">
        <f>+'9.รายได้(แยกกลุ่ม)'!T10</f>
        <v>-0.35486417476423765</v>
      </c>
      <c r="L4" s="316">
        <f>+'9.รายได้(แยกกลุ่ม)'!U10</f>
        <v>0.15877327151323592</v>
      </c>
      <c r="M4" s="316">
        <f>+'9.รายได้(แยกกลุ่ม)'!V10</f>
        <v>0.4285933683243629</v>
      </c>
      <c r="N4" s="316">
        <f>+'9.รายได้(แยกกลุ่ม)'!W10</f>
        <v>-0.27714014738702913</v>
      </c>
      <c r="O4" s="316">
        <f>+'9.รายได้(แยกกลุ่ม)'!X10</f>
        <v>-0.63110306811788186</v>
      </c>
      <c r="P4" s="316">
        <f>+'9.รายได้(แยกกลุ่ม)'!Y10</f>
        <v>-0.44761374370792512</v>
      </c>
      <c r="R4" s="311"/>
    </row>
    <row r="5" spans="1:18">
      <c r="A5" s="310" t="str">
        <f>+'9.รายได้(แยกกลุ่ม)'!B20</f>
        <v>นาทม,รพช.</v>
      </c>
      <c r="B5" s="315">
        <f>+'9.รายได้(แยกกลุ่ม)'!C20</f>
        <v>886.64395211953149</v>
      </c>
      <c r="C5" s="315">
        <f>+'9.รายได้(แยกกลุ่ม)'!D20</f>
        <v>333.76772935650007</v>
      </c>
      <c r="D5" s="315">
        <f>+'9.รายได้(แยกกลุ่ม)'!E20</f>
        <v>94.600330722367275</v>
      </c>
      <c r="E5" s="315">
        <f>+'9.รายได้(แยกกลุ่ม)'!F20</f>
        <v>956.91670520231219</v>
      </c>
      <c r="F5" s="315">
        <f>+'9.รายได้(แยกกลุ่ม)'!G20</f>
        <v>4.2691010288412885</v>
      </c>
      <c r="G5" s="315">
        <f>+'9.รายได้(แยกกลุ่ม)'!H20</f>
        <v>8.3644585933546978</v>
      </c>
      <c r="H5" s="315">
        <f>+'9.รายได้(แยกกลุ่ม)'!I20</f>
        <v>412.39173184673723</v>
      </c>
      <c r="I5" s="16" t="str">
        <f>+'9.รายได้(แยกกลุ่ม)'!R20</f>
        <v>นาทม,รพช.</v>
      </c>
      <c r="J5" s="316">
        <f>+'9.รายได้(แยกกลุ่ม)'!S20</f>
        <v>0.6713165195428108</v>
      </c>
      <c r="K5" s="316">
        <f>+'9.รายได้(แยกกลุ่ม)'!T20</f>
        <v>0.96506781683586729</v>
      </c>
      <c r="L5" s="316">
        <f>+'9.รายได้(แยกกลุ่ม)'!U20</f>
        <v>-0.69878018712689993</v>
      </c>
      <c r="M5" s="316">
        <f>+'9.รายได้(แยกกลุ่ม)'!V20</f>
        <v>-0.14609867496203827</v>
      </c>
      <c r="N5" s="316">
        <f>+'9.รายได้(แยกกลุ่ม)'!W20</f>
        <v>-1.9978483385035564E-2</v>
      </c>
      <c r="O5" s="316">
        <f>+'9.รายได้(แยกกลุ่ม)'!X20</f>
        <v>-0.40110234110864601</v>
      </c>
      <c r="P5" s="316">
        <f>+'9.รายได้(แยกกลุ่ม)'!Y20</f>
        <v>0.51101521842578113</v>
      </c>
    </row>
    <row r="6" spans="1:18">
      <c r="A6" s="314" t="str">
        <f>+'9.รายได้(แยกกลุ่ม)'!B41</f>
        <v>ปลาปาก,รพช.</v>
      </c>
      <c r="B6" s="314">
        <f>+'9.รายได้(แยกกลุ่ม)'!C41</f>
        <v>323.95751663310301</v>
      </c>
      <c r="C6" s="314">
        <f>+'9.รายได้(แยกกลุ่ม)'!D41</f>
        <v>75.836010604399817</v>
      </c>
      <c r="D6" s="314">
        <f>+'9.รายได้(แยกกลุ่ม)'!E41</f>
        <v>91.080526315789456</v>
      </c>
      <c r="E6" s="314">
        <f>+'9.รายได้(แยกกลุ่ม)'!F41</f>
        <v>1416.7944667027614</v>
      </c>
      <c r="F6" s="314">
        <f>+'9.รายได้(แยกกลุ่ม)'!G41</f>
        <v>0.45921588781615946</v>
      </c>
      <c r="G6" s="314">
        <f>+'9.รายได้(แยกกลุ่ม)'!H41</f>
        <v>7.4029174773319628</v>
      </c>
      <c r="H6" s="314">
        <f>+'9.รายได้(แยกกลุ่ม)'!I41</f>
        <v>248.20583547885494</v>
      </c>
      <c r="I6" s="16" t="str">
        <f>+'9.รายได้(แยกกลุ่ม)'!R41</f>
        <v>ปลาปาก,รพช.</v>
      </c>
      <c r="J6" s="316">
        <f>+'9.รายได้(แยกกลุ่ม)'!S41</f>
        <v>-0.35830931613364569</v>
      </c>
      <c r="K6" s="316">
        <f>+'9.รายได้(แยกกลุ่ม)'!T41</f>
        <v>-0.42275484799032026</v>
      </c>
      <c r="L6" s="316">
        <f>+'9.รายได้(แยกกลุ่ม)'!U41</f>
        <v>-0.74163658363106577</v>
      </c>
      <c r="M6" s="316">
        <f>+'9.รายได้(แยกกลุ่ม)'!V41</f>
        <v>7.6191431070233975E-2</v>
      </c>
      <c r="N6" s="316">
        <f>+'9.รายได้(แยกกลุ่ม)'!W41</f>
        <v>-0.83557689461694207</v>
      </c>
      <c r="O6" s="316">
        <f>+'9.รายได้(แยกกลุ่ม)'!X41</f>
        <v>-0.42322789607480726</v>
      </c>
      <c r="P6" s="316">
        <f>+'9.รายได้(แยกกลุ่ม)'!Y41</f>
        <v>-0.13953716814478354</v>
      </c>
    </row>
    <row r="7" spans="1:18">
      <c r="A7" s="314" t="str">
        <f>+'9.รายได้(แยกกลุ่ม)'!B42</f>
        <v>ท่าอุเทน,รพช.</v>
      </c>
      <c r="B7" s="314">
        <f>+'9.รายได้(แยกกลุ่ม)'!C42</f>
        <v>376.66645787364342</v>
      </c>
      <c r="C7" s="314">
        <f>+'9.รายได้(แยกกลุ่ม)'!D42</f>
        <v>72.521501553564192</v>
      </c>
      <c r="D7" s="314">
        <f>+'9.รายได้(แยกกลุ่ม)'!E42</f>
        <v>100.90382584529874</v>
      </c>
      <c r="E7" s="314">
        <f>+'9.รายได้(แยกกลุ่ม)'!F42</f>
        <v>963.60044525929811</v>
      </c>
      <c r="F7" s="314">
        <f>+'9.รายได้(แยกกลุ่ม)'!G42</f>
        <v>0.93779277691029062</v>
      </c>
      <c r="G7" s="314">
        <f>+'9.รายได้(แยกกลุ่ม)'!H42</f>
        <v>10.043620611494484</v>
      </c>
      <c r="H7" s="314">
        <f>+'9.รายได้(แยกกลุ่ม)'!I42</f>
        <v>234.74819786553792</v>
      </c>
      <c r="I7" s="16" t="str">
        <f>+'9.รายได้(แยกกลุ่ม)'!R42</f>
        <v>ท่าอุเทน,รพช.</v>
      </c>
      <c r="J7" s="316">
        <f>+'9.รายได้(แยกกลุ่ม)'!S42</f>
        <v>-0.25390415553717216</v>
      </c>
      <c r="K7" s="316">
        <f>+'9.รายได้(แยกกลุ่ม)'!T42</f>
        <v>-0.44798407966585968</v>
      </c>
      <c r="L7" s="316">
        <f>+'9.รายได้(แยกกลุ่ม)'!U42</f>
        <v>-0.71377133812666638</v>
      </c>
      <c r="M7" s="316">
        <f>+'9.รายได้(แยกกลุ่ม)'!V42</f>
        <v>-0.26805294166843918</v>
      </c>
      <c r="N7" s="316">
        <f>+'9.รายได้(แยกกลุ่ม)'!W42</f>
        <v>-0.66422154660484889</v>
      </c>
      <c r="O7" s="316">
        <f>+'9.รายได้(แยกกลุ่ม)'!X42</f>
        <v>-0.21748686124677996</v>
      </c>
      <c r="P7" s="316">
        <f>+'9.รายได้(แยกกลุ่ม)'!Y42</f>
        <v>-0.1861911758899904</v>
      </c>
    </row>
    <row r="8" spans="1:18">
      <c r="A8" s="314" t="str">
        <f>+'9.รายได้(แยกกลุ่ม)'!B57</f>
        <v>บ้านแพง,รพช.</v>
      </c>
      <c r="B8" s="314">
        <f>+'9.รายได้(แยกกลุ่ม)'!C57</f>
        <v>674.15333074016439</v>
      </c>
      <c r="C8" s="314">
        <f>+'9.รายได้(แยกกลุ่ม)'!D57</f>
        <v>64.675145217455722</v>
      </c>
      <c r="D8" s="314">
        <f>+'9.รายได้(แยกกลุ่ม)'!E57</f>
        <v>79.324515979620202</v>
      </c>
      <c r="E8" s="314">
        <f>+'9.รายได้(แยกกลุ่ม)'!F57</f>
        <v>1557.6998528058878</v>
      </c>
      <c r="F8" s="314">
        <f>+'9.รายได้(แยกกลุ่ม)'!G57</f>
        <v>0.57082625919637808</v>
      </c>
      <c r="G8" s="314">
        <f>+'9.รายได้(แยกกลุ่ม)'!H57</f>
        <v>37.579711375212227</v>
      </c>
      <c r="H8" s="314">
        <f>+'9.รายได้(แยกกลุ่ม)'!I57</f>
        <v>381.66898458916796</v>
      </c>
      <c r="I8" s="16" t="str">
        <f>+'9.รายได้(แยกกลุ่ม)'!R57</f>
        <v>บ้านแพง,รพช.</v>
      </c>
      <c r="J8" s="316">
        <f>+'9.รายได้(แยกกลุ่ม)'!S57</f>
        <v>0.20439812826184334</v>
      </c>
      <c r="K8" s="316">
        <f>+'9.รายได้(แยกกลุ่ม)'!T57</f>
        <v>-0.49457816938504329</v>
      </c>
      <c r="L8" s="316">
        <f>+'9.รายได้(แยกกลุ่ม)'!U57</f>
        <v>-0.75856811743950625</v>
      </c>
      <c r="M8" s="316">
        <f>+'9.รายได้(แยกกลุ่ม)'!V57</f>
        <v>2.1066370151387223E-2</v>
      </c>
      <c r="N8" s="316">
        <f>+'9.รายได้(แยกกลุ่ม)'!W57</f>
        <v>-0.79986805066096633</v>
      </c>
      <c r="O8" s="316">
        <f>+'9.รายได้(แยกกลุ่ม)'!X57</f>
        <v>0.58103832586224435</v>
      </c>
      <c r="P8" s="316">
        <f>+'9.รายได้(แยกกลุ่ม)'!Y57</f>
        <v>0.25980335186607695</v>
      </c>
    </row>
    <row r="9" spans="1:18">
      <c r="A9" s="314" t="str">
        <f>+'9.รายได้(แยกกลุ่ม)'!B58</f>
        <v>นาหว้า,รพช.</v>
      </c>
      <c r="B9" s="314">
        <f>+'9.รายได้(แยกกลุ่ม)'!C58</f>
        <v>473.07946699564894</v>
      </c>
      <c r="C9" s="314">
        <f>+'9.รายได้(แยกกลุ่ม)'!D58</f>
        <v>82.766517563408684</v>
      </c>
      <c r="D9" s="314">
        <f>+'9.รายได้(แยกกลุ่ม)'!E58</f>
        <v>105.73647252747254</v>
      </c>
      <c r="E9" s="314">
        <f>+'9.รายได้(แยกกลุ่ม)'!F58</f>
        <v>996.31865374259553</v>
      </c>
      <c r="F9" s="314">
        <f>+'9.รายได้(แยกกลุ่ม)'!G58</f>
        <v>0.83940429781268611</v>
      </c>
      <c r="G9" s="314">
        <f>+'9.รายได้(แยกกลุ่ม)'!H58</f>
        <v>11.885833349336508</v>
      </c>
      <c r="H9" s="314">
        <f>+'9.รายได้(แยกกลุ่ม)'!I58</f>
        <v>267.51472460999679</v>
      </c>
      <c r="I9" s="16" t="str">
        <f>+'9.รายได้(แยกกลุ่ม)'!R58</f>
        <v>นาหว้า,รพช.</v>
      </c>
      <c r="J9" s="316">
        <f>+'9.รายได้(แยกกลุ่ม)'!S58</f>
        <v>-0.15482724984373614</v>
      </c>
      <c r="K9" s="316">
        <f>+'9.รายได้(แยกกลุ่ม)'!T58</f>
        <v>-0.35319813075220446</v>
      </c>
      <c r="L9" s="316">
        <f>+'9.รายได้(แยกกลุ่ม)'!U58</f>
        <v>-0.67818075783567056</v>
      </c>
      <c r="M9" s="316">
        <f>+'9.รายได้(แยกกลุ่ม)'!V58</f>
        <v>-0.34691688552284899</v>
      </c>
      <c r="N9" s="316">
        <f>+'9.รายได้(แยกกลุ่ม)'!W58</f>
        <v>-0.70570446664223541</v>
      </c>
      <c r="O9" s="316">
        <f>+'9.รายได้(แยกกลุ่ม)'!X58</f>
        <v>-0.49994405565052058</v>
      </c>
      <c r="P9" s="316">
        <f>+'9.รายได้(แยกกลุ่ม)'!Y58</f>
        <v>-0.1169941484766661</v>
      </c>
    </row>
    <row r="10" spans="1:18">
      <c r="A10" s="314" t="str">
        <f>+'9.รายได้(แยกกลุ่ม)'!B70</f>
        <v>เรณูนคร,รพช.</v>
      </c>
      <c r="B10" s="314">
        <f>+'9.รายได้(แยกกลุ่ม)'!C70</f>
        <v>501.12004502848743</v>
      </c>
      <c r="C10" s="314">
        <f>+'9.รายได้(แยกกลุ่ม)'!D70</f>
        <v>170.34666605403419</v>
      </c>
      <c r="D10" s="314">
        <f>+'9.รายได้(แยกกลุ่ม)'!E70</f>
        <v>239.05615077605316</v>
      </c>
      <c r="E10" s="314">
        <f>+'9.รายได้(แยกกลุ่ม)'!F70</f>
        <v>1930.6524188790559</v>
      </c>
      <c r="F10" s="314">
        <f>+'9.รายได้(แยกกลุ่ม)'!G70</f>
        <v>2.8752418846346184</v>
      </c>
      <c r="G10" s="314">
        <f>+'9.รายได้(แยกกลุ่ม)'!H70</f>
        <v>9.8655773704694187</v>
      </c>
      <c r="H10" s="314">
        <f>+'9.รายได้(แยกกลุ่ม)'!I70</f>
        <v>338.18140966734057</v>
      </c>
      <c r="I10" s="16" t="str">
        <f>+'9.รายได้(แยกกลุ่ม)'!R70</f>
        <v>เรณูนคร,รพช.</v>
      </c>
      <c r="J10" s="316">
        <f>+'9.รายได้(แยกกลุ่ม)'!S70</f>
        <v>-2.1283378839847277E-2</v>
      </c>
      <c r="K10" s="316">
        <f>+'9.รายได้(แยกกลุ่ม)'!T70</f>
        <v>2.6277672227699896E-2</v>
      </c>
      <c r="L10" s="316">
        <f>+'9.รายได้(แยกกลุ่ม)'!U70</f>
        <v>-0.44274426894920227</v>
      </c>
      <c r="M10" s="316">
        <f>+'9.รายได้(แยกกลุ่ม)'!V70</f>
        <v>-0.42343393019376285</v>
      </c>
      <c r="N10" s="316">
        <f>+'9.รายได้(แยกกลุ่ม)'!W70</f>
        <v>-0.37723968016269732</v>
      </c>
      <c r="O10" s="316">
        <f>+'9.รายได้(แยกกลุ่ม)'!X70</f>
        <v>-0.51444753616853811</v>
      </c>
      <c r="P10" s="316">
        <f>+'9.รายได้(แยกกลุ่ม)'!Y70</f>
        <v>8.1481326981458574E-2</v>
      </c>
    </row>
    <row r="11" spans="1:18">
      <c r="A11" s="314" t="str">
        <f>+'9.รายได้(แยกกลุ่ม)'!B71</f>
        <v>โพนสวรรค์,รพช.</v>
      </c>
      <c r="B11" s="314">
        <f>+'9.รายได้(แยกกลุ่ม)'!C71</f>
        <v>430.84707883568592</v>
      </c>
      <c r="C11" s="314">
        <f>+'9.รายได้(แยกกลุ่ม)'!D71</f>
        <v>125.3348632253898</v>
      </c>
      <c r="D11" s="314">
        <f>+'9.รายได้(แยกกลุ่ม)'!E71</f>
        <v>40.315973799126638</v>
      </c>
      <c r="E11" s="314">
        <f>+'9.รายได้(แยกกลุ่ม)'!F71</f>
        <v>1291.8888273092371</v>
      </c>
      <c r="F11" s="314">
        <f>+'9.รายได้(แยกกลุ่ม)'!G71</f>
        <v>2.4369157671848369</v>
      </c>
      <c r="G11" s="314">
        <f>+'9.รายได้(แยกกลุ่ม)'!H71</f>
        <v>11.877562877653256</v>
      </c>
      <c r="H11" s="314">
        <f>+'9.รายได้(แยกกลุ่ม)'!I71</f>
        <v>216.09442753021497</v>
      </c>
      <c r="I11" s="16" t="str">
        <f>+'9.รายได้(แยกกลุ่ม)'!R71</f>
        <v>โพนสวรรค์,รพช.</v>
      </c>
      <c r="J11" s="316">
        <f>+'9.รายได้(แยกกลุ่ม)'!S71</f>
        <v>-0.15853057282748853</v>
      </c>
      <c r="K11" s="316">
        <f>+'9.รายได้(แยกกลุ่ม)'!T71</f>
        <v>-0.24490232383456745</v>
      </c>
      <c r="L11" s="316">
        <f>+'9.รายได้(แยกกลุ่ม)'!U71</f>
        <v>-0.90602079310854677</v>
      </c>
      <c r="M11" s="316">
        <f>+'9.รายได้(แยกกลุ่ม)'!V71</f>
        <v>-0.61419297616463586</v>
      </c>
      <c r="N11" s="316">
        <f>+'9.รายได้(แยกกลุ่ม)'!W71</f>
        <v>-0.47217851454558535</v>
      </c>
      <c r="O11" s="316">
        <f>+'9.รายได้(แยกกลุ่ม)'!X71</f>
        <v>-0.4154239835145872</v>
      </c>
      <c r="P11" s="316">
        <f>+'9.รายได้(แยกกลุ่ม)'!Y71</f>
        <v>-0.30894460322771261</v>
      </c>
    </row>
    <row r="12" spans="1:18">
      <c r="A12" s="314" t="str">
        <f>+'9.รายได้(แยกกลุ่ม)'!B82</f>
        <v>นาแก,รพช.</v>
      </c>
      <c r="B12" s="314">
        <f>+'9.รายได้(แยกกลุ่ม)'!C82</f>
        <v>488.62026800421984</v>
      </c>
      <c r="C12" s="314">
        <f>+'9.รายได้(แยกกลุ่ม)'!D82</f>
        <v>175.59343963427048</v>
      </c>
      <c r="D12" s="314">
        <f>+'9.รายได้(แยกกลุ่ม)'!E82</f>
        <v>76.728311490399278</v>
      </c>
      <c r="E12" s="314">
        <f>+'9.รายได้(แยกกลุ่ม)'!F82</f>
        <v>613.70603705752217</v>
      </c>
      <c r="F12" s="314">
        <f>+'9.รายได้(แยกกลุ่ม)'!G82</f>
        <v>3.3610088989796183</v>
      </c>
      <c r="G12" s="314">
        <f>+'9.รายได้(แยกกลุ่ม)'!H82</f>
        <v>8.1337743678070922</v>
      </c>
      <c r="H12" s="314">
        <f>+'9.รายได้(แยกกลุ่ม)'!I82</f>
        <v>269.24496751744431</v>
      </c>
      <c r="I12" s="16" t="str">
        <f>+'9.รายได้(แยกกลุ่ม)'!R82</f>
        <v>นาแก,รพช.</v>
      </c>
      <c r="J12" s="316">
        <f>+'9.รายได้(แยกกลุ่ม)'!S82</f>
        <v>-2.1456375170940564E-2</v>
      </c>
      <c r="K12" s="316">
        <f>+'9.รายได้(แยกกลุ่ม)'!T82</f>
        <v>0.21032168646953547</v>
      </c>
      <c r="L12" s="316">
        <f>+'9.รายได้(แยกกลุ่ม)'!U82</f>
        <v>-0.69410719076820893</v>
      </c>
      <c r="M12" s="316">
        <f>+'9.รายได้(แยกกลุ่ม)'!V82</f>
        <v>-0.39542600082584306</v>
      </c>
      <c r="N12" s="316">
        <f>+'9.รายได้(แยกกลุ่ม)'!W82</f>
        <v>0.3484363267014785</v>
      </c>
      <c r="O12" s="316">
        <f>+'9.รายได้(แยกกลุ่ม)'!X82</f>
        <v>-0.46415853976716565</v>
      </c>
      <c r="P12" s="316">
        <f>+'9.รายได้(แยกกลุ่ม)'!Y82</f>
        <v>0.12950498878604866</v>
      </c>
    </row>
    <row r="13" spans="1:18">
      <c r="A13" s="313" t="str">
        <f>+'9.รายได้(แยกกลุ่ม)'!B113</f>
        <v>ศรีสงคราม,รพช.</v>
      </c>
      <c r="B13" s="314">
        <f>+'9.รายได้(แยกกลุ่ม)'!C113</f>
        <v>619.14125173097796</v>
      </c>
      <c r="C13" s="314">
        <f>+'9.รายได้(แยกกลุ่ม)'!D113</f>
        <v>292.2823636737902</v>
      </c>
      <c r="D13" s="314">
        <f>+'9.รายได้(แยกกลุ่ม)'!E113</f>
        <v>439.98993406593405</v>
      </c>
      <c r="E13" s="314">
        <f>+'9.รายได้(แยกกลุ่ม)'!F113</f>
        <v>2431.5094808405443</v>
      </c>
      <c r="F13" s="314">
        <f>+'9.รายได้(แยกกลุ่ม)'!G113</f>
        <v>1.5166712177174804</v>
      </c>
      <c r="G13" s="314">
        <f>+'9.รายได้(แยกกลุ่ม)'!H113</f>
        <v>29.332264411261697</v>
      </c>
      <c r="H13" s="314">
        <f>+'9.รายได้(แยกกลุ่ม)'!I113</f>
        <v>278.52996051498934</v>
      </c>
      <c r="I13" s="16" t="str">
        <f>+'9.รายได้(แยกกลุ่ม)'!R113</f>
        <v>ศรีสงคราม,รพช.</v>
      </c>
      <c r="J13" s="316">
        <f>+'9.รายได้(แยกกลุ่ม)'!S113</f>
        <v>8.8338304179942248E-2</v>
      </c>
      <c r="K13" s="316">
        <f>+'9.รายได้(แยกกลุ่ม)'!T113</f>
        <v>0.88533335046787864</v>
      </c>
      <c r="L13" s="316">
        <f>+'9.รายได้(แยกกลุ่ม)'!U113</f>
        <v>-0.31784631161107901</v>
      </c>
      <c r="M13" s="316">
        <f>+'9.รายได้(แยกกลุ่ม)'!V113</f>
        <v>1.9700679391846897E-2</v>
      </c>
      <c r="N13" s="316">
        <f>+'9.รายได้(แยกกลุ่ม)'!W113</f>
        <v>-0.64471220573694565</v>
      </c>
      <c r="O13" s="316">
        <f>+'9.รายได้(แยกกลุ่ม)'!X113</f>
        <v>2.9676455723282733E-2</v>
      </c>
      <c r="P13" s="316">
        <f>+'9.รายได้(แยกกลุ่ม)'!Y113</f>
        <v>-7.9004914528212136E-2</v>
      </c>
    </row>
    <row r="14" spans="1:18">
      <c r="A14" s="313" t="str">
        <f>+'9.รายได้(แยกกลุ่ม)'!B125</f>
        <v>สมเด็จพระยุพราชธาตุพนม,รพช.</v>
      </c>
      <c r="B14" s="314">
        <f>+'9.รายได้(แยกกลุ่ม)'!C125</f>
        <v>672.4408956459813</v>
      </c>
      <c r="C14" s="314">
        <f>+'9.รายได้(แยกกลุ่ม)'!D125</f>
        <v>193.06650982925092</v>
      </c>
      <c r="D14" s="314">
        <f>+'9.รายได้(แยกกลุ่ม)'!E125</f>
        <v>514.26080296678492</v>
      </c>
      <c r="E14" s="314">
        <f>+'9.รายได้(แยกกลุ่ม)'!F125</f>
        <v>3910.7856900811867</v>
      </c>
      <c r="F14" s="314">
        <f>+'9.รายได้(แยกกลุ่ม)'!G125</f>
        <v>5.243780211711436</v>
      </c>
      <c r="G14" s="314">
        <f>+'9.รายได้(แยกกลุ่ม)'!H125</f>
        <v>61.051367557975894</v>
      </c>
      <c r="H14" s="314">
        <f>+'9.รายได้(แยกกลุ่ม)'!I125</f>
        <v>335.65560060283866</v>
      </c>
      <c r="I14" s="16" t="str">
        <f>+'9.รายได้(แยกกลุ่ม)'!R125</f>
        <v>สมเด็จพระยุพราชธาตุพนม,รพช.</v>
      </c>
      <c r="J14" s="316">
        <f>+'9.รายได้(แยกกลุ่ม)'!S125</f>
        <v>6.2641309720385827</v>
      </c>
      <c r="K14" s="316">
        <f>+'9.รายได้(แยกกลุ่ม)'!T125</f>
        <v>2.032168616573355</v>
      </c>
      <c r="L14" s="316">
        <f>+'9.รายได้(แยกกลุ่ม)'!U125</f>
        <v>3.8696199958401172</v>
      </c>
      <c r="M14" s="316">
        <f>+'9.รายได้(แยกกลุ่ม)'!V125</f>
        <v>3.567271182829864</v>
      </c>
      <c r="N14" s="316">
        <f>+'9.รายได้(แยกกลุ่ม)'!W125</f>
        <v>0.30654925748476486</v>
      </c>
      <c r="O14" s="316">
        <f>+'9.รายได้(แยกกลุ่ม)'!X125</f>
        <v>3.5393043475033865</v>
      </c>
      <c r="P14" s="316">
        <f>+'9.รายได้(แยกกลุ่ม)'!Y125</f>
        <v>4.1760702032418955</v>
      </c>
    </row>
    <row r="15" spans="1:18">
      <c r="A15" s="313" t="str">
        <f>+'9.รายได้(แยกกลุ่ม)'!B144</f>
        <v>นครพนม,รพท.</v>
      </c>
      <c r="B15" s="314">
        <f>+'9.รายได้(แยกกลุ่ม)'!C144</f>
        <v>545.34159854481197</v>
      </c>
      <c r="C15" s="314">
        <f>+'9.รายได้(แยกกลุ่ม)'!D144</f>
        <v>415.23020643366107</v>
      </c>
      <c r="D15" s="314">
        <f>+'9.รายได้(แยกกลุ่ม)'!E144</f>
        <v>1498.0671897773786</v>
      </c>
      <c r="E15" s="314">
        <f>+'9.รายได้(แยกกลุ่ม)'!F144</f>
        <v>5921.2095127910316</v>
      </c>
      <c r="F15" s="314">
        <f>+'9.รายได้(แยกกลุ่ม)'!G144</f>
        <v>22.582654338153503</v>
      </c>
      <c r="G15" s="314">
        <f>+'9.รายได้(แยกกลุ่ม)'!H144</f>
        <v>135.65484447997775</v>
      </c>
      <c r="H15" s="314">
        <f>+'9.รายได้(แยกกลุ่ม)'!I144</f>
        <v>718.9692690217903</v>
      </c>
      <c r="I15" s="16" t="str">
        <f>+'9.รายได้(แยกกลุ่ม)'!R144</f>
        <v>นครพนม,รพท.</v>
      </c>
      <c r="J15" s="316">
        <f>+'9.รายได้(แยกกลุ่ม)'!S144</f>
        <v>-0.32573284430366345</v>
      </c>
      <c r="K15" s="316">
        <f>+'9.รายได้(แยกกลุ่ม)'!T144</f>
        <v>-0.23817202075257593</v>
      </c>
      <c r="L15" s="316">
        <f>+'9.รายได้(แยกกลุ่ม)'!U144</f>
        <v>-0.3471516408311186</v>
      </c>
      <c r="M15" s="316">
        <f>+'9.รายได้(แยกกลุ่ม)'!V144</f>
        <v>6.6955694952172198E-2</v>
      </c>
      <c r="N15" s="316">
        <f>+'9.รายได้(แยกกลุ่ม)'!W144</f>
        <v>-0.39079645978613459</v>
      </c>
      <c r="O15" s="316">
        <f>+'9.รายได้(แยกกลุ่ม)'!X144</f>
        <v>-0.16960835453473705</v>
      </c>
      <c r="P15" s="316">
        <f>+'9.รายได้(แยกกลุ่ม)'!Y144</f>
        <v>-2.7557077212968021E-2</v>
      </c>
    </row>
    <row r="17" spans="1:16">
      <c r="A17" s="355" t="s">
        <v>55</v>
      </c>
      <c r="B17" s="356" t="s">
        <v>135</v>
      </c>
      <c r="C17" s="357"/>
      <c r="D17" s="357"/>
      <c r="E17" s="357"/>
      <c r="F17" s="357"/>
      <c r="G17" s="357"/>
      <c r="H17" s="358"/>
      <c r="I17" s="355" t="s">
        <v>55</v>
      </c>
      <c r="J17" s="356" t="s">
        <v>4</v>
      </c>
      <c r="K17" s="357"/>
      <c r="L17" s="357"/>
      <c r="M17" s="357"/>
      <c r="N17" s="357"/>
      <c r="O17" s="357"/>
      <c r="P17" s="358"/>
    </row>
    <row r="18" spans="1:16">
      <c r="A18" s="355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355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314" t="str">
        <f>+'9.รายได้(แยกกลุ่ม)'!B6</f>
        <v>บุ่งคล้า,รพช.</v>
      </c>
      <c r="B19" s="314">
        <f>+'9.รายได้(แยกกลุ่ม)'!C6</f>
        <v>952.8639231385107</v>
      </c>
      <c r="C19" s="314">
        <f>+'9.รายได้(แยกกลุ่ม)'!D6</f>
        <v>464.06136286807225</v>
      </c>
      <c r="D19" s="314">
        <f>+'9.รายได้(แยกกลุ่ม)'!E6</f>
        <v>468.23952970297017</v>
      </c>
      <c r="E19" s="314">
        <f>+'9.รายได้(แยกกลุ่ม)'!F6</f>
        <v>1536.2376942355888</v>
      </c>
      <c r="F19" s="314">
        <f>+'9.รายได้(แยกกลุ่ม)'!G6</f>
        <v>3.0656105375578497</v>
      </c>
      <c r="G19" s="314">
        <f>+'9.รายได้(แยกกลุ่ม)'!H6</f>
        <v>27.034069063723745</v>
      </c>
      <c r="H19" s="314">
        <f>+'9.รายได้(แยกกลุ่ม)'!I6</f>
        <v>493.35138332888539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0.35435923392841606</v>
      </c>
      <c r="K19" s="15">
        <f>+'9.รายได้(แยกกลุ่ม)'!T6</f>
        <v>0.28680639769141181</v>
      </c>
      <c r="L19" s="15">
        <f>+'9.รายได้(แยกกลุ่ม)'!U6</f>
        <v>0.1639584602994815</v>
      </c>
      <c r="M19" s="15">
        <f>+'9.รายได้(แยกกลุ่ม)'!V6</f>
        <v>-0.57355484077032304</v>
      </c>
      <c r="N19" s="15">
        <f>+'9.รายได้(แยกกลุ่ม)'!W6</f>
        <v>-0.4399889679206877</v>
      </c>
      <c r="O19" s="15">
        <f>+'9.รายได้(แยกกลุ่ม)'!X6</f>
        <v>0.49992178637619777</v>
      </c>
      <c r="P19" s="15">
        <f>+'9.รายได้(แยกกลุ่ม)'!Y6</f>
        <v>8.3267421121358667E-2</v>
      </c>
    </row>
    <row r="20" spans="1:16">
      <c r="A20" s="314" t="str">
        <f>+'9.รายได้(แยกกลุ่ม)'!B53</f>
        <v>ศรีวิไล,รพช.</v>
      </c>
      <c r="B20" s="314">
        <f>+'9.รายได้(แยกกลุ่ม)'!C53</f>
        <v>409.09106007850079</v>
      </c>
      <c r="C20" s="314">
        <f>+'9.รายได้(แยกกลุ่ม)'!D53</f>
        <v>63.9629998100785</v>
      </c>
      <c r="D20" s="314">
        <f>+'9.รายได้(แยกกลุ่ม)'!E53</f>
        <v>311.76526621490802</v>
      </c>
      <c r="E20" s="314">
        <f>+'9.รายได้(แยกกลุ่ม)'!F53</f>
        <v>729.34096049896038</v>
      </c>
      <c r="F20" s="314">
        <f>+'9.รายได้(แยกกลุ่ม)'!G53</f>
        <v>2.8496337458954279</v>
      </c>
      <c r="G20" s="314">
        <f>+'9.รายได้(แยกกลุ่ม)'!H53</f>
        <v>18.729110886587524</v>
      </c>
      <c r="H20" s="314">
        <f>+'9.รายได้(แยกกลุ่ม)'!I53</f>
        <v>289.60511680172192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-0.26914474114331438</v>
      </c>
      <c r="K20" s="15">
        <f>+'9.รายได้(แยกกลุ่ม)'!T53</f>
        <v>-0.50014342686147306</v>
      </c>
      <c r="L20" s="15">
        <f>+'9.รายได้(แยกกลุ่ม)'!U53</f>
        <v>-5.1112077903168469E-2</v>
      </c>
      <c r="M20" s="15">
        <f>+'9.รายได้(แยกกลุ่ม)'!V53</f>
        <v>-0.52191975508121147</v>
      </c>
      <c r="N20" s="15">
        <f>+'9.รายได้(แยกกลุ่ม)'!W53</f>
        <v>-9.1709643626146711E-4</v>
      </c>
      <c r="O20" s="15">
        <f>+'9.รายได้(แยกกลุ่ม)'!X53</f>
        <v>-0.21203646762038372</v>
      </c>
      <c r="P20" s="15">
        <f>+'9.รายได้(แยกกลุ่ม)'!Y53</f>
        <v>-4.4078739441982498E-2</v>
      </c>
    </row>
    <row r="21" spans="1:16">
      <c r="A21" s="314" t="str">
        <f>+'9.รายได้(แยกกลุ่ม)'!B67</f>
        <v>ปากคาด,รพช.</v>
      </c>
      <c r="B21" s="314">
        <f>+'9.รายได้(แยกกลุ่ม)'!C67</f>
        <v>569.17660259521745</v>
      </c>
      <c r="C21" s="314">
        <f>+'9.รายได้(แยกกลุ่ม)'!D67</f>
        <v>178.38665954761674</v>
      </c>
      <c r="D21" s="314">
        <f>+'9.รายได้(แยกกลุ่ม)'!E67</f>
        <v>300.92799050632908</v>
      </c>
      <c r="E21" s="314">
        <f>+'9.รายได้(แยกกลุ่ม)'!F67</f>
        <v>1548.9361684011353</v>
      </c>
      <c r="F21" s="314">
        <f>+'9.รายได้(แยกกลุ่ม)'!G67</f>
        <v>7.5240283651218318</v>
      </c>
      <c r="G21" s="314">
        <f>+'9.รายได้(แยกกลุ่ม)'!H67</f>
        <v>23.237381835965593</v>
      </c>
      <c r="H21" s="314">
        <f>+'9.รายได้(แยกกลุ่ม)'!I67</f>
        <v>301.62484613144352</v>
      </c>
      <c r="I21" s="16" t="str">
        <f>+'9.รายได้(แยกกลุ่ม)'!R67</f>
        <v>ปากคาด,รพช.</v>
      </c>
      <c r="J21" s="15">
        <f>+'9.รายได้(แยกกลุ่ม)'!S67</f>
        <v>0.11163504007056554</v>
      </c>
      <c r="K21" s="15">
        <f>+'9.รายได้(แยกกลุ่ม)'!T67</f>
        <v>7.4715754395403997E-2</v>
      </c>
      <c r="L21" s="15">
        <f>+'9.รายได้(แยกกลุ่ม)'!U67</f>
        <v>-0.29851690994411234</v>
      </c>
      <c r="M21" s="15">
        <f>+'9.รายได้(แยกกลุ่ม)'!V67</f>
        <v>-0.53742888659664034</v>
      </c>
      <c r="N21" s="15">
        <f>+'9.รายได้(แยกกลุ่ม)'!W67</f>
        <v>0.62965986832918508</v>
      </c>
      <c r="O21" s="15">
        <f>+'9.รายได้(แยกกลุ่ม)'!X67</f>
        <v>0.14367031748377962</v>
      </c>
      <c r="P21" s="15">
        <f>+'9.รายได้(แยกกลุ่ม)'!Y67</f>
        <v>-3.5424096298826521E-2</v>
      </c>
    </row>
    <row r="22" spans="1:16">
      <c r="A22" s="314" t="str">
        <f>+'9.รายได้(แยกกลุ่ม)'!B68</f>
        <v>บึงโขงหลง,รพช.</v>
      </c>
      <c r="B22" s="314">
        <f>+'9.รายได้(แยกกลุ่ม)'!C68</f>
        <v>643.94377560192618</v>
      </c>
      <c r="C22" s="314">
        <f>+'9.รายได้(แยกกลุ่ม)'!D68</f>
        <v>208.81826805778491</v>
      </c>
      <c r="D22" s="314">
        <f>+'9.รายได้(แยกกลุ่ม)'!E68</f>
        <v>1489.3867918088736</v>
      </c>
      <c r="E22" s="314">
        <f>+'9.รายได้(แยกกลุ่ม)'!F68</f>
        <v>12307.301259445843</v>
      </c>
      <c r="F22" s="314">
        <f>+'9.รายได้(แยกกลุ่ม)'!G68</f>
        <v>7.930429611971924</v>
      </c>
      <c r="G22" s="314">
        <f>+'9.รายได้(แยกกลุ่ม)'!H68</f>
        <v>48.101449344457684</v>
      </c>
      <c r="H22" s="314">
        <f>+'9.รายได้(แยกกลุ่ม)'!I68</f>
        <v>264.98949919743177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0.25765968160064578</v>
      </c>
      <c r="K22" s="15">
        <f>+'9.รายได้(แยกกลุ่ม)'!T68</f>
        <v>0.25805529996686494</v>
      </c>
      <c r="L22" s="15">
        <f>+'9.รายได้(แยกกลุ่ม)'!U68</f>
        <v>2.4718593217221514</v>
      </c>
      <c r="M22" s="15">
        <f>+'9.รายได้(แยกกลุ่ม)'!V68</f>
        <v>2.6754271497507514</v>
      </c>
      <c r="N22" s="15">
        <f>+'9.รายได้(แยกกลุ่ม)'!W68</f>
        <v>0.71768396530104883</v>
      </c>
      <c r="O22" s="15">
        <f>+'9.รายได้(แยกกลุ่ม)'!X68</f>
        <v>1.3674009503971263</v>
      </c>
      <c r="P22" s="15">
        <f>+'9.รายได้(แยกกลุ่ม)'!Y68</f>
        <v>-0.15258146356982652</v>
      </c>
    </row>
    <row r="23" spans="1:16">
      <c r="A23" s="314" t="str">
        <f>+'9.รายได้(แยกกลุ่ม)'!B81</f>
        <v>พรเจริญ,รพช.</v>
      </c>
      <c r="B23" s="314">
        <f>+'9.รายได้(แยกกลุ่ม)'!C81</f>
        <v>478.43668291745706</v>
      </c>
      <c r="C23" s="314">
        <f>+'9.รายได้(แยกกลุ่ม)'!D81</f>
        <v>105.0328552558899</v>
      </c>
      <c r="D23" s="314">
        <f>+'9.รายได้(แยกกลุ่ม)'!E81</f>
        <v>294.84284923928078</v>
      </c>
      <c r="E23" s="314">
        <f>+'9.รายได้(แยกกลุ่ม)'!F81</f>
        <v>1001.5252119071645</v>
      </c>
      <c r="F23" s="314">
        <f>+'9.รายได้(แยกกลุ่ม)'!G81</f>
        <v>4.5080220078793642</v>
      </c>
      <c r="G23" s="314">
        <f>+'9.รายได้(แยกกลุ่ม)'!H81</f>
        <v>24.928338540959111</v>
      </c>
      <c r="H23" s="314">
        <f>+'9.รายได้(แยกกลุ่ม)'!I81</f>
        <v>213.38639952928742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-4.1850703685511997E-2</v>
      </c>
      <c r="K23" s="15">
        <f>+'9.รายได้(แยกกลุ่ม)'!T81</f>
        <v>-0.27603478368670992</v>
      </c>
      <c r="L23" s="15">
        <f>+'9.รายได้(แยกกลุ่ม)'!U81</f>
        <v>0.17545017847804723</v>
      </c>
      <c r="M23" s="15">
        <f>+'9.รายได้(แยกกลุ่ม)'!V81</f>
        <v>-1.3377633468339581E-2</v>
      </c>
      <c r="N23" s="15">
        <f>+'9.รายได้(แยกกลุ่ม)'!W81</f>
        <v>0.80861783461500325</v>
      </c>
      <c r="O23" s="15">
        <f>+'9.รายได้(แยกกลุ่ม)'!X81</f>
        <v>0.64224340643558608</v>
      </c>
      <c r="P23" s="15">
        <f>+'9.รายได้(แยกกลุ่ม)'!Y81</f>
        <v>-0.10482634074931262</v>
      </c>
    </row>
    <row r="24" spans="1:16">
      <c r="A24" s="314" t="str">
        <f>+'9.รายได้(แยกกลุ่ม)'!B100</f>
        <v>โซ่พิสัย,รพช.</v>
      </c>
      <c r="B24" s="314">
        <f>+'9.รายได้(แยกกลุ่ม)'!C100</f>
        <v>532.05057231071225</v>
      </c>
      <c r="C24" s="314">
        <f>+'9.รายได้(แยกกลุ่ม)'!D100</f>
        <v>194.99141574825688</v>
      </c>
      <c r="D24" s="314">
        <f>+'9.รายได้(แยกกลุ่ม)'!E100</f>
        <v>865.24879972565157</v>
      </c>
      <c r="E24" s="314">
        <f>+'9.รายได้(แยกกลุ่ม)'!F100</f>
        <v>2132.607683508103</v>
      </c>
      <c r="F24" s="314">
        <f>+'9.รายได้(แยกกลุ่ม)'!G100</f>
        <v>3.4739518573883403</v>
      </c>
      <c r="G24" s="314">
        <f>+'9.รายได้(แยกกลุ่ม)'!H100</f>
        <v>10.277581413543079</v>
      </c>
      <c r="H24" s="314">
        <f>+'9.รายได้(แยกกลุ่ม)'!I100</f>
        <v>185.66923630564131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-0.12802984856125146</v>
      </c>
      <c r="K24" s="15">
        <f>+'9.รายได้(แยกกลุ่ม)'!T100</f>
        <v>0.1920895775113956</v>
      </c>
      <c r="L24" s="15">
        <f>+'9.รายได้(แยกกลุ่ม)'!U100</f>
        <v>0.86986760801130392</v>
      </c>
      <c r="M24" s="15">
        <f>+'9.รายได้(แยกกลุ่ม)'!V100</f>
        <v>0.29415936148592287</v>
      </c>
      <c r="N24" s="15">
        <f>+'9.รายได้(แยกกลุ่ม)'!W100</f>
        <v>0.24558424135231852</v>
      </c>
      <c r="O24" s="15">
        <f>+'9.รายได้(แยกกลุ่ม)'!X100</f>
        <v>-0.60363565485394</v>
      </c>
      <c r="P24" s="15">
        <f>+'9.รายได้(แยกกลุ่ม)'!Y100</f>
        <v>-0.27505849059779669</v>
      </c>
    </row>
    <row r="25" spans="1:16">
      <c r="A25" s="314" t="str">
        <f>+'9.รายได้(แยกกลุ่ม)'!B110</f>
        <v>เซกา,รพช.</v>
      </c>
      <c r="B25" s="314">
        <f>+'9.รายได้(แยกกลุ่ม)'!C110</f>
        <v>641.06865474368055</v>
      </c>
      <c r="C25" s="314">
        <f>+'9.รายได้(แยกกลุ่ม)'!D110</f>
        <v>214.84491823171413</v>
      </c>
      <c r="D25" s="314">
        <f>+'9.รายได้(แยกกลุ่ม)'!E110</f>
        <v>2007.8913577586209</v>
      </c>
      <c r="E25" s="314">
        <f>+'9.รายได้(แยกกลุ่ม)'!F110</f>
        <v>4151.7891746538871</v>
      </c>
      <c r="F25" s="314">
        <f>+'9.รายได้(แยกกลุ่ม)'!G110</f>
        <v>3.1686791366906473</v>
      </c>
      <c r="G25" s="314">
        <f>+'9.รายได้(แยกกลุ่ม)'!H110</f>
        <v>28.278538129496404</v>
      </c>
      <c r="H25" s="314">
        <f>+'9.รายได้(แยกกลุ่ม)'!I110</f>
        <v>294.27984635776426</v>
      </c>
      <c r="I25" s="16" t="str">
        <f>+'9.รายได้(แยกกลุ่ม)'!R110</f>
        <v>เซกา,รพช.</v>
      </c>
      <c r="J25" s="15">
        <f>+'9.รายได้(แยกกลุ่ม)'!S110</f>
        <v>0.12688271152349329</v>
      </c>
      <c r="K25" s="15">
        <f>+'9.รายได้(แยกกลุ่ม)'!T110</f>
        <v>0.38583212626837471</v>
      </c>
      <c r="L25" s="15">
        <f>+'9.รายได้(แยกกลุ่ม)'!U110</f>
        <v>2.1130041610770771</v>
      </c>
      <c r="M25" s="15">
        <f>+'9.รายได้(แยกกลุ่ม)'!V110</f>
        <v>0.74113334759557847</v>
      </c>
      <c r="N25" s="15">
        <f>+'9.รายได้(แยกกลุ่ม)'!W110</f>
        <v>-0.25772111447038215</v>
      </c>
      <c r="O25" s="15">
        <f>+'9.รายได้(แยกกลุ่ม)'!X110</f>
        <v>-7.3134311773000683E-3</v>
      </c>
      <c r="P25" s="15">
        <f>+'9.รายได้(แยกกลุ่ม)'!Y110</f>
        <v>-2.6925894263687473E-2</v>
      </c>
    </row>
    <row r="26" spans="1:16">
      <c r="A26" s="314" t="str">
        <f>+'9.รายได้(แยกกลุ่ม)'!B132</f>
        <v>บึงกาฬ,รพท.</v>
      </c>
      <c r="B26" s="314">
        <f>+'9.รายได้(แยกกลุ่ม)'!C132</f>
        <v>1116.2373879449676</v>
      </c>
      <c r="C26" s="314">
        <f>+'9.รายได้(แยกกลุ่ม)'!D132</f>
        <v>517.65376788741276</v>
      </c>
      <c r="D26" s="314">
        <f>+'9.รายได้(แยกกลุ่ม)'!E132</f>
        <v>764.47124249184844</v>
      </c>
      <c r="E26" s="314">
        <f>+'9.รายได้(แยกกลุ่ม)'!F132</f>
        <v>3925.1437931722903</v>
      </c>
      <c r="F26" s="314">
        <f>+'9.รายได้(แยกกลุ่ม)'!G132</f>
        <v>46.163779019082369</v>
      </c>
      <c r="G26" s="314">
        <f>+'9.รายได้(แยกกลุ่ม)'!H132</f>
        <v>104.30267777383142</v>
      </c>
      <c r="H26" s="314">
        <f>+'9.รายได้(แยกกลุ่ม)'!I132</f>
        <v>476.00892301021008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0.25416924110287459</v>
      </c>
      <c r="K26" s="15">
        <f>+'9.รายได้(แยกกลุ่ม)'!T132</f>
        <v>0.31501775733951481</v>
      </c>
      <c r="L26" s="15">
        <f>+'9.รายได้(แยกกลุ่ม)'!U132</f>
        <v>-0.3901921172507371</v>
      </c>
      <c r="M26" s="15">
        <f>+'9.รายได้(แยกกลุ่ม)'!V132</f>
        <v>-0.20746253822227523</v>
      </c>
      <c r="N26" s="15">
        <f>+'9.รายได้(แยกกลุ่ม)'!W132</f>
        <v>1.0054980075444471</v>
      </c>
      <c r="O26" s="15">
        <f>+'9.รายได้(แยกกลุ่ม)'!X132</f>
        <v>-3.9297928812865437E-2</v>
      </c>
      <c r="P26" s="15">
        <f>+'9.รายได้(แยกกลุ่ม)'!Y132</f>
        <v>8.7678767446698447E-2</v>
      </c>
    </row>
    <row r="28" spans="1:16">
      <c r="A28" s="355" t="s">
        <v>53</v>
      </c>
      <c r="B28" s="356" t="s">
        <v>135</v>
      </c>
      <c r="C28" s="357"/>
      <c r="D28" s="357"/>
      <c r="E28" s="357"/>
      <c r="F28" s="357"/>
      <c r="G28" s="357"/>
      <c r="H28" s="358"/>
      <c r="I28" s="355" t="s">
        <v>53</v>
      </c>
      <c r="J28" s="356" t="s">
        <v>4</v>
      </c>
      <c r="K28" s="357"/>
      <c r="L28" s="357"/>
      <c r="M28" s="357"/>
      <c r="N28" s="357"/>
      <c r="O28" s="357"/>
      <c r="P28" s="358"/>
    </row>
    <row r="29" spans="1:16">
      <c r="A29" s="355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355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314">
        <f>+'9.รายได้(แยกกลุ่ม)'!C5</f>
        <v>1258.8089438868612</v>
      </c>
      <c r="C30" s="314">
        <f>+'9.รายได้(แยกกลุ่ม)'!D5</f>
        <v>727.54990761861313</v>
      </c>
      <c r="D30" s="314">
        <f>+'9.รายได้(แยกกลุ่ม)'!E5</f>
        <v>632.13744075829402</v>
      </c>
      <c r="E30" s="314">
        <f>+'9.รายได้(แยกกลุ่ม)'!F5</f>
        <v>1599.281248</v>
      </c>
      <c r="F30" s="314">
        <f>+'9.รายได้(แยกกลุ่ม)'!G5</f>
        <v>5.1172048522125406</v>
      </c>
      <c r="G30" s="314">
        <f>+'9.รายได้(แยกกลุ่ม)'!H5</f>
        <v>31.799846232701178</v>
      </c>
      <c r="H30" s="314">
        <f>+'9.รายได้(แยกกลุ่ม)'!I5</f>
        <v>616.43803033759127</v>
      </c>
      <c r="I30" s="16" t="str">
        <f>+'9.รายได้(แยกกลุ่ม)'!R5</f>
        <v>นาแห้ว,รพช.</v>
      </c>
      <c r="J30" s="15">
        <f>+'9.รายได้(แยกกลุ่ม)'!S5</f>
        <v>0.78921614671838336</v>
      </c>
      <c r="K30" s="15">
        <f>+'9.รายได้(แยกกลุ่ม)'!T5</f>
        <v>1.0174398273048717</v>
      </c>
      <c r="L30" s="15">
        <f>+'9.รายได้(แยกกลุ่ม)'!U5</f>
        <v>0.57137891093779514</v>
      </c>
      <c r="M30" s="15">
        <f>+'9.รายได้(แยกกลุ่ม)'!V5</f>
        <v>-0.5560545422004155</v>
      </c>
      <c r="N30" s="15">
        <f>+'9.รายได้(แยกกลุ่ม)'!W5</f>
        <v>-6.5213556797172736E-2</v>
      </c>
      <c r="O30" s="15">
        <f>+'9.รายได้(แยกกลุ่ม)'!X5</f>
        <v>0.76433973204001293</v>
      </c>
      <c r="P30" s="15">
        <f>+'9.รายได้(แยกกลุ่ม)'!Y5</f>
        <v>0.35353271110577839</v>
      </c>
    </row>
    <row r="31" spans="1:16">
      <c r="A31" s="314" t="str">
        <f>+'9.รายได้(แยกกลุ่ม)'!B25</f>
        <v>หนองหิน,รพช.</v>
      </c>
      <c r="B31" s="314">
        <f>+'9.รายได้(แยกกลุ่ม)'!C25</f>
        <v>464.04631901219574</v>
      </c>
      <c r="C31" s="314">
        <f>+'9.รายได้(แยกกลุ่ม)'!D25</f>
        <v>93.398823440109297</v>
      </c>
      <c r="D31" s="314">
        <f>+'9.รายได้(แยกกลุ่ม)'!E25</f>
        <v>237.71962915601023</v>
      </c>
      <c r="E31" s="314">
        <f>+'9.รายได้(แยกกลุ่ม)'!F25</f>
        <v>1036.4107415730339</v>
      </c>
      <c r="F31" s="314">
        <f>+'9.รายได้(แยกกลุ่ม)'!G25</f>
        <v>3.3122400000000001</v>
      </c>
      <c r="G31" s="314">
        <f>+'9.รายได้(แยกกลุ่ม)'!H25</f>
        <v>20.96462</v>
      </c>
      <c r="H31" s="314">
        <f>+'9.รายได้(แยกกลุ่ม)'!I25</f>
        <v>276.38480947320477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-0.12527652509881571</v>
      </c>
      <c r="K31" s="15">
        <f>+'9.รายได้(แยกกลุ่ม)'!T25</f>
        <v>-0.45011154186072039</v>
      </c>
      <c r="L31" s="15">
        <f>+'9.รายได้(แยกกลุ่ม)'!U25</f>
        <v>-0.24306964189390862</v>
      </c>
      <c r="M31" s="15">
        <f>+'9.รายได้(แยกกลุ่ม)'!V25</f>
        <v>-7.5162445486115489E-2</v>
      </c>
      <c r="N31" s="15">
        <f>+'9.รายได้(แยกกลุ่ม)'!W25</f>
        <v>-0.23963699939099561</v>
      </c>
      <c r="O31" s="15">
        <f>+'9.รายได้(แยกกลุ่ม)'!X25</f>
        <v>0.50107286651187932</v>
      </c>
      <c r="P31" s="15">
        <f>+'9.รายได้(แยกกลุ่ม)'!Y25</f>
        <v>1.268192595803269E-2</v>
      </c>
    </row>
    <row r="32" spans="1:16">
      <c r="A32" s="314" t="str">
        <f>+'9.รายได้(แยกกลุ่ม)'!B35</f>
        <v>นาด้วง,รพช.</v>
      </c>
      <c r="B32" s="314">
        <f>+'9.รายได้(แยกกลุ่ม)'!C35</f>
        <v>659.72274598905676</v>
      </c>
      <c r="C32" s="314">
        <f>+'9.รายได้(แยกกลุ่ม)'!D35</f>
        <v>159.27978391913197</v>
      </c>
      <c r="D32" s="314">
        <f>+'9.รายได้(แยกกลุ่ม)'!E35</f>
        <v>333.00381804623413</v>
      </c>
      <c r="E32" s="314">
        <f>+'9.รายได้(แยกกลุ่ม)'!F35</f>
        <v>966.63725513905695</v>
      </c>
      <c r="F32" s="314">
        <f>+'9.รายได้(แยกกลุ่ม)'!G35</f>
        <v>5.1971745173451129</v>
      </c>
      <c r="G32" s="314">
        <f>+'9.รายได้(แยกกลุ่ม)'!H35</f>
        <v>19.32243631240242</v>
      </c>
      <c r="H32" s="314">
        <f>+'9.รายได้(แยกกลุ่ม)'!I35</f>
        <v>305.65745664471854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0.30676992599420655</v>
      </c>
      <c r="K32" s="15">
        <f>+'9.รายได้(แยกกลุ่ม)'!T35</f>
        <v>0.21239873178579283</v>
      </c>
      <c r="L32" s="15">
        <f>+'9.รายได้(แยกกลุ่ม)'!U35</f>
        <v>-5.5385299421473591E-2</v>
      </c>
      <c r="M32" s="15">
        <f>+'9.รายได้(แยกกลุ่ม)'!V35</f>
        <v>-0.26574619298527152</v>
      </c>
      <c r="N32" s="15">
        <f>+'9.รายได้(แยกกลุ่ม)'!W35</f>
        <v>0.86085803220658474</v>
      </c>
      <c r="O32" s="15">
        <f>+'9.รายได้(แยกกลุ่ม)'!X35</f>
        <v>0.50543921082333254</v>
      </c>
      <c r="P32" s="15">
        <f>+'9.รายได้(แยกกลุ่ม)'!Y35</f>
        <v>5.9632140456196296E-2</v>
      </c>
    </row>
    <row r="33" spans="1:16">
      <c r="A33" s="314" t="str">
        <f>+'9.รายได้(แยกกลุ่ม)'!B36</f>
        <v>ภูเรือ,รพช.</v>
      </c>
      <c r="B33" s="314">
        <f>+'9.รายได้(แยกกลุ่ม)'!C36</f>
        <v>617.60144872791921</v>
      </c>
      <c r="C33" s="314">
        <f>+'9.รายได้(แยกกลุ่ม)'!D36</f>
        <v>175.9823336295967</v>
      </c>
      <c r="D33" s="314">
        <f>+'9.รายได้(แยกกลุ่ม)'!E36</f>
        <v>472.29161118508654</v>
      </c>
      <c r="E33" s="314">
        <f>+'9.รายได้(แยกกลุ่ม)'!F36</f>
        <v>1310.6411382978722</v>
      </c>
      <c r="F33" s="314">
        <f>+'9.รายได้(แยกกลุ่ม)'!G36</f>
        <v>5.0216822595663544</v>
      </c>
      <c r="G33" s="314">
        <f>+'9.รายได้(แยกกลุ่ม)'!H36</f>
        <v>21.76019598279608</v>
      </c>
      <c r="H33" s="314">
        <f>+'9.รายได้(แยกกลุ่ม)'!I36</f>
        <v>366.47298077991331</v>
      </c>
      <c r="I33" s="16" t="str">
        <f>+'9.รายได้(แยกกลุ่ม)'!R36</f>
        <v>ภูเรือ,รพช.</v>
      </c>
      <c r="J33" s="15">
        <f>+'9.รายได้(แยกกลุ่ม)'!S36</f>
        <v>0.22333662793170542</v>
      </c>
      <c r="K33" s="15">
        <f>+'9.รายได้(แยกกลุ่ม)'!T36</f>
        <v>0.33953445226641465</v>
      </c>
      <c r="L33" s="15">
        <f>+'9.รายได้(แยกกลุ่ม)'!U36</f>
        <v>0.33972517643449152</v>
      </c>
      <c r="M33" s="15">
        <f>+'9.รายได้(แยกกลุ่ม)'!V36</f>
        <v>-4.442214171756961E-3</v>
      </c>
      <c r="N33" s="15">
        <f>+'9.รายได้(แยกกลุ่ม)'!W36</f>
        <v>0.79802270189628144</v>
      </c>
      <c r="O33" s="15">
        <f>+'9.รายได้(แยกกลุ่ม)'!X36</f>
        <v>0.69536862422855594</v>
      </c>
      <c r="P33" s="15">
        <f>+'9.รายได้(แยกกลุ่ม)'!Y36</f>
        <v>0.27046319532310331</v>
      </c>
    </row>
    <row r="34" spans="1:16">
      <c r="A34" s="314" t="str">
        <f>+'9.รายได้(แยกกลุ่ม)'!B49</f>
        <v>ท่าลี่,รพช.</v>
      </c>
      <c r="B34" s="314">
        <f>+'9.รายได้(แยกกลุ่ม)'!C49</f>
        <v>732.2210193523664</v>
      </c>
      <c r="C34" s="314">
        <f>+'9.รายได้(แยกกลุ่ม)'!D49</f>
        <v>69.192166123778506</v>
      </c>
      <c r="D34" s="314">
        <f>+'9.รายได้(แยกกลุ่ม)'!E49</f>
        <v>691.57692307692309</v>
      </c>
      <c r="E34" s="314">
        <f>+'9.รายได้(แยกกลุ่ม)'!F49</f>
        <v>1368.2758346581877</v>
      </c>
      <c r="F34" s="314">
        <f>+'9.รายได้(แยกกลุ่ม)'!G49</f>
        <v>3.2324946081955428</v>
      </c>
      <c r="G34" s="314">
        <f>+'9.รายได้(แยกกลุ่ม)'!H49</f>
        <v>83.806757728253061</v>
      </c>
      <c r="H34" s="314">
        <f>+'9.รายได้(แยกกลุ่ม)'!I49</f>
        <v>370.51993054224948</v>
      </c>
      <c r="I34" s="16" t="str">
        <f>+'9.รายได้(แยกกลุ่ม)'!R49</f>
        <v>ท่าลี่,รพช.</v>
      </c>
      <c r="J34" s="15">
        <f>+'9.รายได้(แยกกลุ่ม)'!S49</f>
        <v>0.30813805253136084</v>
      </c>
      <c r="K34" s="15">
        <f>+'9.รายได้(แยกกลุ่ม)'!T49</f>
        <v>-0.45927865876587709</v>
      </c>
      <c r="L34" s="15">
        <f>+'9.รายได้(แยกกลุ่ม)'!U49</f>
        <v>1.1048816549571174</v>
      </c>
      <c r="M34" s="15">
        <f>+'9.รายได้(แยกกลุ่ม)'!V49</f>
        <v>-0.10310035829836174</v>
      </c>
      <c r="N34" s="15">
        <f>+'9.รายได้(แยกกลุ่ม)'!W49</f>
        <v>0.13331409819311046</v>
      </c>
      <c r="O34" s="15">
        <f>+'9.รายได้(แยกกลุ่ม)'!X49</f>
        <v>2.5258838103269396</v>
      </c>
      <c r="P34" s="15">
        <f>+'9.รายได้(แยกกลุ่ม)'!Y49</f>
        <v>0.22300283564503065</v>
      </c>
    </row>
    <row r="35" spans="1:16">
      <c r="A35" s="314" t="str">
        <f>+'9.รายได้(แยกกลุ่ม)'!B50</f>
        <v>ภูกระดึง,รพช.</v>
      </c>
      <c r="B35" s="314">
        <f>+'9.รายได้(แยกกลุ่ม)'!C50</f>
        <v>465.99795776230064</v>
      </c>
      <c r="C35" s="314">
        <f>+'9.รายได้(แยกกลุ่ม)'!D50</f>
        <v>28.455496517636487</v>
      </c>
      <c r="D35" s="314">
        <f>+'9.รายได้(แยกกลุ่ม)'!E50</f>
        <v>662.9981511470985</v>
      </c>
      <c r="E35" s="314">
        <f>+'9.รายได้(แยกกลุ่ม)'!F50</f>
        <v>1230.7410256410255</v>
      </c>
      <c r="F35" s="314">
        <f>+'9.รายได้(แยกกลุ่ม)'!G50</f>
        <v>2.4344779460936818</v>
      </c>
      <c r="G35" s="314">
        <f>+'9.รายได้(แยกกลุ่ม)'!H50</f>
        <v>14.016587677725118</v>
      </c>
      <c r="H35" s="314">
        <f>+'9.รายได้(แยกกลุ่ม)'!I50</f>
        <v>312.63900471804089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-0.1674786098192918</v>
      </c>
      <c r="K35" s="15">
        <f>+'9.รายได้(แยกกลุ่ม)'!T50</f>
        <v>-0.77762664323914532</v>
      </c>
      <c r="L35" s="15">
        <f>+'9.รายได้(แยกกลุ่ม)'!U50</f>
        <v>1.0178993819098134</v>
      </c>
      <c r="M35" s="15">
        <f>+'9.รายได้(แยกกลุ่ม)'!V50</f>
        <v>-0.19325390614627178</v>
      </c>
      <c r="N35" s="15">
        <f>+'9.รายได้(แยกกลุ่ม)'!W50</f>
        <v>-0.14647091102548393</v>
      </c>
      <c r="O35" s="15">
        <f>+'9.รายได้(แยกกลุ่ม)'!X50</f>
        <v>-0.41029982654658603</v>
      </c>
      <c r="P35" s="15">
        <f>+'9.รายได้(แยกกลุ่ม)'!Y50</f>
        <v>3.1950936468732635E-2</v>
      </c>
    </row>
    <row r="36" spans="1:16">
      <c r="A36" s="314" t="str">
        <f>+'9.รายได้(แยกกลุ่ม)'!B51</f>
        <v>ภูหลวง,รพช.</v>
      </c>
      <c r="B36" s="314">
        <f>+'9.รายได้(แยกกลุ่ม)'!C51</f>
        <v>794.61276998079472</v>
      </c>
      <c r="C36" s="314">
        <f>+'9.รายได้(แยกกลุ่ม)'!D51</f>
        <v>307.65548727039942</v>
      </c>
      <c r="D36" s="314">
        <f>+'9.รายได้(แยกกลุ่ม)'!E51</f>
        <v>421.05809286898835</v>
      </c>
      <c r="E36" s="314">
        <f>+'9.รายได้(แยกกลุ่ม)'!F51</f>
        <v>1273.7418958155422</v>
      </c>
      <c r="F36" s="314">
        <f>+'9.รายได้(แยกกลุ่ม)'!G51</f>
        <v>2.5458548496857611</v>
      </c>
      <c r="G36" s="314">
        <f>+'9.รายได้(แยกกลุ่ม)'!H51</f>
        <v>21.694727993274888</v>
      </c>
      <c r="H36" s="314">
        <f>+'9.รายได้(แยกกลุ่ม)'!I51</f>
        <v>364.24552469591765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0.41960306241769679</v>
      </c>
      <c r="K36" s="15">
        <f>+'9.รายได้(แยกกลุ่ม)'!T51</f>
        <v>1.4042589939631664</v>
      </c>
      <c r="L36" s="15">
        <f>+'9.รายได้(แยกกลุ่ม)'!U51</f>
        <v>0.281531274074315</v>
      </c>
      <c r="M36" s="15">
        <f>+'9.รายได้(แยกกลุ่ม)'!V51</f>
        <v>-0.165066998159245</v>
      </c>
      <c r="N36" s="15">
        <f>+'9.รายได้(แยกกลุ่ม)'!W51</f>
        <v>-0.10742211733717513</v>
      </c>
      <c r="O36" s="15">
        <f>+'9.รายได้(แยกกลุ่ม)'!X51</f>
        <v>-8.7268231411998409E-2</v>
      </c>
      <c r="P36" s="15">
        <f>+'9.รายได้(แยกกลุ่ม)'!Y51</f>
        <v>0.20229243517933537</v>
      </c>
    </row>
    <row r="37" spans="1:16">
      <c r="A37" s="314" t="str">
        <f>+'9.รายได้(แยกกลุ่ม)'!B59</f>
        <v>เอราวัณ,รพช.</v>
      </c>
      <c r="B37" s="314">
        <f>+'9.รายได้(แยกกลุ่ม)'!C59</f>
        <v>533.83058639989702</v>
      </c>
      <c r="C37" s="314">
        <f>+'9.รายได้(แยกกลุ่ม)'!D59</f>
        <v>57.007826170869791</v>
      </c>
      <c r="D37" s="314">
        <f>+'9.รายได้(แยกกลุ่ม)'!E59</f>
        <v>482.46543114543107</v>
      </c>
      <c r="E37" s="314">
        <f>+'9.รายได้(แยกกลุ่ม)'!F59</f>
        <v>1090.3981681931725</v>
      </c>
      <c r="F37" s="314">
        <f>+'9.รายได้(แยกกลุ่ม)'!G59</f>
        <v>5.5994523935700409</v>
      </c>
      <c r="G37" s="314">
        <f>+'9.รายได้(แยกกลุ่ม)'!H59</f>
        <v>16.686922216333983</v>
      </c>
      <c r="H37" s="314">
        <f>+'9.รายได้(แยกกลุ่ม)'!I59</f>
        <v>247.27352000772004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-4.6293284106364269E-2</v>
      </c>
      <c r="K37" s="15">
        <f>+'9.รายได้(แยกกลุ่ม)'!T59</f>
        <v>-0.5544965571274254</v>
      </c>
      <c r="L37" s="15">
        <f>+'9.รายได้(แยกกลุ่ม)'!U59</f>
        <v>0.46843048297613288</v>
      </c>
      <c r="M37" s="15">
        <f>+'9.รายได้(แยกกลุ่ม)'!V59</f>
        <v>-0.28524811913462605</v>
      </c>
      <c r="N37" s="15">
        <f>+'9.รายได้(แยกกลุ่ม)'!W59</f>
        <v>0.96317058772653041</v>
      </c>
      <c r="O37" s="15">
        <f>+'9.รายได้(แยกกลุ่ม)'!X59</f>
        <v>-0.29795459839246363</v>
      </c>
      <c r="P37" s="15">
        <f>+'9.รายได้(แยกกลุ่ม)'!Y59</f>
        <v>-0.18380580578542982</v>
      </c>
    </row>
    <row r="38" spans="1:16">
      <c r="A38" s="314" t="str">
        <f>+'9.รายได้(แยกกลุ่ม)'!B80</f>
        <v>ปากชม,รพช.</v>
      </c>
      <c r="B38" s="314">
        <f>+'9.รายได้(แยกกลุ่ม)'!C80</f>
        <v>801.58638318448129</v>
      </c>
      <c r="C38" s="314">
        <f>+'9.รายได้(แยกกลุ่ม)'!D80</f>
        <v>250.64398657489048</v>
      </c>
      <c r="D38" s="314">
        <f>+'9.รายได้(แยกกลุ่ม)'!E80</f>
        <v>339.78704576976418</v>
      </c>
      <c r="E38" s="314">
        <f>+'9.รายได้(แยกกลุ่ม)'!F80</f>
        <v>2351.7230357142857</v>
      </c>
      <c r="F38" s="314">
        <f>+'9.รายได้(แยกกลุ่ม)'!G80</f>
        <v>1.7003145620964499</v>
      </c>
      <c r="G38" s="314">
        <f>+'9.รายได้(แยกกลุ่ม)'!H80</f>
        <v>29.613576547385346</v>
      </c>
      <c r="H38" s="314">
        <f>+'9.รายได้(แยกกลุ่ม)'!I80</f>
        <v>236.90572671938108</v>
      </c>
      <c r="I38" s="16" t="str">
        <f>+'9.รายได้(แยกกลุ่ม)'!R80</f>
        <v>ปากชม,รพช.</v>
      </c>
      <c r="J38" s="15">
        <f>+'9.รายได้(แยกกลุ่ม)'!S80</f>
        <v>0.6053104964695889</v>
      </c>
      <c r="K38" s="15">
        <f>+'9.รายได้(แยกกลุ่ม)'!T80</f>
        <v>0.72762634621551359</v>
      </c>
      <c r="L38" s="15">
        <f>+'9.รายได้(แยกกลุ่ม)'!U80</f>
        <v>0.35462923596448137</v>
      </c>
      <c r="M38" s="15">
        <f>+'9.รายได้(แยกกลุ่ม)'!V80</f>
        <v>1.316729044199562</v>
      </c>
      <c r="N38" s="15">
        <f>+'9.รายได้(แยกกลุ่ม)'!W80</f>
        <v>-0.31783402208591605</v>
      </c>
      <c r="O38" s="15">
        <f>+'9.รายได้(แยกกลุ่ม)'!X80</f>
        <v>0.95090020724854762</v>
      </c>
      <c r="P38" s="15">
        <f>+'9.รายได้(แยกกลุ่ม)'!Y80</f>
        <v>-6.1608108452820007E-3</v>
      </c>
    </row>
    <row r="39" spans="1:16">
      <c r="A39" s="314" t="str">
        <f>+'9.รายได้(แยกกลุ่ม)'!B92</f>
        <v>ผาขาว,รพช.</v>
      </c>
      <c r="B39" s="314">
        <f>+'9.รายได้(แยกกลุ่ม)'!C92</f>
        <v>681.02780886662242</v>
      </c>
      <c r="C39" s="314">
        <f>+'9.รายได้(แยกกลุ่ม)'!D92</f>
        <v>289.96833317578853</v>
      </c>
      <c r="D39" s="314">
        <f>+'9.รายได้(แยกกลุ่ม)'!E92</f>
        <v>132.16729863221883</v>
      </c>
      <c r="E39" s="314">
        <f>+'9.รายได้(แยกกลุ่ม)'!F92</f>
        <v>976.53497431506855</v>
      </c>
      <c r="F39" s="314">
        <f>+'9.รายได้(แยกกลุ่ม)'!G92</f>
        <v>2.1745666531556234</v>
      </c>
      <c r="G39" s="314">
        <f>+'9.รายได้(แยกกลุ่ม)'!H92</f>
        <v>9.3920268949238217</v>
      </c>
      <c r="H39" s="314">
        <f>+'9.รายได้(แยกกลุ่ม)'!I92</f>
        <v>276.5497866843117</v>
      </c>
      <c r="I39" s="16" t="str">
        <f>+'9.รายได้(แยกกลุ่ม)'!R92</f>
        <v>ผาขาว,รพช.</v>
      </c>
      <c r="J39" s="15">
        <f>+'9.รายได้(แยกกลุ่ม)'!S92</f>
        <v>0.36996863030413346</v>
      </c>
      <c r="K39" s="15">
        <f>+'9.รายได้(แยกกลุ่ม)'!T92</f>
        <v>0.2779407959859867</v>
      </c>
      <c r="L39" s="15">
        <f>+'9.รายได้(แยกกลุ่ม)'!U92</f>
        <v>-0.58736283929182553</v>
      </c>
      <c r="M39" s="15">
        <f>+'9.รายได้(แยกกลุ่ม)'!V92</f>
        <v>-0.38054124654339333</v>
      </c>
      <c r="N39" s="15">
        <f>+'9.รายได้(แยกกลุ่ม)'!W92</f>
        <v>-0.18054269619716895</v>
      </c>
      <c r="O39" s="15">
        <f>+'9.รายได้(แยกกลุ่ม)'!X92</f>
        <v>-0.40032388900514021</v>
      </c>
      <c r="P39" s="15">
        <f>+'9.รายได้(แยกกลุ่ม)'!Y92</f>
        <v>5.5267792927608833E-2</v>
      </c>
    </row>
    <row r="40" spans="1:16">
      <c r="A40" s="314" t="str">
        <f>+'9.รายได้(แยกกลุ่ม)'!B99</f>
        <v>เชียงคาน,รพช.</v>
      </c>
      <c r="B40" s="314">
        <f>+'9.รายได้(แยกกลุ่ม)'!C99</f>
        <v>704.31483836320353</v>
      </c>
      <c r="C40" s="314">
        <f>+'9.รายได้(แยกกลุ่ม)'!D99</f>
        <v>75.616201377335045</v>
      </c>
      <c r="D40" s="314">
        <f>+'9.รายได้(แยกกลุ่ม)'!E99</f>
        <v>242.02412692589877</v>
      </c>
      <c r="E40" s="314">
        <f>+'9.รายได้(แยกกลุ่ม)'!F99</f>
        <v>866.38042027194081</v>
      </c>
      <c r="F40" s="314">
        <f>+'9.รายได้(แยกกลุ่ม)'!G99</f>
        <v>4.7851782209246707</v>
      </c>
      <c r="G40" s="314">
        <f>+'9.รายได้(แยกกลุ่ม)'!H99</f>
        <v>42.012950500602038</v>
      </c>
      <c r="H40" s="314">
        <f>+'9.รายได้(แยกกลุ่ม)'!I99</f>
        <v>233.17463049933662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0.15429161855965026</v>
      </c>
      <c r="K40" s="15">
        <f>+'9.รายได้(แยกกลุ่ม)'!T99</f>
        <v>-0.53771664661740504</v>
      </c>
      <c r="L40" s="15">
        <f>+'9.รายได้(แยกกลุ่ม)'!U99</f>
        <v>-0.47696769363973962</v>
      </c>
      <c r="M40" s="15">
        <f>+'9.รายได้(แยกกลุ่ม)'!V99</f>
        <v>-0.47424257158324162</v>
      </c>
      <c r="N40" s="15">
        <f>+'9.รายได้(แยกกลุ่ม)'!W99</f>
        <v>0.71572400215326537</v>
      </c>
      <c r="O40" s="15">
        <f>+'9.รายได้(แยกกลุ่ม)'!X99</f>
        <v>0.62026793491331977</v>
      </c>
      <c r="P40" s="15">
        <f>+'9.รายได้(แยกกลุ่ม)'!Y99</f>
        <v>-8.9574708487374033E-2</v>
      </c>
    </row>
    <row r="41" spans="1:16">
      <c r="A41" s="314" t="str">
        <f>+'9.รายได้(แยกกลุ่ม)'!B103</f>
        <v>สมเด็จพระยุพราชด่านซ้าย,รพช.</v>
      </c>
      <c r="B41" s="314">
        <f>+'9.รายได้(แยกกลุ่ม)'!C103</f>
        <v>629.43948943578005</v>
      </c>
      <c r="C41" s="314">
        <f>+'9.รายได้(แยกกลุ่ม)'!D103</f>
        <v>243.97739924643483</v>
      </c>
      <c r="D41" s="314">
        <f>+'9.รายได้(แยกกลุ่ม)'!E103</f>
        <v>839.93312824956683</v>
      </c>
      <c r="E41" s="314">
        <f>+'9.รายได้(แยกกลุ่ม)'!F103</f>
        <v>1957.7686197511666</v>
      </c>
      <c r="F41" s="314">
        <f>+'9.รายได้(แยกกลุ่ม)'!G103</f>
        <v>1.0728062183798872</v>
      </c>
      <c r="G41" s="314">
        <f>+'9.รายได้(แยกกลุ่ม)'!H103</f>
        <v>58.535550214192945</v>
      </c>
      <c r="H41" s="314">
        <f>+'9.รายได้(แยกกลุ่ม)'!I103</f>
        <v>351.32686459674727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3.1579469111671775E-2</v>
      </c>
      <c r="K41" s="15">
        <f>+'9.รายได้(แยกกลุ่ม)'!T103</f>
        <v>0.4915677886328263</v>
      </c>
      <c r="L41" s="15">
        <f>+'9.รายได้(แยกกลุ่ม)'!U103</f>
        <v>0.8151585415749264</v>
      </c>
      <c r="M41" s="15">
        <f>+'9.รายได้(แยกกลุ่ม)'!V103</f>
        <v>0.18805939154571155</v>
      </c>
      <c r="N41" s="15">
        <f>+'9.รายได้(แยกกลุ่ม)'!W103</f>
        <v>-0.61534570008596845</v>
      </c>
      <c r="O41" s="15">
        <f>+'9.รายได้(แยกกลุ่ม)'!X103</f>
        <v>1.2574771334664119</v>
      </c>
      <c r="P41" s="15">
        <f>+'9.รายได้(แยกกลุ่ม)'!Y103</f>
        <v>0.37174812899562204</v>
      </c>
    </row>
    <row r="42" spans="1:16">
      <c r="A42" s="314" t="str">
        <f>+'9.รายได้(แยกกลุ่ม)'!B122</f>
        <v>วังสะพุง,รพช.</v>
      </c>
      <c r="B42" s="314">
        <f>+'9.รายได้(แยกกลุ่ม)'!C122</f>
        <v>542.99247292902692</v>
      </c>
      <c r="C42" s="314">
        <f>+'9.รายได้(แยกกลุ่ม)'!D122</f>
        <v>91.231286118914127</v>
      </c>
      <c r="D42" s="314">
        <f>+'9.รายได้(แยกกลุ่ม)'!E122</f>
        <v>269.10742624618513</v>
      </c>
      <c r="E42" s="314">
        <f>+'9.รายได้(แยกกลุ่ม)'!F122</f>
        <v>1316.5073415090417</v>
      </c>
      <c r="F42" s="314">
        <f>+'9.รายได้(แยกกลุ่ม)'!G122</f>
        <v>4.6323502804414689</v>
      </c>
      <c r="G42" s="314">
        <f>+'9.รายได้(แยกกลุ่ม)'!H122</f>
        <v>24.083449430070562</v>
      </c>
      <c r="H42" s="314">
        <f>+'9.รายได้(แยกกลุ่ม)'!I122</f>
        <v>273.15216008299046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4.8657474072846245</v>
      </c>
      <c r="K42" s="15">
        <f>+'9.รายได้(แยกกลุ่ม)'!T122</f>
        <v>0.43281526591042474</v>
      </c>
      <c r="L42" s="15">
        <f>+'9.รายได้(แยกกลุ่ม)'!U122</f>
        <v>1.5482224122808212</v>
      </c>
      <c r="M42" s="15">
        <f>+'9.รายได้(แยกกลุ่ม)'!V122</f>
        <v>0.53750333548279283</v>
      </c>
      <c r="N42" s="15">
        <f>+'9.รายได้(แยกกลุ่ม)'!W122</f>
        <v>0.15420432874031476</v>
      </c>
      <c r="O42" s="15">
        <f>+'9.รายได้(แยกกลุ่ม)'!X122</f>
        <v>0.79065778660866637</v>
      </c>
      <c r="P42" s="15">
        <f>+'9.รายได้(แยกกลุ่ม)'!Y122</f>
        <v>3.2122185782612864</v>
      </c>
    </row>
    <row r="43" spans="1:16">
      <c r="A43" s="314" t="str">
        <f>+'9.รายได้(แยกกลุ่ม)'!B142</f>
        <v>เลย,รพท.</v>
      </c>
      <c r="B43" s="314">
        <f>+'9.รายได้(แยกกลุ่ม)'!C142</f>
        <v>1343.2771149308337</v>
      </c>
      <c r="C43" s="314">
        <f>+'9.รายได้(แยกกลุ่ม)'!D142</f>
        <v>804.52501547853569</v>
      </c>
      <c r="D43" s="314">
        <f>+'9.รายได้(แยกกลุ่ม)'!E142</f>
        <v>4088.8023192825112</v>
      </c>
      <c r="E43" s="314">
        <f>+'9.รายได้(แยกกลุ่ม)'!F142</f>
        <v>4015.7018625911901</v>
      </c>
      <c r="F43" s="314">
        <f>+'9.รายได้(แยกกลุ่ม)'!G142</f>
        <v>67.28050046091893</v>
      </c>
      <c r="G43" s="314">
        <f>+'9.รายได้(แยกกลุ่ม)'!H142</f>
        <v>212.04911851276825</v>
      </c>
      <c r="H43" s="314">
        <f>+'9.รายได้(แยกกลุ่ม)'!I142</f>
        <v>973.88980700539037</v>
      </c>
      <c r="I43" s="16" t="str">
        <f>+'9.รายได้(แยกกลุ่ม)'!R142</f>
        <v>เลย,รพท.</v>
      </c>
      <c r="J43" s="15">
        <f>+'9.รายได้(แยกกลุ่ม)'!S142</f>
        <v>0.66084458257583034</v>
      </c>
      <c r="K43" s="15">
        <f>+'9.รายได้(แยกกลุ่ม)'!T142</f>
        <v>0.47607196513998423</v>
      </c>
      <c r="L43" s="15">
        <f>+'9.รายได้(แยกกลุ่ม)'!U142</f>
        <v>0.78187460704361844</v>
      </c>
      <c r="M43" s="15">
        <f>+'9.รายได้(แยกกลุ่ม)'!V142</f>
        <v>-0.27640189689857297</v>
      </c>
      <c r="N43" s="15">
        <f>+'9.รายได้(แยกกลุ่ม)'!W142</f>
        <v>0.8150000639607633</v>
      </c>
      <c r="O43" s="15">
        <f>+'9.รายได้(แยกกลุ่ม)'!X142</f>
        <v>0.29802822093291048</v>
      </c>
      <c r="P43" s="15">
        <f>+'9.รายได้(แยกกลุ่ม)'!Y142</f>
        <v>0.31723606446399777</v>
      </c>
    </row>
    <row r="45" spans="1:16">
      <c r="A45" s="355" t="s">
        <v>49</v>
      </c>
      <c r="B45" s="356" t="s">
        <v>135</v>
      </c>
      <c r="C45" s="357"/>
      <c r="D45" s="357"/>
      <c r="E45" s="357"/>
      <c r="F45" s="357"/>
      <c r="G45" s="357"/>
      <c r="H45" s="358"/>
      <c r="I45" s="355" t="s">
        <v>49</v>
      </c>
      <c r="J45" s="356" t="s">
        <v>4</v>
      </c>
      <c r="K45" s="357"/>
      <c r="L45" s="357"/>
      <c r="M45" s="357"/>
      <c r="N45" s="357"/>
      <c r="O45" s="357"/>
      <c r="P45" s="358"/>
    </row>
    <row r="46" spans="1:16">
      <c r="A46" s="355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355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314" t="str">
        <f>+'9.รายได้(แยกกลุ่ม)'!B7</f>
        <v>นิคมน้ำอูน,รพช.</v>
      </c>
      <c r="B47" s="314">
        <f>+'9.รายได้(แยกกลุ่ม)'!C7</f>
        <v>505.7254279112754</v>
      </c>
      <c r="C47" s="314">
        <f>+'9.รายได้(แยกกลุ่ม)'!D7</f>
        <v>405.24640295748617</v>
      </c>
      <c r="D47" s="314">
        <f>+'9.รายได้(แยกกลุ่ม)'!E7</f>
        <v>228.80994565217389</v>
      </c>
      <c r="E47" s="314">
        <f>+'9.รายได้(แยกกลุ่ม)'!F7</f>
        <v>1151.0342592592592</v>
      </c>
      <c r="F47" s="314">
        <f>+'9.รายได้(แยกกลุ่ม)'!G7</f>
        <v>3.112583226847804</v>
      </c>
      <c r="G47" s="314">
        <f>+'9.รายได้(แยกกลุ่ม)'!H7</f>
        <v>12.915562579864147</v>
      </c>
      <c r="H47" s="314">
        <f>+'9.รายได้(แยกกลุ่ม)'!I7</f>
        <v>470.5751959334566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-0.28118392722013924</v>
      </c>
      <c r="K47" s="15">
        <f>+'9.รายได้(แยกกลุ่ม)'!T7</f>
        <v>0.12371704626350138</v>
      </c>
      <c r="L47" s="15">
        <f>+'9.รายได้(แยกกลุ่ม)'!U7</f>
        <v>-0.43122001636329815</v>
      </c>
      <c r="M47" s="15">
        <f>+'9.รายได้(แยกกลุ่ม)'!V7</f>
        <v>-0.6804836974053875</v>
      </c>
      <c r="N47" s="15">
        <f>+'9.รายได้(แยกกลุ่ม)'!W7</f>
        <v>-0.43140822229545783</v>
      </c>
      <c r="O47" s="15">
        <f>+'9.รายได้(แยกกลุ่ม)'!X7</f>
        <v>-0.28341036448565582</v>
      </c>
      <c r="P47" s="15">
        <f>+'9.รายได้(แยกกลุ่ม)'!Y7</f>
        <v>3.3257017549883819E-2</v>
      </c>
    </row>
    <row r="48" spans="1:16">
      <c r="A48" s="314" t="str">
        <f>+'9.รายได้(แยกกลุ่ม)'!B19</f>
        <v>เต่างอย,รพช.</v>
      </c>
      <c r="B48" s="314">
        <f>+'9.รายได้(แยกกลุ่ม)'!C19</f>
        <v>501.66178310271107</v>
      </c>
      <c r="C48" s="314">
        <f>+'9.รายได้(แยกกลุ่ม)'!D19</f>
        <v>141.38599111261109</v>
      </c>
      <c r="D48" s="314">
        <f>+'9.รายได้(แยกกลุ่ม)'!E19</f>
        <v>210.56021739130432</v>
      </c>
      <c r="E48" s="314">
        <f>+'9.รายได้(แยกกลุ่ม)'!F19</f>
        <v>1115.1373072747012</v>
      </c>
      <c r="F48" s="314">
        <f>+'9.รายได้(แยกกลุ่ม)'!G19</f>
        <v>4.5768629065459034</v>
      </c>
      <c r="G48" s="314">
        <f>+'9.รายได้(แยกกลุ่ม)'!H19</f>
        <v>18.201018937834501</v>
      </c>
      <c r="H48" s="314">
        <f>+'9.รายได้(แยกกลุ่ม)'!I19</f>
        <v>364.29986500168746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-5.4371686268682579E-2</v>
      </c>
      <c r="K48" s="15">
        <f>+'9.รายได้(แยกกลุ่ม)'!T19</f>
        <v>-0.16758560984163268</v>
      </c>
      <c r="L48" s="15">
        <f>+'9.รายได้(แยกกลุ่ม)'!U19</f>
        <v>-0.32954875742171397</v>
      </c>
      <c r="M48" s="15">
        <f>+'9.รายได้(แยกกลุ่ม)'!V19</f>
        <v>-4.9110658175693048E-3</v>
      </c>
      <c r="N48" s="15">
        <f>+'9.รายได้(แยกกลุ่ม)'!W19</f>
        <v>5.0671815145427949E-2</v>
      </c>
      <c r="O48" s="15">
        <f>+'9.รายได้(แยกกลุ่ม)'!X19</f>
        <v>0.30319822970567722</v>
      </c>
      <c r="P48" s="15">
        <f>+'9.รายได้(แยกกลุ่ม)'!Y19</f>
        <v>0.33480522905484278</v>
      </c>
    </row>
    <row r="49" spans="1:16">
      <c r="A49" s="314" t="str">
        <f>+'9.รายได้(แยกกลุ่ม)'!B37</f>
        <v>กุดบาก,รพช.</v>
      </c>
      <c r="B49" s="314">
        <f>+'9.รายได้(แยกกลุ่ม)'!C37</f>
        <v>432.11329197476715</v>
      </c>
      <c r="C49" s="314">
        <f>+'9.รายได้(แยกกลุ่ม)'!D37</f>
        <v>117.23837531854453</v>
      </c>
      <c r="D49" s="314">
        <f>+'9.รายได้(แยกกลุ่ม)'!E37</f>
        <v>111.25082656473961</v>
      </c>
      <c r="E49" s="314">
        <f>+'9.รายได้(แยกกลุ่ม)'!F37</f>
        <v>1566.8205010155721</v>
      </c>
      <c r="F49" s="314">
        <f>+'9.รายได้(แยกกลุ่ม)'!G37</f>
        <v>2.0126526251526253</v>
      </c>
      <c r="G49" s="314">
        <f>+'9.รายได้(แยกกลุ่ม)'!H37</f>
        <v>8.0987179487179493</v>
      </c>
      <c r="H49" s="314">
        <f>+'9.รายได้(แยกกลุ่ม)'!I37</f>
        <v>320.29539415966912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-0.14407581365347372</v>
      </c>
      <c r="K49" s="15">
        <f>+'9.รายได้(แยกกลุ่ม)'!T37</f>
        <v>-0.10761018093171205</v>
      </c>
      <c r="L49" s="15">
        <f>+'9.รายได้(แยกกลุ่ม)'!U37</f>
        <v>-0.68442053655380453</v>
      </c>
      <c r="M49" s="15">
        <f>+'9.รายได้(แยกกลุ่ม)'!V37</f>
        <v>0.19015060888989779</v>
      </c>
      <c r="N49" s="15">
        <f>+'9.รายได้(แยกกลุ่ม)'!W37</f>
        <v>-0.2793659725957916</v>
      </c>
      <c r="O49" s="15">
        <f>+'9.รายได้(แยกกลุ่ม)'!X37</f>
        <v>-0.36901706594975336</v>
      </c>
      <c r="P49" s="15">
        <f>+'9.รายได้(แยกกลุ่ม)'!Y37</f>
        <v>0.11037793030571459</v>
      </c>
    </row>
    <row r="50" spans="1:16">
      <c r="A50" s="314" t="str">
        <f>+'9.รายได้(แยกกลุ่ม)'!B38</f>
        <v>ส่องดาว,รพช.</v>
      </c>
      <c r="B50" s="314">
        <f>+'9.รายได้(แยกกลุ่ม)'!C38</f>
        <v>568.4238912213018</v>
      </c>
      <c r="C50" s="314">
        <f>+'9.รายได้(แยกกลุ่ม)'!D38</f>
        <v>151.36200423616629</v>
      </c>
      <c r="D50" s="314">
        <f>+'9.รายได้(แยกกลุ่ม)'!E38</f>
        <v>266.2141361916772</v>
      </c>
      <c r="E50" s="314">
        <f>+'9.รายได้(แยกกลุ่ม)'!F38</f>
        <v>2663.4904331450093</v>
      </c>
      <c r="F50" s="314">
        <f>+'9.รายได้(แยกกลุ่ม)'!G38</f>
        <v>2.4986111914819746</v>
      </c>
      <c r="G50" s="314">
        <f>+'9.รายได้(แยกกลุ่ม)'!H38</f>
        <v>23.683505584167584</v>
      </c>
      <c r="H50" s="314">
        <f>+'9.รายได้(แยกกลุ่ม)'!I38</f>
        <v>327.11278149703088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0.12592638465268371</v>
      </c>
      <c r="K50" s="15">
        <f>+'9.รายได้(แยกกลุ่ม)'!T38</f>
        <v>0.1521305306997047</v>
      </c>
      <c r="L50" s="15">
        <f>+'9.รายได้(แยกกลุ่ม)'!U38</f>
        <v>-0.24484413414876152</v>
      </c>
      <c r="M50" s="15">
        <f>+'9.รายได้(แยกกลุ่ม)'!V38</f>
        <v>1.0231767191744483</v>
      </c>
      <c r="N50" s="15">
        <f>+'9.รายได้(แยกกลุ่ม)'!W38</f>
        <v>-0.1053676012777717</v>
      </c>
      <c r="O50" s="15">
        <f>+'9.รายได้(แยกกลุ่ม)'!X38</f>
        <v>0.84521648200615818</v>
      </c>
      <c r="P50" s="15">
        <f>+'9.รายได้(แยกกลุ่ม)'!Y38</f>
        <v>0.13401197743777707</v>
      </c>
    </row>
    <row r="51" spans="1:16">
      <c r="A51" s="314" t="str">
        <f>+'9.รายได้(แยกกลุ่ม)'!B39</f>
        <v>เจริญศิลป์,รพช.</v>
      </c>
      <c r="B51" s="314">
        <f>+'9.รายได้(แยกกลุ่ม)'!C39</f>
        <v>497.6146959171237</v>
      </c>
      <c r="C51" s="314">
        <f>+'9.รายได้(แยกกลุ่ม)'!D39</f>
        <v>188.70739853747716</v>
      </c>
      <c r="D51" s="314">
        <f>+'9.รายได้(แยกกลุ่ม)'!E39</f>
        <v>49.68818529862174</v>
      </c>
      <c r="E51" s="314">
        <f>+'9.รายได้(แยกกลุ่ม)'!F39</f>
        <v>763.2031417910448</v>
      </c>
      <c r="F51" s="314">
        <f>+'9.รายได้(แยกกลุ่ม)'!G39</f>
        <v>4.2126101004735981</v>
      </c>
      <c r="G51" s="314">
        <f>+'9.รายได้(แยกกลุ่ม)'!H39</f>
        <v>9.9088047182755723</v>
      </c>
      <c r="H51" s="314">
        <f>+'9.รายได้(แยกกลุ่ม)'!I39</f>
        <v>242.25746496039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-1.4331515305922551E-2</v>
      </c>
      <c r="K51" s="15">
        <f>+'9.รายได้(แยกกลุ่ม)'!T39</f>
        <v>0.43639453191116756</v>
      </c>
      <c r="L51" s="15">
        <f>+'9.รายได้(แยกกลุ่ม)'!U39</f>
        <v>-0.85905209569809993</v>
      </c>
      <c r="M51" s="15">
        <f>+'9.รายได้(แยกกลุ่ม)'!V39</f>
        <v>-0.42027393481222552</v>
      </c>
      <c r="N51" s="15">
        <f>+'9.รายได้(แยกกลุ่ม)'!W39</f>
        <v>0.5083329058623447</v>
      </c>
      <c r="O51" s="15">
        <f>+'9.รายได้(แยกกลุ่ม)'!X39</f>
        <v>-0.22799056422773634</v>
      </c>
      <c r="P51" s="15">
        <f>+'9.รายได้(แยกกลุ่ม)'!Y39</f>
        <v>-0.16015856784462446</v>
      </c>
    </row>
    <row r="52" spans="1:16">
      <c r="A52" s="314" t="str">
        <f>+'9.รายได้(แยกกลุ่ม)'!B40</f>
        <v>โพนนาแก้ว,รพช.</v>
      </c>
      <c r="B52" s="314">
        <f>+'9.รายได้(แยกกลุ่ม)'!C40</f>
        <v>518.92844370035277</v>
      </c>
      <c r="C52" s="314">
        <f>+'9.รายได้(แยกกลุ่ม)'!D40</f>
        <v>74.818182951590501</v>
      </c>
      <c r="D52" s="314">
        <f>+'9.รายได้(แยกกลุ่ม)'!E40</f>
        <v>388.50404275092933</v>
      </c>
      <c r="E52" s="314">
        <f>+'9.รายได้(แยกกลุ่ม)'!F40</f>
        <v>1073.3429659000792</v>
      </c>
      <c r="F52" s="314">
        <f>+'9.รายได้(แยกกลุ่ม)'!G40</f>
        <v>4.5509470669296661</v>
      </c>
      <c r="G52" s="314">
        <f>+'9.รายได้(แยกกลุ่ม)'!H40</f>
        <v>9.5572698532789317</v>
      </c>
      <c r="H52" s="314">
        <f>+'9.รายได้(แยกกลุ่ม)'!I40</f>
        <v>252.13750329498095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2.7886469116599463E-2</v>
      </c>
      <c r="K52" s="15">
        <f>+'9.รายได้(แยกกลุ่ม)'!T40</f>
        <v>-0.43050230297223463</v>
      </c>
      <c r="L52" s="15">
        <f>+'9.รายได้(แยกกลุ่ม)'!U40</f>
        <v>0.10204931634076292</v>
      </c>
      <c r="M52" s="15">
        <f>+'9.รายได้(แยกกลุ่ม)'!V40</f>
        <v>-0.18469296030677093</v>
      </c>
      <c r="N52" s="15">
        <f>+'9.รายได้(แยกกลุ่ม)'!W40</f>
        <v>0.62947508793088192</v>
      </c>
      <c r="O52" s="15">
        <f>+'9.รายได้(แยกกลุ่ม)'!X40</f>
        <v>-0.25537915856341775</v>
      </c>
      <c r="P52" s="15">
        <f>+'9.รายได้(แยกกลุ่ม)'!Y40</f>
        <v>-0.12590713395783143</v>
      </c>
    </row>
    <row r="53" spans="1:16">
      <c r="A53" s="314" t="str">
        <f>+'9.รายได้(แยกกลุ่ม)'!B43</f>
        <v>พระอาจารย์แบน  ธนากโร,รพช.</v>
      </c>
      <c r="B53" s="314">
        <f>+'9.รายได้(แยกกลุ่ม)'!C43</f>
        <v>566.72432951399844</v>
      </c>
      <c r="C53" s="314">
        <f>+'9.รายได้(แยกกลุ่ม)'!D43</f>
        <v>85.192455236693647</v>
      </c>
      <c r="D53" s="314">
        <f>+'9.รายได้(แยกกลุ่ม)'!E43</f>
        <v>116.75840389659048</v>
      </c>
      <c r="E53" s="314">
        <f>+'9.รายได้(แยกกลุ่ม)'!F43</f>
        <v>1066.823543647364</v>
      </c>
      <c r="F53" s="314">
        <f>+'9.รายได้(แยกกลุ่ม)'!G43</f>
        <v>2.7511294550727872</v>
      </c>
      <c r="G53" s="314">
        <f>+'9.รายได้(แยกกลุ่ม)'!H43</f>
        <v>12.776758324502204</v>
      </c>
      <c r="H53" s="314">
        <f>+'9.รายได้(แยกกลุ่ม)'!I43</f>
        <v>249.92286905637897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0.12255991572315519</v>
      </c>
      <c r="K53" s="15">
        <f>+'9.รายได้(แยกกลุ่ม)'!T43</f>
        <v>-0.35153588142029801</v>
      </c>
      <c r="L53" s="15">
        <f>+'9.รายได้(แยกกลุ่ม)'!U43</f>
        <v>-0.66879747690613067</v>
      </c>
      <c r="M53" s="15">
        <f>+'9.รายได้(แยกกลุ่ม)'!V43</f>
        <v>-0.1896450874704442</v>
      </c>
      <c r="N53" s="15">
        <f>+'9.รายได้(แยกกลุ่ม)'!W43</f>
        <v>-1.4952965880485915E-2</v>
      </c>
      <c r="O53" s="15">
        <f>+'9.รายได้(แยกกลุ่ม)'!X43</f>
        <v>-4.5441134887850886E-3</v>
      </c>
      <c r="P53" s="15">
        <f>+'9.รายได้(แยกกลุ่ม)'!Y43</f>
        <v>-0.13358467483753939</v>
      </c>
    </row>
    <row r="54" spans="1:16">
      <c r="A54" s="314" t="str">
        <f>+'9.รายได้(แยกกลุ่ม)'!B54</f>
        <v>กุสุมาลย์,รพช.</v>
      </c>
      <c r="B54" s="314">
        <f>+'9.รายได้(แยกกลุ่ม)'!C54</f>
        <v>561.82997031076582</v>
      </c>
      <c r="C54" s="314">
        <f>+'9.รายได้(แยกกลุ่ม)'!D54</f>
        <v>157.78715899001111</v>
      </c>
      <c r="D54" s="314">
        <f>+'9.รายได้(แยกกลุ่ม)'!E54</f>
        <v>285.9838869047619</v>
      </c>
      <c r="E54" s="314">
        <f>+'9.รายได้(แยกกลุ่ม)'!F54</f>
        <v>1585.9346998722863</v>
      </c>
      <c r="F54" s="314">
        <f>+'9.รายได้(แยกกลุ่ม)'!G54</f>
        <v>3.2232497803071514</v>
      </c>
      <c r="G54" s="314">
        <f>+'9.รายได้(แยกกลุ่ม)'!H54</f>
        <v>6.6367744905218231</v>
      </c>
      <c r="H54" s="314">
        <f>+'9.รายได้(แยกกลุ่ม)'!I54</f>
        <v>259.0197896781354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3.7285789284304317E-3</v>
      </c>
      <c r="K54" s="15">
        <f>+'9.รายได้(แยกกลุ่ม)'!T54</f>
        <v>0.23307144461950879</v>
      </c>
      <c r="L54" s="15">
        <f>+'9.รายได้(แยกกลุ่ม)'!U54</f>
        <v>-0.12958021432966624</v>
      </c>
      <c r="M54" s="15">
        <f>+'9.รายได้(แยกกลุ่ม)'!V54</f>
        <v>3.9574205761653325E-2</v>
      </c>
      <c r="N54" s="15">
        <f>+'9.รายได้(แยกกลุ่ม)'!W54</f>
        <v>0.13007285727820869</v>
      </c>
      <c r="O54" s="15">
        <f>+'9.รายได้(แยกกลุ่ม)'!X54</f>
        <v>-0.72078032412614246</v>
      </c>
      <c r="P54" s="15">
        <f>+'9.รายได้(แยกกลุ่ม)'!Y54</f>
        <v>-0.14503401530672275</v>
      </c>
    </row>
    <row r="55" spans="1:16">
      <c r="A55" s="314" t="str">
        <f>+'9.รายได้(แยกกลุ่ม)'!B55</f>
        <v>วาริชภูมิ,รพช.</v>
      </c>
      <c r="B55" s="314">
        <f>+'9.รายได้(แยกกลุ่ม)'!C55</f>
        <v>443.88694891682263</v>
      </c>
      <c r="C55" s="314">
        <f>+'9.รายได้(แยกกลุ่ม)'!D55</f>
        <v>129.89982856378711</v>
      </c>
      <c r="D55" s="314">
        <f>+'9.รายได้(แยกกลุ่ม)'!E55</f>
        <v>127.71299386503065</v>
      </c>
      <c r="E55" s="314">
        <f>+'9.รายได้(แยกกลุ่ม)'!F55</f>
        <v>1573.2247687524289</v>
      </c>
      <c r="F55" s="314">
        <f>+'9.รายได้(แยกกลุ่ม)'!G55</f>
        <v>2.8664978774437953</v>
      </c>
      <c r="G55" s="314">
        <f>+'9.รายได้(แยกกลุ่ม)'!H55</f>
        <v>12.596371666254212</v>
      </c>
      <c r="H55" s="314">
        <f>+'9.รายได้(แยกกลุ่ม)'!I55</f>
        <v>249.14145145760895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-0.20698068813467554</v>
      </c>
      <c r="K55" s="15">
        <f>+'9.รายได้(แยกกลุ่ม)'!T55</f>
        <v>1.513817910312721E-2</v>
      </c>
      <c r="L55" s="15">
        <f>+'9.รายได้(แยกกลุ่ม)'!U55</f>
        <v>-0.61129307685668199</v>
      </c>
      <c r="M55" s="15">
        <f>+'9.รายได้(แยกกลุ่ม)'!V55</f>
        <v>3.1242893917429789E-2</v>
      </c>
      <c r="N55" s="15">
        <f>+'9.รายได้(แยกกลุ่ม)'!W55</f>
        <v>4.9954758505077459E-3</v>
      </c>
      <c r="O55" s="15">
        <f>+'9.รายได้(แยกกลุ่ม)'!X55</f>
        <v>-0.47005057669789779</v>
      </c>
      <c r="P55" s="15">
        <f>+'9.รายได้(แยกกลุ่ม)'!Y55</f>
        <v>-0.17764018479802068</v>
      </c>
    </row>
    <row r="56" spans="1:16">
      <c r="A56" s="314" t="str">
        <f>+'9.รายได้(แยกกลุ่ม)'!B56</f>
        <v>คำตากล้า,รพช.</v>
      </c>
      <c r="B56" s="314">
        <f>+'9.รายได้(แยกกลุ่ม)'!C56</f>
        <v>629.48648339060719</v>
      </c>
      <c r="C56" s="314">
        <f>+'9.รายได้(แยกกลุ่ม)'!D56</f>
        <v>96.670978563246607</v>
      </c>
      <c r="D56" s="314">
        <f>+'9.รายได้(แยกกลุ่ม)'!E56</f>
        <v>206.79372689326175</v>
      </c>
      <c r="E56" s="314">
        <f>+'9.รายได้(แยกกลุ่ม)'!F56</f>
        <v>2194.1875846294602</v>
      </c>
      <c r="F56" s="314">
        <f>+'9.รายได้(แยกกลุ่ม)'!G56</f>
        <v>3.3394432537506855</v>
      </c>
      <c r="G56" s="314">
        <f>+'9.รายได้(แยกกลุ่ม)'!H56</f>
        <v>17.007781737526791</v>
      </c>
      <c r="H56" s="314">
        <f>+'9.รายได้(แยกกลุ่ม)'!I56</f>
        <v>287.6205675012273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0.12459926813591338</v>
      </c>
      <c r="K56" s="15">
        <f>+'9.รายได้(แยกกลุ่ม)'!T56</f>
        <v>-0.24453787017414841</v>
      </c>
      <c r="L56" s="15">
        <f>+'9.รายได้(แยกกลุ่ม)'!U56</f>
        <v>-0.37060317142851829</v>
      </c>
      <c r="M56" s="15">
        <f>+'9.รายได้(แยกกลุ่ม)'!V56</f>
        <v>0.43828167437596255</v>
      </c>
      <c r="N56" s="15">
        <f>+'9.รายได้(แยกกลุ่ม)'!W56</f>
        <v>0.17081034257446198</v>
      </c>
      <c r="O56" s="15">
        <f>+'9.รายได้(แยกกลุ่ม)'!X56</f>
        <v>-0.28445552717399086</v>
      </c>
      <c r="P56" s="15">
        <f>+'9.รายได้(แยกกลุ่ม)'!Y56</f>
        <v>-5.0629289687498982E-2</v>
      </c>
    </row>
    <row r="57" spans="1:16">
      <c r="A57" s="314" t="str">
        <f>+'9.รายได้(แยกกลุ่ม)'!B69</f>
        <v>โคกศรีสุพรรณ,รพช.</v>
      </c>
      <c r="B57" s="314">
        <f>+'9.รายได้(แยกกลุ่ม)'!C69</f>
        <v>575.21615890300461</v>
      </c>
      <c r="C57" s="314">
        <f>+'9.รายได้(แยกกลุ่ม)'!D69</f>
        <v>223.06230409356726</v>
      </c>
      <c r="D57" s="314">
        <f>+'9.รายได้(แยกกลุ่ม)'!E69</f>
        <v>302.92850292397662</v>
      </c>
      <c r="E57" s="314">
        <f>+'9.รายได้(แยกกลุ่ม)'!F69</f>
        <v>2145.9284945255472</v>
      </c>
      <c r="F57" s="314">
        <f>+'9.รายได้(แยกกลุ่ม)'!G69</f>
        <v>3.8326409667954566</v>
      </c>
      <c r="G57" s="314">
        <f>+'9.รายได้(แยกกลุ่ม)'!H69</f>
        <v>22.195864683496499</v>
      </c>
      <c r="H57" s="314">
        <f>+'9.รายได้(แยกกลุ่ม)'!I69</f>
        <v>469.46127606372249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0.12343064513866439</v>
      </c>
      <c r="K57" s="15">
        <f>+'9.รายได้(แยกกลุ่ม)'!T69</f>
        <v>0.34387051716221195</v>
      </c>
      <c r="L57" s="15">
        <f>+'9.รายได้(แยกกลุ่ม)'!U69</f>
        <v>-0.29385358291339853</v>
      </c>
      <c r="M57" s="15">
        <f>+'9.รายได้(แยกกลุ่ม)'!V69</f>
        <v>-0.35914432547512964</v>
      </c>
      <c r="N57" s="15">
        <f>+'9.รายได้(แยกกลุ่ม)'!W69</f>
        <v>-0.16987272373211099</v>
      </c>
      <c r="O57" s="15">
        <f>+'9.รายได้(แยกกลุ่ม)'!X69</f>
        <v>9.2410142786063534E-2</v>
      </c>
      <c r="P57" s="15">
        <f>+'9.รายได้(แยกกลุ่ม)'!Y69</f>
        <v>0.50130548069814618</v>
      </c>
    </row>
    <row r="58" spans="1:16">
      <c r="A58" s="314" t="str">
        <f>+'9.รายได้(แยกกลุ่ม)'!B101</f>
        <v>พระอาจารย์ฝั้นอาจาโร,รพช.</v>
      </c>
      <c r="B58" s="314">
        <f>+'9.รายได้(แยกกลุ่ม)'!C101</f>
        <v>572.49765673420734</v>
      </c>
      <c r="C58" s="314">
        <f>+'9.รายได้(แยกกลุ่ม)'!D101</f>
        <v>169.87934977537361</v>
      </c>
      <c r="D58" s="314">
        <f>+'9.รายได้(แยกกลุ่ม)'!E101</f>
        <v>409.66758324382386</v>
      </c>
      <c r="E58" s="314">
        <f>+'9.รายได้(แยกกลุ่ม)'!F101</f>
        <v>1209.8736280254775</v>
      </c>
      <c r="F58" s="314">
        <f>+'9.รายได้(แยกกลุ่ม)'!G101</f>
        <v>2.8088272266979271</v>
      </c>
      <c r="G58" s="314">
        <f>+'9.รายได้(แยกกลุ่ม)'!H101</f>
        <v>15.222400044895618</v>
      </c>
      <c r="H58" s="314">
        <f>+'9.รายได้(แยกกลุ่ม)'!I101</f>
        <v>309.28094526450906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-6.1741694454325119E-2</v>
      </c>
      <c r="K58" s="15">
        <f>+'9.รายได้(แยกกลุ่ม)'!T101</f>
        <v>3.8565731340129875E-2</v>
      </c>
      <c r="L58" s="15">
        <f>+'9.รายได้(แยกกลุ่ม)'!U101</f>
        <v>-0.1146776000119417</v>
      </c>
      <c r="M58" s="15">
        <f>+'9.รายได้(แยกกลุ่ม)'!V101</f>
        <v>-0.26579591078446962</v>
      </c>
      <c r="N58" s="15">
        <f>+'9.รายได้(แยกกลุ่ม)'!W101</f>
        <v>7.1040342183921997E-3</v>
      </c>
      <c r="O58" s="15">
        <f>+'9.รายได้(แยกกลุ่ม)'!X101</f>
        <v>-0.41293419311709584</v>
      </c>
      <c r="P58" s="15">
        <f>+'9.รายได้(แยกกลุ่ม)'!Y101</f>
        <v>0.2075807481660929</v>
      </c>
    </row>
    <row r="59" spans="1:16">
      <c r="A59" s="314" t="str">
        <f>+'9.รายได้(แยกกลุ่ม)'!B102</f>
        <v>บ้านม่วง,รพช.</v>
      </c>
      <c r="B59" s="314">
        <f>+'9.รายได้(แยกกลุ่ม)'!C102</f>
        <v>788.50869724002814</v>
      </c>
      <c r="C59" s="314">
        <f>+'9.รายได้(แยกกลุ่ม)'!D102</f>
        <v>216.22903867003976</v>
      </c>
      <c r="D59" s="314">
        <f>+'9.รายได้(แยกกลุ่ม)'!E102</f>
        <v>338.46642227378197</v>
      </c>
      <c r="E59" s="314">
        <f>+'9.รายได้(แยกกลุ่ม)'!F102</f>
        <v>3051.7746210916798</v>
      </c>
      <c r="F59" s="314">
        <f>+'9.รายได้(แยกกลุ่ม)'!G102</f>
        <v>4.2807458325687753</v>
      </c>
      <c r="G59" s="314">
        <f>+'9.รายได้(แยกกลุ่ม)'!H102</f>
        <v>16.720002258387794</v>
      </c>
      <c r="H59" s="314">
        <f>+'9.รายได้(แยกกลุ่ม)'!I102</f>
        <v>248.99096494398265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0.29227574205414397</v>
      </c>
      <c r="K59" s="15">
        <f>+'9.รายได้(แยกกลุ่ม)'!T102</f>
        <v>0.32192682618730717</v>
      </c>
      <c r="L59" s="15">
        <f>+'9.รายได้(แยกกลุ่ม)'!U102</f>
        <v>-0.26854865373994952</v>
      </c>
      <c r="M59" s="15">
        <f>+'9.รายได้(แยกกลุ่ม)'!V102</f>
        <v>0.85194995102621096</v>
      </c>
      <c r="N59" s="15">
        <f>+'9.รายได้(แยกกลุ่ม)'!W102</f>
        <v>0.5348599431342751</v>
      </c>
      <c r="O59" s="15">
        <f>+'9.รายได้(แยกกลุ่ม)'!X102</f>
        <v>-0.35517779141562961</v>
      </c>
      <c r="P59" s="15">
        <f>+'9.รายได้(แยกกลุ่ม)'!Y102</f>
        <v>-2.7820173413846731E-2</v>
      </c>
    </row>
    <row r="60" spans="1:16">
      <c r="A60" s="314" t="str">
        <f>+'9.รายได้(แยกกลุ่ม)'!B111</f>
        <v>พังโคน,รพช.</v>
      </c>
      <c r="B60" s="314">
        <f>+'9.รายได้(แยกกลุ่ม)'!C111</f>
        <v>664.00605727960885</v>
      </c>
      <c r="C60" s="314">
        <f>+'9.รายได้(แยกกลุ่ม)'!D111</f>
        <v>71.875447805842413</v>
      </c>
      <c r="D60" s="314">
        <f>+'9.รายได้(แยกกลุ่ม)'!E111</f>
        <v>445.32521150592214</v>
      </c>
      <c r="E60" s="314">
        <f>+'9.รายได้(แยกกลุ่ม)'!F111</f>
        <v>2494.7185018883761</v>
      </c>
      <c r="F60" s="314">
        <f>+'9.รายได้(แยกกลุ่ม)'!G111</f>
        <v>10.430611932882314</v>
      </c>
      <c r="G60" s="314">
        <f>+'9.รายได้(แยกกลุ่ม)'!H111</f>
        <v>53.742900279019992</v>
      </c>
      <c r="H60" s="314">
        <f>+'9.รายได้(แยกกลุ่ม)'!I111</f>
        <v>413.47690294722054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0.16720251529759531</v>
      </c>
      <c r="K60" s="15">
        <f>+'9.รายได้(แยกกลุ่ม)'!T111</f>
        <v>-0.53637579385594825</v>
      </c>
      <c r="L60" s="15">
        <f>+'9.รายได้(แยกกลุ่ม)'!U111</f>
        <v>-0.30957457877702588</v>
      </c>
      <c r="M60" s="15">
        <f>+'9.รายได้(แยกกลุ่ม)'!V111</f>
        <v>4.6208608813486068E-2</v>
      </c>
      <c r="N60" s="15">
        <f>+'9.รายได้(แยกกลุ่ม)'!W111</f>
        <v>1.4434228481139195</v>
      </c>
      <c r="O60" s="15">
        <f>+'9.รายได้(แยกกลุ่ม)'!X111</f>
        <v>0.88658462584787645</v>
      </c>
      <c r="P60" s="15">
        <f>+'9.รายได้(แยกกลุ่ม)'!Y111</f>
        <v>0.36721448158174658</v>
      </c>
    </row>
    <row r="61" spans="1:16">
      <c r="A61" s="314" t="str">
        <f>+'9.รายได้(แยกกลุ่ม)'!B112</f>
        <v>อากาศอำนวย,รพช.</v>
      </c>
      <c r="B61" s="314">
        <f>+'9.รายได้(แยกกลุ่ม)'!C112</f>
        <v>510.08860361382023</v>
      </c>
      <c r="C61" s="314">
        <f>+'9.รายได้(แยกกลุ่ม)'!D112</f>
        <v>87.129105995312628</v>
      </c>
      <c r="D61" s="314">
        <f>+'9.รายได้(แยกกลุ่ม)'!E112</f>
        <v>186.7360337051982</v>
      </c>
      <c r="E61" s="314">
        <f>+'9.รายได้(แยกกลุ่ม)'!F112</f>
        <v>1725.739466527197</v>
      </c>
      <c r="F61" s="314">
        <f>+'9.รายได้(แยกกลุ่ม)'!G112</f>
        <v>3.4724731570623977</v>
      </c>
      <c r="G61" s="314">
        <f>+'9.รายได้(แยกกลุ่ม)'!H112</f>
        <v>16.615298116139055</v>
      </c>
      <c r="H61" s="314">
        <f>+'9.รายได้(แยกกลุ่ม)'!I112</f>
        <v>327.95286761926366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-0.10335652117104172</v>
      </c>
      <c r="K61" s="15">
        <f>+'9.รายได้(แยกกลุ่ม)'!T112</f>
        <v>-0.43798384799998097</v>
      </c>
      <c r="L61" s="15">
        <f>+'9.รายได้(แยกกลุ่ม)'!U112</f>
        <v>-0.71048729917528053</v>
      </c>
      <c r="M61" s="15">
        <f>+'9.รายได้(แยกกลุ่ม)'!V112</f>
        <v>-0.27627767017269222</v>
      </c>
      <c r="N61" s="15">
        <f>+'9.รายได้(แยกกลุ่ม)'!W112</f>
        <v>-0.18655585060349034</v>
      </c>
      <c r="O61" s="15">
        <f>+'9.รายได้(แยกกลุ่ม)'!X112</f>
        <v>-0.4167384749046758</v>
      </c>
      <c r="P61" s="15">
        <f>+'9.รายได้(แยกกลุ่ม)'!Y112</f>
        <v>8.4418275094204617E-2</v>
      </c>
    </row>
    <row r="62" spans="1:16">
      <c r="A62" s="314" t="str">
        <f>+'9.รายได้(แยกกลุ่ม)'!B133</f>
        <v>วานรนิวาส,รพท.</v>
      </c>
      <c r="B62" s="314">
        <f>+'9.รายได้(แยกกลุ่ม)'!C133</f>
        <v>590.62369790024263</v>
      </c>
      <c r="C62" s="314">
        <f>+'9.รายได้(แยกกลุ่ม)'!D133</f>
        <v>421.17170090144953</v>
      </c>
      <c r="D62" s="314">
        <f>+'9.รายได้(แยกกลุ่ม)'!E133</f>
        <v>865.04263261000608</v>
      </c>
      <c r="E62" s="314">
        <f>+'9.รายได้(แยกกลุ่ม)'!F133</f>
        <v>4646.5089864253387</v>
      </c>
      <c r="F62" s="314">
        <f>+'9.รายได้(แยกกลุ่ม)'!G133</f>
        <v>18.112074226477802</v>
      </c>
      <c r="G62" s="314">
        <f>+'9.รายได้(แยกกลุ่ม)'!H133</f>
        <v>66.314100735934161</v>
      </c>
      <c r="H62" s="314">
        <f>+'9.รายได้(แยกกลุ่ม)'!I133</f>
        <v>300.69991442210454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-0.33639377880304377</v>
      </c>
      <c r="K62" s="15">
        <f>+'9.รายได้(แยกกลุ่ม)'!T133</f>
        <v>6.9920282498073943E-2</v>
      </c>
      <c r="L62" s="15">
        <f>+'9.รายได้(แยกกลุ่ม)'!U133</f>
        <v>-0.30996774376979774</v>
      </c>
      <c r="M62" s="15">
        <f>+'9.รายได้(แยกกลุ่ม)'!V133</f>
        <v>-6.1809545771388412E-2</v>
      </c>
      <c r="N62" s="15">
        <f>+'9.รายได้(แยกกลุ่ม)'!W133</f>
        <v>-0.21315521507276303</v>
      </c>
      <c r="O62" s="15">
        <f>+'9.รายได้(แยกกลุ่ม)'!X133</f>
        <v>-0.3891998241495962</v>
      </c>
      <c r="P62" s="15">
        <f>+'9.รายได้(แยกกลุ่ม)'!Y133</f>
        <v>-0.31290171994749133</v>
      </c>
    </row>
    <row r="63" spans="1:16">
      <c r="A63" s="314" t="str">
        <f>+'9.รายได้(แยกกลุ่ม)'!B135</f>
        <v>สมเด็จพระยุพราชสว่างแดนดิน,รพท.</v>
      </c>
      <c r="B63" s="314">
        <f>+'9.รายได้(แยกกลุ่ม)'!C135</f>
        <v>568.78383343047381</v>
      </c>
      <c r="C63" s="314">
        <f>+'9.รายได้(แยกกลุ่ม)'!D135</f>
        <v>264.13527534926436</v>
      </c>
      <c r="D63" s="314">
        <f>+'9.รายได้(แยกกลุ่ม)'!E135</f>
        <v>319.32483445515737</v>
      </c>
      <c r="E63" s="314">
        <f>+'9.รายได้(แยกกลุ่ม)'!F135</f>
        <v>3278.0173582274556</v>
      </c>
      <c r="F63" s="314">
        <f>+'9.รายได้(แยกกลุ่ม)'!G135</f>
        <v>19.1151190841119</v>
      </c>
      <c r="G63" s="314">
        <f>+'9.รายได้(แยกกลุ่ม)'!H135</f>
        <v>56.029314883181627</v>
      </c>
      <c r="H63" s="314">
        <f>+'9.รายได้(แยกกลุ่ม)'!I135</f>
        <v>345.03758570444552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-0.36093236400333639</v>
      </c>
      <c r="K63" s="15">
        <f>+'9.รายได้(แยกกลุ่ม)'!T135</f>
        <v>-0.32900599015906279</v>
      </c>
      <c r="L63" s="15">
        <f>+'9.รายได้(แยกกลุ่ม)'!U135</f>
        <v>-0.74527910222805449</v>
      </c>
      <c r="M63" s="15">
        <f>+'9.รายได้(แยกกลุ่ม)'!V135</f>
        <v>-0.33812576210023304</v>
      </c>
      <c r="N63" s="15">
        <f>+'9.รายได้(แยกกลุ่ม)'!W135</f>
        <v>-0.16957982964707319</v>
      </c>
      <c r="O63" s="15">
        <f>+'9.รายได้(แยกกลุ่ม)'!X135</f>
        <v>-0.48393003895654974</v>
      </c>
      <c r="P63" s="15">
        <f>+'9.รายได้(แยกกลุ่ม)'!Y135</f>
        <v>-0.2115902921136078</v>
      </c>
    </row>
    <row r="64" spans="1:16">
      <c r="A64" s="314" t="str">
        <f>+'9.รายได้(แยกกลุ่ม)'!B151</f>
        <v>สกลนคร,รพศ.</v>
      </c>
      <c r="B64" s="314">
        <f>+'9.รายได้(แยกกลุ่ม)'!C151</f>
        <v>2122.0937096932548</v>
      </c>
      <c r="C64" s="314">
        <f>+'9.รายได้(แยกกลุ่ม)'!D151</f>
        <v>1342.7826024937935</v>
      </c>
      <c r="D64" s="314">
        <f>+'9.รายได้(แยกกลุ่ม)'!E151</f>
        <v>2081.5771509144674</v>
      </c>
      <c r="E64" s="314">
        <f>+'9.รายได้(แยกกลุ่ม)'!F151</f>
        <v>10029.854168664504</v>
      </c>
      <c r="F64" s="314">
        <f>+'9.รายได้(แยกกลุ่ม)'!G151</f>
        <v>88.686171382593542</v>
      </c>
      <c r="G64" s="314">
        <f>+'9.รายได้(แยกกลุ่ม)'!H151</f>
        <v>184.0624149740564</v>
      </c>
      <c r="H64" s="314">
        <f>+'9.รายได้(แยกกลุ่ม)'!I151</f>
        <v>947.2071923082317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0.17596841228610471</v>
      </c>
      <c r="K64" s="15">
        <f>+'9.รายได้(แยกกลุ่ม)'!T151</f>
        <v>0.42891816771933777</v>
      </c>
      <c r="L64" s="15">
        <f>+'9.รายได้(แยกกลุ่ม)'!U151</f>
        <v>-2.7847286682650855E-2</v>
      </c>
      <c r="M64" s="15">
        <f>+'9.รายได้(แยกกลุ่ม)'!V151</f>
        <v>8.2923282603257556E-2</v>
      </c>
      <c r="N64" s="15">
        <f>+'9.รายได้(แยกกลุ่ม)'!W151</f>
        <v>0.52427959790339218</v>
      </c>
      <c r="O64" s="15">
        <f>+'9.รายได้(แยกกลุ่ม)'!X151</f>
        <v>9.1529371438717089E-2</v>
      </c>
      <c r="P64" s="15">
        <f>+'9.รายได้(แยกกลุ่ม)'!Y151</f>
        <v>9.0422337542300363E-2</v>
      </c>
    </row>
    <row r="66" spans="1:16">
      <c r="A66" s="355" t="s">
        <v>47</v>
      </c>
      <c r="B66" s="356" t="s">
        <v>135</v>
      </c>
      <c r="C66" s="357"/>
      <c r="D66" s="357"/>
      <c r="E66" s="357"/>
      <c r="F66" s="357"/>
      <c r="G66" s="357"/>
      <c r="H66" s="358"/>
      <c r="I66" s="355" t="s">
        <v>47</v>
      </c>
      <c r="J66" s="356" t="s">
        <v>4</v>
      </c>
      <c r="K66" s="357"/>
      <c r="L66" s="357"/>
      <c r="M66" s="357"/>
      <c r="N66" s="357"/>
      <c r="O66" s="357"/>
      <c r="P66" s="358"/>
    </row>
    <row r="67" spans="1:16">
      <c r="A67" s="355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355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314">
        <f>+'9.รายได้(แยกกลุ่ม)'!C9</f>
        <v>565.21786973881217</v>
      </c>
      <c r="C68" s="314">
        <f>+'9.รายได้(แยกกลุ่ม)'!D9</f>
        <v>122.46110963234071</v>
      </c>
      <c r="D68" s="314">
        <f>+'9.รายได้(แยกกลุ่ม)'!E9</f>
        <v>525.55581521739134</v>
      </c>
      <c r="E68" s="314">
        <f>+'9.รายได้(แยกกลุ่ม)'!F9</f>
        <v>934.51160051216391</v>
      </c>
      <c r="F68" s="314">
        <f>+'9.รายได้(แยกกลุ่ม)'!G9</f>
        <v>10.886080105055811</v>
      </c>
      <c r="G68" s="314">
        <f>+'9.รายได้(แยกกลุ่ม)'!H9</f>
        <v>17.412475377544322</v>
      </c>
      <c r="H68" s="314">
        <f>+'9.รายได้(แยกกลุ่ม)'!I9</f>
        <v>306.98219930128096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-0.19662396437394264</v>
      </c>
      <c r="K68" s="15">
        <f>+'9.รายได้(แยกกลุ่ม)'!T9</f>
        <v>-0.66042478009942673</v>
      </c>
      <c r="L68" s="15">
        <f>+'9.รายได้(แยกกลุ่ม)'!U9</f>
        <v>0.30643634011405274</v>
      </c>
      <c r="M68" s="15">
        <f>+'9.รายได้(แยกกลุ่ม)'!V9</f>
        <v>-0.74058835440782023</v>
      </c>
      <c r="N68" s="15">
        <f>+'9.รายได้(แยกกลุ่ม)'!W9</f>
        <v>0.98861691015287123</v>
      </c>
      <c r="O68" s="15">
        <f>+'9.รายได้(แยกกลุ่ม)'!X9</f>
        <v>-3.3909726576678186E-2</v>
      </c>
      <c r="P68" s="15">
        <f>+'9.รายได้(แยกกลุ่ม)'!Y9</f>
        <v>-0.3259493606292857</v>
      </c>
    </row>
    <row r="69" spans="1:16">
      <c r="A69" s="314" t="str">
        <f>+'9.รายได้(แยกกลุ่ม)'!B18</f>
        <v>ศรีเชียงใหม่,รพช.</v>
      </c>
      <c r="B69" s="314">
        <f>+'9.รายได้(แยกกลุ่ม)'!C18</f>
        <v>352.02653793340193</v>
      </c>
      <c r="C69" s="314">
        <f>+'9.รายได้(แยกกลุ่ม)'!D18</f>
        <v>87.424422416752492</v>
      </c>
      <c r="D69" s="314">
        <f>+'9.รายได้(แยกกลุ่ม)'!E18</f>
        <v>306.56909340659337</v>
      </c>
      <c r="E69" s="314">
        <f>+'9.รายได้(แยกกลุ่ม)'!F18</f>
        <v>1165.8841932969603</v>
      </c>
      <c r="F69" s="314">
        <f>+'9.รายได้(แยกกลุ่ม)'!G18</f>
        <v>7.4386825743572507</v>
      </c>
      <c r="G69" s="314">
        <f>+'9.รายได้(แยกกลุ่ม)'!H18</f>
        <v>21.78456561922366</v>
      </c>
      <c r="H69" s="314">
        <f>+'9.รายได้(แยกกลุ่ม)'!I18</f>
        <v>394.72816898386543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-0.33643288632476753</v>
      </c>
      <c r="K69" s="15">
        <f>+'9.รายได้(แยกกลุ่ม)'!T18</f>
        <v>-0.48528601243792235</v>
      </c>
      <c r="L69" s="15">
        <f>+'9.รายได้(แยกกลุ่ม)'!U18</f>
        <v>-2.3843952304745675E-2</v>
      </c>
      <c r="M69" s="15">
        <f>+'9.รายได้(แยกกลุ่ม)'!V18</f>
        <v>4.0372743086985248E-2</v>
      </c>
      <c r="N69" s="15">
        <f>+'9.รายได้(แยกกลุ่ม)'!W18</f>
        <v>0.70763561904215644</v>
      </c>
      <c r="O69" s="15">
        <f>+'9.รายได้(แยกกลุ่ม)'!X18</f>
        <v>0.55978121042805407</v>
      </c>
      <c r="P69" s="15">
        <f>+'9.รายได้(แยกกลุ่ม)'!Y18</f>
        <v>0.44629541384119542</v>
      </c>
    </row>
    <row r="70" spans="1:16">
      <c r="A70" s="314" t="str">
        <f>+'9.รายได้(แยกกลุ่ม)'!B21</f>
        <v>สระใคร,รพช.</v>
      </c>
      <c r="B70" s="314">
        <f>+'9.รายได้(แยกกลุ่ม)'!C21</f>
        <v>620.26480662983431</v>
      </c>
      <c r="C70" s="314">
        <f>+'9.รายได้(แยกกลุ่ม)'!D21</f>
        <v>62.082051104972365</v>
      </c>
      <c r="D70" s="314">
        <f>+'9.รายได้(แยกกลุ่ม)'!E21</f>
        <v>292.71874196510555</v>
      </c>
      <c r="E70" s="314">
        <f>+'9.รายได้(แยกกลุ่ม)'!F21</f>
        <v>1199.4569147286822</v>
      </c>
      <c r="F70" s="314">
        <f>+'9.รายได้(แยกกลุ่ม)'!G21</f>
        <v>3.1152212322845005</v>
      </c>
      <c r="G70" s="314">
        <f>+'9.รายได้(แยกกลุ่ม)'!H21</f>
        <v>12.04157362505169</v>
      </c>
      <c r="H70" s="314">
        <f>+'9.รายได้(แยกกลุ่ม)'!I21</f>
        <v>177.20886641673243</v>
      </c>
      <c r="I70" s="16" t="str">
        <f>+'9.รายได้(แยกกลุ่ม)'!R21</f>
        <v>สระใคร,รพช.</v>
      </c>
      <c r="J70" s="15">
        <f>+'9.รายได้(แยกกลุ่ม)'!S21</f>
        <v>0.16919403254635154</v>
      </c>
      <c r="K70" s="15">
        <f>+'9.รายได้(แยกกลุ่ม)'!T21</f>
        <v>-0.63449000637435371</v>
      </c>
      <c r="L70" s="15">
        <f>+'9.รายได้(แยกกลุ่ม)'!U21</f>
        <v>-6.7945280889691151E-2</v>
      </c>
      <c r="M70" s="15">
        <f>+'9.รายได้(แยกกลุ่ม)'!V21</f>
        <v>7.0331245389039565E-2</v>
      </c>
      <c r="N70" s="15">
        <f>+'9.รายได้(แยกกลุ่ม)'!W21</f>
        <v>-0.28486493619401881</v>
      </c>
      <c r="O70" s="15">
        <f>+'9.รายได้(แยกกลุ่ม)'!X21</f>
        <v>-0.13781983939273967</v>
      </c>
      <c r="P70" s="15">
        <f>+'9.รายได้(แยกกลุ่ม)'!Y21</f>
        <v>-0.35070159433948761</v>
      </c>
    </row>
    <row r="71" spans="1:16">
      <c r="A71" s="314" t="str">
        <f>+'9.รายได้(แยกกลุ่ม)'!B23</f>
        <v>เฝ้าไร่,รพช.</v>
      </c>
      <c r="B71" s="314">
        <f>+'9.รายได้(แยกกลุ่ม)'!C23</f>
        <v>435.73246427393644</v>
      </c>
      <c r="C71" s="314">
        <f>+'9.รายได้(แยกกลุ่ม)'!D23</f>
        <v>67.31906864900516</v>
      </c>
      <c r="D71" s="314">
        <f>+'9.รายได้(แยกกลุ่ม)'!E23</f>
        <v>102.69208820882091</v>
      </c>
      <c r="E71" s="314">
        <f>+'9.รายได้(แยกกลุ่ม)'!F23</f>
        <v>765.59427542033632</v>
      </c>
      <c r="F71" s="314">
        <f>+'9.รายได้(แยกกลุ่ม)'!G23</f>
        <v>2.5073940061354518</v>
      </c>
      <c r="G71" s="314">
        <f>+'9.รายได้(แยกกลุ่ม)'!H23</f>
        <v>9.5525249744356167</v>
      </c>
      <c r="H71" s="314">
        <f>+'9.รายได้(แยกกลุ่ม)'!I23</f>
        <v>127.54974167307904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-0.17864790719967583</v>
      </c>
      <c r="K71" s="15">
        <f>+'9.รายได้(แยกกลุ่ม)'!T23</f>
        <v>-0.60365690380981052</v>
      </c>
      <c r="L71" s="15">
        <f>+'9.รายได้(แยกกลุ่ม)'!U23</f>
        <v>-0.67301497407455513</v>
      </c>
      <c r="M71" s="15">
        <f>+'9.รายได้(แยกกลุ่ม)'!V23</f>
        <v>-0.31682458601797664</v>
      </c>
      <c r="N71" s="15">
        <f>+'9.รายได้(แยกกลุ่ม)'!W23</f>
        <v>-0.4243987059469771</v>
      </c>
      <c r="O71" s="15">
        <f>+'9.รายได้(แยกกลุ่ม)'!X23</f>
        <v>-0.31603644398026831</v>
      </c>
      <c r="P71" s="15">
        <f>+'9.รายได้(แยกกลุ่ม)'!Y23</f>
        <v>-0.53265406192497033</v>
      </c>
    </row>
    <row r="72" spans="1:16">
      <c r="A72" s="314" t="str">
        <f>+'9.รายได้(แยกกลุ่ม)'!B24</f>
        <v>รัตนวาปี,รพช.</v>
      </c>
      <c r="B72" s="314">
        <f>+'9.รายได้(แยกกลุ่ม)'!C24</f>
        <v>461.33927829680823</v>
      </c>
      <c r="C72" s="314">
        <f>+'9.รายได้(แยกกลุ่ม)'!D24</f>
        <v>86.444419824262852</v>
      </c>
      <c r="D72" s="314">
        <f>+'9.รายได้(แยกกลุ่ม)'!E24</f>
        <v>46.517562711864407</v>
      </c>
      <c r="E72" s="314">
        <f>+'9.รายได้(แยกกลุ่ม)'!F24</f>
        <v>855.97770467836256</v>
      </c>
      <c r="F72" s="314">
        <f>+'9.รายได้(แยกกลุ่ม)'!G24</f>
        <v>6.923330520097057</v>
      </c>
      <c r="G72" s="314">
        <f>+'9.รายได้(แยกกลุ่ม)'!H24</f>
        <v>13.975485283257727</v>
      </c>
      <c r="H72" s="314">
        <f>+'9.รายได้(แยกกลุ่ม)'!I24</f>
        <v>160.14986837078456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-0.13037927446724787</v>
      </c>
      <c r="K72" s="15">
        <f>+'9.รายได้(แยกกลุ่ม)'!T24</f>
        <v>-0.4910558079739677</v>
      </c>
      <c r="L72" s="15">
        <f>+'9.รายได้(แยกกลุ่ม)'!U24</f>
        <v>-0.85188200264856473</v>
      </c>
      <c r="M72" s="15">
        <f>+'9.รายได้(แยกกลุ่ม)'!V24</f>
        <v>-0.23617124431611317</v>
      </c>
      <c r="N72" s="15">
        <f>+'9.รายได้(แยกกลุ่ม)'!W24</f>
        <v>0.58933059454293679</v>
      </c>
      <c r="O72" s="15">
        <f>+'9.รายได้(แยกกลุ่ม)'!X24</f>
        <v>6.4879568693637982E-4</v>
      </c>
      <c r="P72" s="15">
        <f>+'9.รายได้(แยกกลุ่ม)'!Y24</f>
        <v>-0.41320625597053734</v>
      </c>
    </row>
    <row r="73" spans="1:16">
      <c r="A73" s="314" t="str">
        <f>+'9.รายได้(แยกกลุ่ม)'!B52</f>
        <v>สังคม,รพช.</v>
      </c>
      <c r="B73" s="314">
        <f>+'9.รายได้(แยกกลุ่ม)'!C52</f>
        <v>438.9886321706544</v>
      </c>
      <c r="C73" s="314">
        <f>+'9.รายได้(แยกกลุ่ม)'!D52</f>
        <v>402.44568415489573</v>
      </c>
      <c r="D73" s="314">
        <f>+'9.รายได้(แยกกลุ่ม)'!E52</f>
        <v>355.33611600587375</v>
      </c>
      <c r="E73" s="314">
        <f>+'9.รายได้(แยกกลุ่ม)'!F52</f>
        <v>1787.0673565380998</v>
      </c>
      <c r="F73" s="314">
        <f>+'9.รายได้(แยกกลุ่ม)'!G52</f>
        <v>4.8242694963523585</v>
      </c>
      <c r="G73" s="314">
        <f>+'9.รายได้(แยกกลุ่ม)'!H52</f>
        <v>26.700347208676316</v>
      </c>
      <c r="H73" s="314">
        <f>+'9.รายได้(แยกกลุ่ม)'!I52</f>
        <v>357.88507735178246</v>
      </c>
      <c r="I73" s="16" t="str">
        <f>+'9.รายได้(แยกกลุ่ม)'!R52</f>
        <v>สังคม,รพช.</v>
      </c>
      <c r="J73" s="15">
        <f>+'9.รายได้(แยกกลุ่ม)'!S52</f>
        <v>-0.21573169959113678</v>
      </c>
      <c r="K73" s="15">
        <f>+'9.รายได้(แยกกลุ่ม)'!T52</f>
        <v>2.1450232345787983</v>
      </c>
      <c r="L73" s="15">
        <f>+'9.รายได้(แยกกลุ่ม)'!U52</f>
        <v>8.1500042825005337E-2</v>
      </c>
      <c r="M73" s="15">
        <f>+'9.รายได้(แยกกลุ่ม)'!V52</f>
        <v>0.17141590253702021</v>
      </c>
      <c r="N73" s="15">
        <f>+'9.รายได้(แยกกลุ่ม)'!W52</f>
        <v>0.6913911069912495</v>
      </c>
      <c r="O73" s="15">
        <f>+'9.รายได้(แยกกลุ่ม)'!X52</f>
        <v>0.12332614344108576</v>
      </c>
      <c r="P73" s="15">
        <f>+'9.รายได้(แยกกลุ่ม)'!Y52</f>
        <v>0.18129803110918441</v>
      </c>
    </row>
    <row r="74" spans="1:16">
      <c r="A74" s="314" t="str">
        <f>+'9.รายได้(แยกกลุ่ม)'!B123</f>
        <v>โพนพิสัย,รพช.</v>
      </c>
      <c r="B74" s="314">
        <f>+'9.รายได้(แยกกลุ่ม)'!C123</f>
        <v>391.83963566310661</v>
      </c>
      <c r="C74" s="314">
        <f>+'9.รายได้(แยกกลุ่ม)'!D123</f>
        <v>113.06233219548464</v>
      </c>
      <c r="D74" s="314">
        <f>+'9.รายได้(แยกกลุ่ม)'!E123</f>
        <v>389.95900294406283</v>
      </c>
      <c r="E74" s="314">
        <f>+'9.รายได้(แยกกลุ่ม)'!F123</f>
        <v>1768.2696544850498</v>
      </c>
      <c r="F74" s="314">
        <f>+'9.รายได้(แยกกลุ่ม)'!G123</f>
        <v>6.2698496968461805</v>
      </c>
      <c r="G74" s="314">
        <f>+'9.รายได้(แยกกลุ่ม)'!H123</f>
        <v>33.491194782697306</v>
      </c>
      <c r="H74" s="314">
        <f>+'9.รายได้(แยกกลุ่ม)'!I123</f>
        <v>371.54758128295259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3.2328990576313963</v>
      </c>
      <c r="K74" s="15">
        <f>+'9.รายได้(แยกกลุ่ม)'!T123</f>
        <v>0.77567852499605072</v>
      </c>
      <c r="L74" s="15">
        <f>+'9.รายได้(แยกกลุ่ม)'!U123</f>
        <v>2.6925858384290144</v>
      </c>
      <c r="M74" s="15">
        <f>+'9.รายได้(แยกกลุ่ม)'!V123</f>
        <v>1.0651008969592577</v>
      </c>
      <c r="N74" s="15">
        <f>+'9.รายได้(แยกกลุ่ม)'!W123</f>
        <v>0.56220648753732549</v>
      </c>
      <c r="O74" s="15">
        <f>+'9.รายได้(แยกกลุ่ม)'!X123</f>
        <v>1.4901444826082275</v>
      </c>
      <c r="P74" s="15">
        <f>+'9.รายได้(แยกกลุ่ม)'!Y123</f>
        <v>4.7295524374129068</v>
      </c>
    </row>
    <row r="75" spans="1:16">
      <c r="A75" s="314" t="str">
        <f>+'9.รายได้(แยกกลุ่ม)'!B134</f>
        <v>สมเด็จพระยุพราชท่าบ่อ,รพท.</v>
      </c>
      <c r="B75" s="314">
        <f>+'9.รายได้(แยกกลุ่ม)'!C134</f>
        <v>1219.494448855156</v>
      </c>
      <c r="C75" s="314">
        <f>+'9.รายได้(แยกกลุ่ม)'!D134</f>
        <v>419.10604242751441</v>
      </c>
      <c r="D75" s="314">
        <f>+'9.รายได้(แยกกลุ่ม)'!E134</f>
        <v>3261.7261170212769</v>
      </c>
      <c r="E75" s="314">
        <f>+'9.รายได้(แยกกลุ่ม)'!F134</f>
        <v>7412.7932645089286</v>
      </c>
      <c r="F75" s="314">
        <f>+'9.รายได้(แยกกลุ่ม)'!G134</f>
        <v>14.887971738944906</v>
      </c>
      <c r="G75" s="314">
        <f>+'9.รายได้(แยกกลุ่ม)'!H134</f>
        <v>261.75654149547069</v>
      </c>
      <c r="H75" s="314">
        <f>+'9.รายได้(แยกกลุ่ม)'!I134</f>
        <v>621.55512020070501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0.37018562894190021</v>
      </c>
      <c r="K75" s="15">
        <f>+'9.รายได้(แยกกลุ่ม)'!T134</f>
        <v>6.46728029232429E-2</v>
      </c>
      <c r="L75" s="15">
        <f>+'9.รายได้(แยกกลุ่ม)'!U134</f>
        <v>1.6018327269516988</v>
      </c>
      <c r="M75" s="15">
        <f>+'9.รายได้(แยกกลุ่ม)'!V134</f>
        <v>0.49673914335475322</v>
      </c>
      <c r="N75" s="15">
        <f>+'9.รายได้(แยกกลุ่ม)'!W134</f>
        <v>-0.35322024554164094</v>
      </c>
      <c r="O75" s="15">
        <f>+'9.รายได้(แยกกลุ่ม)'!X134</f>
        <v>1.4109644826834096</v>
      </c>
      <c r="P75" s="15">
        <f>+'9.รายได้(แยกกลุ่ม)'!Y134</f>
        <v>0.42025133219106992</v>
      </c>
    </row>
    <row r="76" spans="1:16">
      <c r="A76" s="314" t="str">
        <f>+'9.รายได้(แยกกลุ่ม)'!B143</f>
        <v>หนองคาย,รพท.</v>
      </c>
      <c r="B76" s="314">
        <f>+'9.รายได้(แยกกลุ่ม)'!C143</f>
        <v>649.24099080967483</v>
      </c>
      <c r="C76" s="314">
        <f>+'9.รายได้(แยกกลุ่ม)'!D143</f>
        <v>485.56848591173014</v>
      </c>
      <c r="D76" s="314">
        <f>+'9.รายได้(แยกกลุ่ม)'!E143</f>
        <v>2515.3425081955274</v>
      </c>
      <c r="E76" s="314">
        <f>+'9.รายได้(แยกกลุ่ม)'!F143</f>
        <v>5483.6858862710014</v>
      </c>
      <c r="F76" s="314">
        <f>+'9.รายได้(แยกกลุ่ม)'!G143</f>
        <v>33.181316788282146</v>
      </c>
      <c r="G76" s="314">
        <f>+'9.รายได้(แยกกลุ่ม)'!H143</f>
        <v>218.7737992141769</v>
      </c>
      <c r="H76" s="314">
        <f>+'9.รายได้(แยกกลุ่ม)'!I143</f>
        <v>685.85840594165211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-0.19727033953977938</v>
      </c>
      <c r="K76" s="15">
        <f>+'9.รายได้(แยกกลุ่ม)'!T143</f>
        <v>-0.10912151217143062</v>
      </c>
      <c r="L76" s="15">
        <f>+'9.รายได้(แยกกลุ่ม)'!U143</f>
        <v>9.6170612659382662E-2</v>
      </c>
      <c r="M76" s="15">
        <f>+'9.รายได้(แยกกลุ่ม)'!V143</f>
        <v>-1.1882644407928087E-2</v>
      </c>
      <c r="N76" s="15">
        <f>+'9.รายได้(แยกกลุ่ม)'!W143</f>
        <v>-0.10488043815879949</v>
      </c>
      <c r="O76" s="15">
        <f>+'9.รายได้(แยกกลุ่ม)'!X143</f>
        <v>0.33919238793540507</v>
      </c>
      <c r="P76" s="15">
        <f>+'9.รายได้(แยกกลุ่ม)'!Y143</f>
        <v>-7.2341222873962815E-2</v>
      </c>
    </row>
    <row r="78" spans="1:16">
      <c r="A78" s="355" t="s">
        <v>88</v>
      </c>
      <c r="B78" s="356" t="s">
        <v>135</v>
      </c>
      <c r="C78" s="357"/>
      <c r="D78" s="357"/>
      <c r="E78" s="357"/>
      <c r="F78" s="357"/>
      <c r="G78" s="357"/>
      <c r="H78" s="358"/>
      <c r="I78" s="355" t="s">
        <v>88</v>
      </c>
      <c r="J78" s="356" t="s">
        <v>4</v>
      </c>
      <c r="K78" s="357"/>
      <c r="L78" s="357"/>
      <c r="M78" s="357"/>
      <c r="N78" s="357"/>
      <c r="O78" s="357"/>
      <c r="P78" s="358"/>
    </row>
    <row r="79" spans="1:16">
      <c r="A79" s="355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355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314" t="str">
        <f>+'9.รายได้(แยกกลุ่ม)'!B60</f>
        <v>นาวัง เฉลิมพระเกียรติ 80 พรรษา,รพช.</v>
      </c>
      <c r="B80" s="314">
        <f>+'9.รายได้(แยกกลุ่ม)'!C60</f>
        <v>559.73686954100981</v>
      </c>
      <c r="C80" s="314">
        <f>+'9.รายได้(แยกกลุ่ม)'!D60</f>
        <v>75.033185440373046</v>
      </c>
      <c r="D80" s="314">
        <f>+'9.รายได้(แยกกลุ่ม)'!E60</f>
        <v>211.95135746606334</v>
      </c>
      <c r="E80" s="314">
        <f>+'9.รายได้(แยกกลุ่ม)'!F60</f>
        <v>2919.8108369098713</v>
      </c>
      <c r="F80" s="314">
        <f>+'9.รายได้(แยกกลุ่ม)'!G60</f>
        <v>1.9013898970347072</v>
      </c>
      <c r="G80" s="314">
        <f>+'9.รายได้(แยกกลุ่ม)'!H60</f>
        <v>17.887160254859261</v>
      </c>
      <c r="H80" s="314">
        <f>+'9.รายได้(แยกกลุ่ม)'!I60</f>
        <v>248.37641229077497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-1.0817636724544473E-5</v>
      </c>
      <c r="K80" s="15">
        <f>+'9.รายได้(แยกกลุ่ม)'!T60</f>
        <v>-0.41363239595928436</v>
      </c>
      <c r="L80" s="15">
        <f>+'9.รายได้(แยกกลุ่ม)'!U60</f>
        <v>-0.35490542094917138</v>
      </c>
      <c r="M80" s="15">
        <f>+'9.รายได้(แยกกลุ่ม)'!V60</f>
        <v>0.91392497559911035</v>
      </c>
      <c r="N80" s="15">
        <f>+'9.รายได้(แยกกลุ่ม)'!W60</f>
        <v>-0.33337182651194508</v>
      </c>
      <c r="O80" s="15">
        <f>+'9.รายได้(แยกกลุ่ม)'!X60</f>
        <v>-0.24745867201028623</v>
      </c>
      <c r="P80" s="15">
        <f>+'9.รายได้(แยกกลุ่ม)'!Y60</f>
        <v>-0.18016540677204021</v>
      </c>
    </row>
    <row r="81" spans="1:16">
      <c r="A81" s="314" t="str">
        <f>+'9.รายได้(แยกกลุ่ม)'!B77</f>
        <v>โนนสัง,รพช.</v>
      </c>
      <c r="B81" s="314">
        <f>+'9.รายได้(แยกกลุ่ม)'!C77</f>
        <v>393.10148880358292</v>
      </c>
      <c r="C81" s="314">
        <f>+'9.รายได้(แยกกลุ่ม)'!D77</f>
        <v>96.634968863297061</v>
      </c>
      <c r="D81" s="314">
        <f>+'9.รายได้(แยกกลุ่ม)'!E77</f>
        <v>199.75840758838746</v>
      </c>
      <c r="E81" s="314">
        <f>+'9.รายได้(แยกกลุ่ม)'!F77</f>
        <v>731.22435298479797</v>
      </c>
      <c r="F81" s="314">
        <f>+'9.รายได้(แยกกลุ่ม)'!G77</f>
        <v>1.1099847654807338</v>
      </c>
      <c r="G81" s="314">
        <f>+'9.รายได้(แยกกลุ่ม)'!H77</f>
        <v>8.8514711313554102</v>
      </c>
      <c r="H81" s="314">
        <f>+'9.รายได้(แยกกลุ่ม)'!I77</f>
        <v>236.00932053742801</v>
      </c>
      <c r="I81" s="16" t="str">
        <f>+'9.รายได้(แยกกลุ่ม)'!R77</f>
        <v>โนนสัง,รพช.</v>
      </c>
      <c r="J81" s="15">
        <f>+'9.รายได้(แยกกลุ่ม)'!S77</f>
        <v>-0.21274867014678175</v>
      </c>
      <c r="K81" s="15">
        <f>+'9.รายได้(แยกกลุ่ม)'!T77</f>
        <v>-0.33391931537896796</v>
      </c>
      <c r="L81" s="15">
        <f>+'9.รายได้(แยกกลุ่ม)'!U77</f>
        <v>-0.20362302678162347</v>
      </c>
      <c r="M81" s="15">
        <f>+'9.รายได้(แยกกลุ่ม)'!V77</f>
        <v>-0.27965637506655489</v>
      </c>
      <c r="N81" s="15">
        <f>+'9.รายได้(แยกกลุ่ม)'!W77</f>
        <v>-0.55467425857936736</v>
      </c>
      <c r="O81" s="15">
        <f>+'9.รายได้(แยกกลุ่ม)'!X77</f>
        <v>-0.41687770009865732</v>
      </c>
      <c r="P81" s="15">
        <f>+'9.รายได้(แยกกลุ่ม)'!Y77</f>
        <v>-9.9213091893375713E-3</v>
      </c>
    </row>
    <row r="82" spans="1:16">
      <c r="A82" s="314" t="str">
        <f>+'9.รายได้(แยกกลุ่ม)'!B78</f>
        <v>สุวรรณคูหา,รพช.</v>
      </c>
      <c r="B82" s="314">
        <f>+'9.รายได้(แยกกลุ่ม)'!C78</f>
        <v>432.28722395696167</v>
      </c>
      <c r="C82" s="314">
        <f>+'9.รายได้(แยกกลุ่ม)'!D78</f>
        <v>155.15115082201572</v>
      </c>
      <c r="D82" s="314">
        <f>+'9.รายได้(แยกกลุ่ม)'!E78</f>
        <v>166.42522899243329</v>
      </c>
      <c r="E82" s="314">
        <f>+'9.รายได้(แยกกลุ่ม)'!F78</f>
        <v>737.28247401247404</v>
      </c>
      <c r="F82" s="314">
        <f>+'9.รายได้(แยกกลุ่ม)'!G78</f>
        <v>2.3939059232423197</v>
      </c>
      <c r="G82" s="314">
        <f>+'9.รายได้(แยกกลุ่ม)'!H78</f>
        <v>8.4514258784719143</v>
      </c>
      <c r="H82" s="314">
        <f>+'9.รายได้(แยกกลุ่ม)'!I78</f>
        <v>212.03653210940143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-0.13427269641118639</v>
      </c>
      <c r="K82" s="15">
        <f>+'9.รายได้(แยกกลุ่ม)'!T78</f>
        <v>6.9418099626666535E-2</v>
      </c>
      <c r="L82" s="15">
        <f>+'9.รายได้(แยกกลุ่ม)'!U78</f>
        <v>-0.3365124315304463</v>
      </c>
      <c r="M82" s="15">
        <f>+'9.รายได้(แยกกลุ่ม)'!V78</f>
        <v>-0.27368839978844978</v>
      </c>
      <c r="N82" s="15">
        <f>+'9.รายได้(แยกกลุ่ม)'!W78</f>
        <v>-3.9565259530911966E-2</v>
      </c>
      <c r="O82" s="15">
        <f>+'9.รายได้(แยกกลุ่ม)'!X78</f>
        <v>-0.44323211107331267</v>
      </c>
      <c r="P82" s="15">
        <f>+'9.รายได้(แยกกลุ่ม)'!Y78</f>
        <v>-0.11048914662835725</v>
      </c>
    </row>
    <row r="83" spans="1:16">
      <c r="A83" s="314" t="str">
        <f>+'9.รายได้(แยกกลุ่ม)'!B98</f>
        <v>นากลาง,รพช.</v>
      </c>
      <c r="B83" s="314">
        <f>+'9.รายได้(แยกกลุ่ม)'!C98</f>
        <v>434.21249609487995</v>
      </c>
      <c r="C83" s="314">
        <f>+'9.รายได้(แยกกลุ่ม)'!D98</f>
        <v>80.733256870118595</v>
      </c>
      <c r="D83" s="314">
        <f>+'9.รายได้(แยกกลุ่ม)'!E98</f>
        <v>81.055859865342924</v>
      </c>
      <c r="E83" s="314">
        <f>+'9.รายได้(แยกกลุ่ม)'!F98</f>
        <v>668.82103818615758</v>
      </c>
      <c r="F83" s="314">
        <f>+'9.รายได้(แยกกลุ่ม)'!G98</f>
        <v>0.31257449990247288</v>
      </c>
      <c r="G83" s="314">
        <f>+'9.รายได้(แยกกลุ่ม)'!H98</f>
        <v>12.809304631455754</v>
      </c>
      <c r="H83" s="314">
        <f>+'9.รายได้(แยกกลุ่ม)'!I98</f>
        <v>208.25432412496386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-0.2883752867098901</v>
      </c>
      <c r="K83" s="15">
        <f>+'9.รายได้(แยกกลุ่ม)'!T98</f>
        <v>-0.50643327705425423</v>
      </c>
      <c r="L83" s="15">
        <f>+'9.รายได้(แยกกลุ่ม)'!U98</f>
        <v>-0.82483220219459963</v>
      </c>
      <c r="M83" s="15">
        <f>+'9.รายได้(แยกกลุ่ม)'!V98</f>
        <v>-0.59413022169013441</v>
      </c>
      <c r="N83" s="15">
        <f>+'9.รายได้(แยกกลุ่ม)'!W98</f>
        <v>-0.88792652077228285</v>
      </c>
      <c r="O83" s="15">
        <f>+'9.รายได้(แยกกลุ่ม)'!X98</f>
        <v>-0.50599742899306666</v>
      </c>
      <c r="P83" s="15">
        <f>+'9.รายได้(แยกกลุ่ม)'!Y98</f>
        <v>-0.18687550466269731</v>
      </c>
    </row>
    <row r="84" spans="1:16">
      <c r="A84" s="314" t="str">
        <f>+'9.รายได้(แยกกลุ่ม)'!B109</f>
        <v>ศรีบุญเรือง,รพช.</v>
      </c>
      <c r="B84" s="314">
        <f>+'9.รายได้(แยกกลุ่ม)'!C109</f>
        <v>410.1292330093508</v>
      </c>
      <c r="C84" s="314">
        <f>+'9.รายได้(แยกกลุ่ม)'!D109</f>
        <v>109.01586854748534</v>
      </c>
      <c r="D84" s="314">
        <f>+'9.รายได้(แยกกลุ่ม)'!E109</f>
        <v>145.06336379791827</v>
      </c>
      <c r="E84" s="314">
        <f>+'9.รายได้(แยกกลุ่ม)'!F109</f>
        <v>1118.9062220670392</v>
      </c>
      <c r="F84" s="314">
        <f>+'9.รายได้(แยกกลุ่ม)'!G109</f>
        <v>2.7558274631781172</v>
      </c>
      <c r="G84" s="314">
        <f>+'9.รายได้(แยกกลุ่ม)'!H109</f>
        <v>14.465373707803495</v>
      </c>
      <c r="H84" s="314">
        <f>+'9.รายได้(แยกกลุ่ม)'!I109</f>
        <v>197.87468304191293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-0.27906700982998933</v>
      </c>
      <c r="K84" s="15">
        <f>+'9.รายได้(แยกกลุ่ม)'!T109</f>
        <v>-0.29680583488032414</v>
      </c>
      <c r="L84" s="15">
        <f>+'9.รายได้(แยกกลุ่ม)'!U109</f>
        <v>-0.77509597151369158</v>
      </c>
      <c r="M84" s="15">
        <f>+'9.รายได้(แยกกลุ่ม)'!V109</f>
        <v>-0.53076496562821884</v>
      </c>
      <c r="N84" s="15">
        <f>+'9.รายได้(แยกกลุ่ม)'!W109</f>
        <v>-0.35443367730310066</v>
      </c>
      <c r="O84" s="15">
        <f>+'9.รายได้(แยกกลุ่ม)'!X109</f>
        <v>-0.49220917548918325</v>
      </c>
      <c r="P84" s="15">
        <f>+'9.รายได้(แยกกลุ่ม)'!Y109</f>
        <v>-0.34570194788405167</v>
      </c>
    </row>
    <row r="85" spans="1:16">
      <c r="A85" s="314" t="str">
        <f>+'9.รายได้(แยกกลุ่ม)'!B141</f>
        <v>หนองบัวลำภู,รพท.</v>
      </c>
      <c r="B85" s="314">
        <f>+'9.รายได้(แยกกลุ่ม)'!C141</f>
        <v>697.30661777360172</v>
      </c>
      <c r="C85" s="314">
        <f>+'9.รายได้(แยกกลุ่ม)'!D141</f>
        <v>474.8545882992928</v>
      </c>
      <c r="D85" s="314">
        <f>+'9.รายได้(แยกกลุ่ม)'!E141</f>
        <v>1076.4413023884633</v>
      </c>
      <c r="E85" s="314">
        <f>+'9.รายได้(แยกกลุ่ม)'!F141</f>
        <v>6777.9234109655508</v>
      </c>
      <c r="F85" s="314">
        <f>+'9.รายได้(แยกกลุ่ม)'!G141</f>
        <v>25.23210822520327</v>
      </c>
      <c r="G85" s="314">
        <f>+'9.รายได้(แยกกลุ่ม)'!H141</f>
        <v>86.972186239854807</v>
      </c>
      <c r="H85" s="314">
        <f>+'9.รายได้(แยกกลุ่ม)'!I141</f>
        <v>578.65616814203054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-0.13784139873238743</v>
      </c>
      <c r="K85" s="15">
        <f>+'9.รายได้(แยกกลุ่ม)'!T141</f>
        <v>-0.12877843221597693</v>
      </c>
      <c r="L85" s="15">
        <f>+'9.รายได้(แยกกลุ่ม)'!U141</f>
        <v>-0.53089357887188282</v>
      </c>
      <c r="M85" s="15">
        <f>+'9.รายได้(แยกกลุ่ม)'!V141</f>
        <v>0.22132884635432859</v>
      </c>
      <c r="N85" s="15">
        <f>+'9.รายได้(แยกกลุ่ม)'!W141</f>
        <v>-0.31932316601582933</v>
      </c>
      <c r="O85" s="15">
        <f>+'9.รายได้(แยกกลุ่ม)'!X141</f>
        <v>-0.46761225433357867</v>
      </c>
      <c r="P85" s="15">
        <f>+'9.รายได้(แยกกลุ่ม)'!Y141</f>
        <v>-0.21733776437706695</v>
      </c>
    </row>
    <row r="87" spans="1:16">
      <c r="A87" s="355" t="s">
        <v>45</v>
      </c>
      <c r="B87" s="356" t="s">
        <v>135</v>
      </c>
      <c r="C87" s="357"/>
      <c r="D87" s="357"/>
      <c r="E87" s="357"/>
      <c r="F87" s="357"/>
      <c r="G87" s="357"/>
      <c r="H87" s="358"/>
      <c r="I87" s="355" t="s">
        <v>45</v>
      </c>
      <c r="J87" s="356" t="s">
        <v>4</v>
      </c>
      <c r="K87" s="357"/>
      <c r="L87" s="357"/>
      <c r="M87" s="357"/>
      <c r="N87" s="357"/>
      <c r="O87" s="357"/>
      <c r="P87" s="358"/>
    </row>
    <row r="88" spans="1:16">
      <c r="A88" s="355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355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314" t="str">
        <f>+'9.รายได้(แยกกลุ่ม)'!B4</f>
        <v>ห้วยเกิ้ง,รพช.</v>
      </c>
      <c r="B89" s="314">
        <f>+'9.รายได้(แยกกลุ่ม)'!C4</f>
        <v>575.57640659611127</v>
      </c>
      <c r="C89" s="314">
        <f>+'9.รายได้(แยกกลุ่ม)'!D4</f>
        <v>382.41262613832146</v>
      </c>
      <c r="D89" s="314">
        <f>+'9.รายได้(แยกกลุ่ม)'!E4</f>
        <v>343.16666666666669</v>
      </c>
      <c r="E89" s="314">
        <f>+'9.รายได้(แยกกลุ่ม)'!F4</f>
        <v>14046.290799999999</v>
      </c>
      <c r="F89" s="314">
        <f>+'9.รายได้(แยกกลุ่ม)'!G4</f>
        <v>6.339440694310511</v>
      </c>
      <c r="G89" s="314">
        <f>+'9.รายได้(แยกกลุ่ม)'!H4</f>
        <v>19.301446480231437</v>
      </c>
      <c r="H89" s="314">
        <f>+'9.รายได้(แยกกลุ่ม)'!I4</f>
        <v>838.67308885060299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-0.18190079173407397</v>
      </c>
      <c r="K89" s="15">
        <f>+'9.รายได้(แยกกลุ่ม)'!T4</f>
        <v>6.0400742762681432E-2</v>
      </c>
      <c r="L89" s="15">
        <f>+'9.รายได้(แยกกลุ่ม)'!U4</f>
        <v>-0.14694996978828326</v>
      </c>
      <c r="M89" s="15">
        <f>+'9.รายได้(แยกกลุ่ม)'!V4</f>
        <v>2.8991184367292049</v>
      </c>
      <c r="N89" s="15">
        <f>+'9.รายได้(แยกกลุ่ม)'!W4</f>
        <v>0.15805862569045531</v>
      </c>
      <c r="O89" s="15">
        <f>+'9.รายได้(แยกกลุ่ม)'!X4</f>
        <v>7.0895395585172466E-2</v>
      </c>
      <c r="P89" s="15">
        <f>+'9.รายได้(แยกกลุ่ม)'!Y4</f>
        <v>0.84150134128119791</v>
      </c>
    </row>
    <row r="90" spans="1:16">
      <c r="A90" s="314" t="str">
        <f>+'9.รายได้(แยกกลุ่ม)'!B8</f>
        <v>ประจักษ์ศิลปาคม,รพช.</v>
      </c>
      <c r="B90" s="314">
        <f>+'9.รายได้(แยกกลุ่ม)'!C8</f>
        <v>540.33985211599975</v>
      </c>
      <c r="C90" s="314">
        <f>+'9.รายได้(แยกกลุ่ม)'!D8</f>
        <v>190.02509360742565</v>
      </c>
      <c r="D90" s="314">
        <f>+'9.รายได้(แยกกลุ่ม)'!E8</f>
        <v>151.91093453510436</v>
      </c>
      <c r="E90" s="314">
        <f>+'9.รายได้(แยกกลุ่ม)'!F8</f>
        <v>803.23188679245277</v>
      </c>
      <c r="F90" s="314">
        <f>+'9.รายได้(แยกกลุ่ม)'!G8</f>
        <v>5.841380394623064</v>
      </c>
      <c r="G90" s="314">
        <f>+'9.รายได้(แยกกลุ่ม)'!H8</f>
        <v>11.053297696721955</v>
      </c>
      <c r="H90" s="314">
        <f>+'9.รายได้(แยกกลุ่ม)'!I8</f>
        <v>210.41029262153234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-0.23198449390087705</v>
      </c>
      <c r="K90" s="15">
        <f>+'9.รายได้(แยกกลุ่ม)'!T8</f>
        <v>-0.47307505915880199</v>
      </c>
      <c r="L90" s="15">
        <f>+'9.รายได้(แยกกลุ่ม)'!U8</f>
        <v>-0.6223769967129843</v>
      </c>
      <c r="M90" s="15">
        <f>+'9.รายได้(แยกกลุ่ม)'!V8</f>
        <v>-0.77703037026962019</v>
      </c>
      <c r="N90" s="15">
        <f>+'9.รายได้(แยกกลุ่ม)'!W8</f>
        <v>6.7075358557020445E-2</v>
      </c>
      <c r="O90" s="15">
        <f>+'9.รายได้(แยกกลุ่ม)'!X8</f>
        <v>-0.38673375482116712</v>
      </c>
      <c r="P90" s="15">
        <f>+'9.รายได้(แยกกลุ่ม)'!Y8</f>
        <v>-0.53799538672100733</v>
      </c>
    </row>
    <row r="91" spans="1:16">
      <c r="A91" s="314" t="str">
        <f>+'9.รายได้(แยกกลุ่ม)'!B16</f>
        <v>หนองแสง,รพช.</v>
      </c>
      <c r="B91" s="314">
        <f>+'9.รายได้(แยกกลุ่ม)'!C16</f>
        <v>401.62467186237706</v>
      </c>
      <c r="C91" s="314">
        <f>+'9.รายได้(แยกกลุ่ม)'!D16</f>
        <v>231.22600769852207</v>
      </c>
      <c r="D91" s="314">
        <f>+'9.รายได้(แยกกลุ่ม)'!E16</f>
        <v>305.0674603174603</v>
      </c>
      <c r="E91" s="314">
        <f>+'9.รายได้(แยกกลุ่ม)'!F16</f>
        <v>1020.0042874692874</v>
      </c>
      <c r="F91" s="314">
        <f>+'9.รายได้(แยกกลุ่ม)'!G16</f>
        <v>2.0278441902379813</v>
      </c>
      <c r="G91" s="314">
        <f>+'9.รายได้(แยกกลุ่ม)'!H16</f>
        <v>12.241218229300769</v>
      </c>
      <c r="H91" s="314">
        <f>+'9.รายได้(แยกกลุ่ม)'!I16</f>
        <v>360.446704367248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-0.24294081391415268</v>
      </c>
      <c r="K91" s="15">
        <f>+'9.รายได้(แยกกลุ่ม)'!T16</f>
        <v>0.36135026301025858</v>
      </c>
      <c r="L91" s="15">
        <f>+'9.รายได้(แยกกลุ่ม)'!U16</f>
        <v>-2.8625348253985949E-2</v>
      </c>
      <c r="M91" s="15">
        <f>+'9.รายได้(แยกกลุ่ม)'!V16</f>
        <v>-8.9802688280708254E-2</v>
      </c>
      <c r="N91" s="15">
        <f>+'9.รายได้(แยกกลุ่ม)'!W16</f>
        <v>-0.53448491254954711</v>
      </c>
      <c r="O91" s="15">
        <f>+'9.รายได้(แยกกลุ่ม)'!X16</f>
        <v>-0.12352522788135556</v>
      </c>
      <c r="P91" s="15">
        <f>+'9.รายได้(แยกกลุ่ม)'!Y16</f>
        <v>0.32068713718232933</v>
      </c>
    </row>
    <row r="92" spans="1:16">
      <c r="A92" s="314" t="str">
        <f>+'9.รายได้(แยกกลุ่ม)'!B17</f>
        <v>นายูง,รพช.</v>
      </c>
      <c r="B92" s="314">
        <f>+'9.รายได้(แยกกลุ่ม)'!C17</f>
        <v>663.95742575513998</v>
      </c>
      <c r="C92" s="314">
        <f>+'9.รายได้(แยกกลุ่ม)'!D17</f>
        <v>278.2741200609189</v>
      </c>
      <c r="D92" s="314">
        <f>+'9.รายได้(แยกกลุ่ม)'!E17</f>
        <v>300.74333333333334</v>
      </c>
      <c r="E92" s="314">
        <f>+'9.รายได้(แยกกลุ่ม)'!F17</f>
        <v>1104.1312005649718</v>
      </c>
      <c r="F92" s="314">
        <f>+'9.รายได้(แยกกลุ่ม)'!G17</f>
        <v>3.6639349979076581</v>
      </c>
      <c r="G92" s="314">
        <f>+'9.รายได้(แยกกลุ่ม)'!H17</f>
        <v>9.8439555726042691</v>
      </c>
      <c r="H92" s="314">
        <f>+'9.รายได้(แยกกลุ่ม)'!I17</f>
        <v>224.98146162957948</v>
      </c>
      <c r="I92" s="16" t="str">
        <f>+'9.รายได้(แยกกลุ่ม)'!R17</f>
        <v>นายูง,รพช.</v>
      </c>
      <c r="J92" s="15">
        <f>+'9.รายได้(แยกกลุ่ม)'!S17</f>
        <v>0.2515542583750513</v>
      </c>
      <c r="K92" s="15">
        <f>+'9.รายได้(แยกกลุ่ม)'!T17</f>
        <v>0.63834747788322244</v>
      </c>
      <c r="L92" s="15">
        <f>+'9.รายได้(แยกกลุ่ม)'!U17</f>
        <v>-4.2393933533257926E-2</v>
      </c>
      <c r="M92" s="15">
        <f>+'9.รายได้(แยกกลุ่ม)'!V17</f>
        <v>-1.4732327220838705E-2</v>
      </c>
      <c r="N92" s="15">
        <f>+'9.รายได้(แยกกลุ่ม)'!W17</f>
        <v>-0.1589013449975204</v>
      </c>
      <c r="O92" s="15">
        <f>+'9.รายได้(แยกกลุ่ม)'!X17</f>
        <v>-0.29516992870919301</v>
      </c>
      <c r="P92" s="15">
        <f>+'9.รายได้(แยกกลุ่ม)'!Y17</f>
        <v>-0.17566142545187843</v>
      </c>
    </row>
    <row r="93" spans="1:16">
      <c r="A93" s="314" t="str">
        <f>+'9.รายได้(แยกกลุ่ม)'!B22</f>
        <v>กู่แก้ว,รพช.</v>
      </c>
      <c r="B93" s="314">
        <f>+'9.รายได้(แยกกลุ่ม)'!C22</f>
        <v>517.76581610833921</v>
      </c>
      <c r="C93" s="314">
        <f>+'9.รายได้(แยกกลุ่ม)'!D22</f>
        <v>317.18225505784312</v>
      </c>
      <c r="D93" s="314">
        <f>+'9.รายได้(แยกกลุ่ม)'!E22</f>
        <v>1243.3861889250813</v>
      </c>
      <c r="E93" s="314">
        <f>+'9.รายได้(แยกกลุ่ม)'!F22</f>
        <v>1986.8951521739127</v>
      </c>
      <c r="F93" s="314">
        <f>+'9.รายได้(แยกกลุ่ม)'!G22</f>
        <v>5.7266875198331748</v>
      </c>
      <c r="G93" s="314">
        <f>+'9.รายได้(แยกกลุ่ม)'!H22</f>
        <v>12.694818441452469</v>
      </c>
      <c r="H93" s="314">
        <f>+'9.รายได้(แยกกลุ่ม)'!I22</f>
        <v>231.09490651899776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-2.4015717190871196E-2</v>
      </c>
      <c r="K93" s="15">
        <f>+'9.รายได้(แยกกลุ่ม)'!T22</f>
        <v>0.86742032456905838</v>
      </c>
      <c r="L93" s="15">
        <f>+'9.รายได้(แยกกลุ่ม)'!U22</f>
        <v>2.9591040781473255</v>
      </c>
      <c r="M93" s="15">
        <f>+'9.รายได้(แยกกลุ่ม)'!V22</f>
        <v>0.77299904362533556</v>
      </c>
      <c r="N93" s="15">
        <f>+'9.รายได้(แยกกลุ่ม)'!W22</f>
        <v>0.31462735373357303</v>
      </c>
      <c r="O93" s="15">
        <f>+'9.รายได้(แยกกลุ่ม)'!X22</f>
        <v>-9.1047321260345981E-2</v>
      </c>
      <c r="P93" s="15">
        <f>+'9.รายได้(แยกกลุ่ม)'!Y22</f>
        <v>-0.15326158677530816</v>
      </c>
    </row>
    <row r="94" spans="1:16">
      <c r="A94" s="314" t="str">
        <f>+'9.รายได้(แยกกลุ่ม)'!B31</f>
        <v>ทุ่งฝน,รพช.</v>
      </c>
      <c r="B94" s="314">
        <f>+'9.รายได้(แยกกลุ่ม)'!C31</f>
        <v>483.44043730960385</v>
      </c>
      <c r="C94" s="314">
        <f>+'9.รายได้(แยกกลุ่ม)'!D31</f>
        <v>116.41609187109187</v>
      </c>
      <c r="D94" s="314">
        <f>+'9.รายได้(แยกกลุ่ม)'!E31</f>
        <v>569.4313800000001</v>
      </c>
      <c r="E94" s="314">
        <f>+'9.รายได้(แยกกลุ่ม)'!F31</f>
        <v>976.66108956602045</v>
      </c>
      <c r="F94" s="314">
        <f>+'9.รายได้(แยกกลุ่ม)'!G31</f>
        <v>2.3615877160263583</v>
      </c>
      <c r="G94" s="314">
        <f>+'9.รายได้(แยกกลุ่ม)'!H31</f>
        <v>8.3721528036802191</v>
      </c>
      <c r="H94" s="314">
        <f>+'9.รายได้(แยกกลุ่ม)'!I31</f>
        <v>316.87109187109189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-0.18250168650078794</v>
      </c>
      <c r="K94" s="15">
        <f>+'9.รายได้(แยกกลุ่ม)'!T31</f>
        <v>-2.0247005167255812</v>
      </c>
      <c r="L94" s="15">
        <f>+'9.รายได้(แยกกลุ่ม)'!U31</f>
        <v>0.64183340506677988</v>
      </c>
      <c r="M94" s="15">
        <f>+'9.รายได้(แยกกลุ่ม)'!V31</f>
        <v>-9.9276386463901041</v>
      </c>
      <c r="N94" s="15">
        <f>+'9.รายได้(แยกกลุ่ม)'!W31</f>
        <v>-1.4242776802804473</v>
      </c>
      <c r="O94" s="15">
        <f>+'9.รายได้(แยกกลุ่ม)'!X31</f>
        <v>-0.85151721973707983</v>
      </c>
      <c r="P94" s="15">
        <f>+'9.รายได้(แยกกลุ่ม)'!Y31</f>
        <v>-1.8089470907179683</v>
      </c>
    </row>
    <row r="95" spans="1:16">
      <c r="A95" s="314" t="str">
        <f>+'9.รายได้(แยกกลุ่ม)'!B32</f>
        <v>ไชยวาน,รพช.</v>
      </c>
      <c r="B95" s="314">
        <f>+'9.รายได้(แยกกลุ่ม)'!C32</f>
        <v>572.42423702503868</v>
      </c>
      <c r="C95" s="314">
        <f>+'9.รายได้(แยกกลุ่ม)'!D32</f>
        <v>52.452032125261525</v>
      </c>
      <c r="D95" s="314">
        <f>+'9.รายได้(แยกกลุ่ม)'!E32</f>
        <v>90.718889269797742</v>
      </c>
      <c r="E95" s="314">
        <f>+'9.รายได้(แยกกลุ่ม)'!F32</f>
        <v>674.09364771151172</v>
      </c>
      <c r="F95" s="314">
        <f>+'9.รายได้(แยกกลุ่ม)'!G32</f>
        <v>2.4114372469635628</v>
      </c>
      <c r="G95" s="314">
        <f>+'9.รายได้(แยกกลุ่ม)'!H32</f>
        <v>14.324544534412956</v>
      </c>
      <c r="H95" s="314">
        <f>+'9.รายได้(แยกกลุ่ม)'!I32</f>
        <v>242.16554903151786</v>
      </c>
      <c r="I95" s="16" t="str">
        <f>+'9.รายได้(แยกกลุ่ม)'!R32</f>
        <v>ไชยวาน,รพช.</v>
      </c>
      <c r="J95" s="15">
        <f>+'9.รายได้(แยกกลุ่ม)'!S32</f>
        <v>0.13385021571911657</v>
      </c>
      <c r="K95" s="15">
        <f>+'9.รายได้(แยกกลุ่ม)'!T32</f>
        <v>-0.60074796899183736</v>
      </c>
      <c r="L95" s="15">
        <f>+'9.รายได้(แยกกลุ่ม)'!U32</f>
        <v>-0.74266242072783473</v>
      </c>
      <c r="M95" s="15">
        <f>+'9.รายได้(แยกกลุ่ม)'!V32</f>
        <v>-0.48796115141928792</v>
      </c>
      <c r="N95" s="15">
        <f>+'9.รายได้(แยกกลุ่ม)'!W32</f>
        <v>-0.13658039475138481</v>
      </c>
      <c r="O95" s="15">
        <f>+'9.รายได้(แยกกลุ่ม)'!X32</f>
        <v>0.11604616884924847</v>
      </c>
      <c r="P95" s="15">
        <f>+'9.รายได้(แยกกลุ่ม)'!Y32</f>
        <v>-0.16047721563264819</v>
      </c>
    </row>
    <row r="96" spans="1:16">
      <c r="A96" s="314" t="str">
        <f>+'9.รายได้(แยกกลุ่ม)'!B33</f>
        <v>สร้างคอม,รพช.</v>
      </c>
      <c r="B96" s="314">
        <f>+'9.รายได้(แยกกลุ่ม)'!C33</f>
        <v>465.35288725775405</v>
      </c>
      <c r="C96" s="314">
        <f>+'9.รายได้(แยกกลุ่ม)'!D33</f>
        <v>220.53408673857584</v>
      </c>
      <c r="D96" s="314">
        <f>+'9.รายได้(แยกกลุ่ม)'!E33</f>
        <v>867.22715404699738</v>
      </c>
      <c r="E96" s="314">
        <f>+'9.รายได้(แยกกลุ่ม)'!F33</f>
        <v>2722.8883812010445</v>
      </c>
      <c r="F96" s="314">
        <f>+'9.รายได้(แยกกลุ่ม)'!G33</f>
        <v>0.83680104031209368</v>
      </c>
      <c r="G96" s="314">
        <f>+'9.รายได้(แยกกลุ่ม)'!H33</f>
        <v>8.7694031893778668</v>
      </c>
      <c r="H96" s="314">
        <f>+'9.รายได้(แยกกลุ่ม)'!I33</f>
        <v>275.5451219621358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-7.8235271195132169E-2</v>
      </c>
      <c r="K96" s="15">
        <f>+'9.รายได้(แยกกลุ่ม)'!T33</f>
        <v>0.67865149298002947</v>
      </c>
      <c r="L96" s="15">
        <f>+'9.รายได้(แยกกลุ่ม)'!U33</f>
        <v>1.4600183963654592</v>
      </c>
      <c r="M96" s="15">
        <f>+'9.รายได้(แยกกลุ่ม)'!V33</f>
        <v>1.068295163820711</v>
      </c>
      <c r="N96" s="15">
        <f>+'9.รายได้(แยกกลุ่ม)'!W33</f>
        <v>-0.70038182631222512</v>
      </c>
      <c r="O96" s="15">
        <f>+'9.รายได้(แยกกลุ่ม)'!X33</f>
        <v>-0.31676300010186403</v>
      </c>
      <c r="P96" s="15">
        <f>+'9.รายได้(แยกกลุ่ม)'!Y33</f>
        <v>-4.475921974191862E-2</v>
      </c>
    </row>
    <row r="97" spans="1:16">
      <c r="A97" s="314" t="str">
        <f>+'9.รายได้(แยกกลุ่ม)'!B34</f>
        <v>พิบูลย์รักษ์,รพช.</v>
      </c>
      <c r="B97" s="314">
        <f>+'9.รายได้(แยกกลุ่ม)'!C34</f>
        <v>480.07910801501208</v>
      </c>
      <c r="C97" s="314">
        <f>+'9.รายได้(แยกกลุ่ม)'!D34</f>
        <v>217.54439925967819</v>
      </c>
      <c r="D97" s="314">
        <f>+'9.รายได้(แยกกลุ่ม)'!E34</f>
        <v>1125.8006535947713</v>
      </c>
      <c r="E97" s="314">
        <f>+'9.รายได้(แยกกลุ่ม)'!F34</f>
        <v>949.36344303797478</v>
      </c>
      <c r="F97" s="314">
        <f>+'9.รายได้(แยกกลุ่ม)'!G34</f>
        <v>3.0559471722573326</v>
      </c>
      <c r="G97" s="314">
        <f>+'9.รายได้(แยกกลุ่ม)'!H34</f>
        <v>12.835743801652892</v>
      </c>
      <c r="H97" s="314">
        <f>+'9.รายได้(แยกกลุ่ม)'!I34</f>
        <v>368.53830445735434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-4.9065771543750379E-2</v>
      </c>
      <c r="K97" s="15">
        <f>+'9.รายได้(แยกกลุ่ม)'!T34</f>
        <v>0.65589472361065571</v>
      </c>
      <c r="L97" s="15">
        <f>+'9.รายได้(แยกกลุ่ม)'!U34</f>
        <v>2.193500463585933</v>
      </c>
      <c r="M97" s="15">
        <f>+'9.รายได้(แยกกลุ่ม)'!V34</f>
        <v>-0.27886731182219454</v>
      </c>
      <c r="N97" s="15">
        <f>+'9.รายได้(แยกกลุ่ม)'!W34</f>
        <v>9.4187586450147076E-2</v>
      </c>
      <c r="O97" s="15">
        <f>+'9.รายได้(แยกกลุ่ม)'!X34</f>
        <v>5.1531115036076956E-5</v>
      </c>
      <c r="P97" s="15">
        <f>+'9.รายได้(แยกกลุ่ม)'!Y34</f>
        <v>0.27762311667128586</v>
      </c>
    </row>
    <row r="98" spans="1:16">
      <c r="A98" s="314" t="str">
        <f>+'9.รายได้(แยกกลุ่ม)'!B66</f>
        <v>ศรีธาตุ,รพช.</v>
      </c>
      <c r="B98" s="314">
        <f>+'9.รายได้(แยกกลุ่ม)'!C66</f>
        <v>351.80138472991979</v>
      </c>
      <c r="C98" s="314">
        <f>+'9.รายได้(แยกกลุ่ม)'!D66</f>
        <v>89.961043924228647</v>
      </c>
      <c r="D98" s="314">
        <f>+'9.รายได้(แยกกลุ่ม)'!E66</f>
        <v>201.31398154719662</v>
      </c>
      <c r="E98" s="314">
        <f>+'9.รายได้(แยกกลุ่ม)'!F66</f>
        <v>866.51068122917445</v>
      </c>
      <c r="F98" s="314">
        <f>+'9.รายได้(แยกกลุ่ม)'!G66</f>
        <v>3.1023338208334192</v>
      </c>
      <c r="G98" s="314">
        <f>+'9.รายได้(แยกกลุ่ม)'!H66</f>
        <v>6.631676519661359</v>
      </c>
      <c r="H98" s="314">
        <f>+'9.รายได้(แยกกลุ่ม)'!I66</f>
        <v>285.86073979099456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-0.31291141514254006</v>
      </c>
      <c r="K98" s="15">
        <f>+'9.รายได้(แยกกลุ่ม)'!T66</f>
        <v>-0.45801691991761301</v>
      </c>
      <c r="L98" s="15">
        <f>+'9.รายได้(แยกกลุ่ม)'!U66</f>
        <v>-0.53072376680689215</v>
      </c>
      <c r="M98" s="15">
        <f>+'9.รายได้(แยกกลุ่ม)'!V66</f>
        <v>-0.74122703132058321</v>
      </c>
      <c r="N98" s="15">
        <f>+'9.รายได้(แยกกลุ่ม)'!W66</f>
        <v>-0.32805291518984026</v>
      </c>
      <c r="O98" s="15">
        <f>+'9.รายได้(แยกกลุ่ม)'!X66</f>
        <v>-0.67360989098384494</v>
      </c>
      <c r="P98" s="15">
        <f>+'9.รายได้(แยกกลุ่ม)'!Y66</f>
        <v>-8.5836644583239252E-2</v>
      </c>
    </row>
    <row r="99" spans="1:16">
      <c r="A99" s="314" t="str">
        <f>+'9.รายได้(แยกกลุ่ม)'!B79</f>
        <v>โนนสะอาด,รพช.</v>
      </c>
      <c r="B99" s="314">
        <f>+'9.รายได้(แยกกลุ่ม)'!C79</f>
        <v>401.97296878853484</v>
      </c>
      <c r="C99" s="314">
        <f>+'9.รายได้(แยกกลุ่ม)'!D79</f>
        <v>87.423446962431157</v>
      </c>
      <c r="D99" s="314">
        <f>+'9.รายได้(แยกกลุ่ม)'!E79</f>
        <v>427.46205059920106</v>
      </c>
      <c r="E99" s="314">
        <f>+'9.รายได้(แยกกลุ่ม)'!F79</f>
        <v>655.16836854460098</v>
      </c>
      <c r="F99" s="314">
        <f>+'9.รายได้(แยกกลุ่ม)'!G79</f>
        <v>1.8819033580356601</v>
      </c>
      <c r="G99" s="314">
        <f>+'9.รายได้(แยกกลุ่ม)'!H79</f>
        <v>11.098065545302182</v>
      </c>
      <c r="H99" s="314">
        <f>+'9.รายได้(แยกกลุ่ม)'!I79</f>
        <v>262.66288795111387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-0.1949820510551678</v>
      </c>
      <c r="K99" s="15">
        <f>+'9.รายได้(แยกกลุ่ม)'!T79</f>
        <v>-0.39741203324603769</v>
      </c>
      <c r="L99" s="15">
        <f>+'9.รายได้(แยกกลุ่ม)'!U79</f>
        <v>0.70416323463774899</v>
      </c>
      <c r="M99" s="15">
        <f>+'9.รายได้(แยกกลุ่ม)'!V79</f>
        <v>-0.35458063505037435</v>
      </c>
      <c r="N99" s="15">
        <f>+'9.รายได้(แยกกลุ่ม)'!W79</f>
        <v>-0.24498062112028599</v>
      </c>
      <c r="O99" s="15">
        <f>+'9.รายได้(แยกกลุ่ม)'!X79</f>
        <v>-0.26887526274499823</v>
      </c>
      <c r="P99" s="15">
        <f>+'9.รายได้(แยกกลุ่ม)'!Y79</f>
        <v>0.10189261862624147</v>
      </c>
    </row>
    <row r="100" spans="1:16">
      <c r="A100" s="314" t="str">
        <f>+'9.รายได้(แยกกลุ่ม)'!B88</f>
        <v>กุดจับ,รพช.</v>
      </c>
      <c r="B100" s="314">
        <f>+'9.รายได้(แยกกลุ่ม)'!C88</f>
        <v>420.64824373321835</v>
      </c>
      <c r="C100" s="314">
        <f>+'9.รายได้(แยกกลุ่ม)'!D88</f>
        <v>174.66310644219274</v>
      </c>
      <c r="D100" s="314">
        <f>+'9.รายได้(แยกกลุ่ม)'!E88</f>
        <v>389.88870080406264</v>
      </c>
      <c r="E100" s="314">
        <f>+'9.รายได้(แยกกลุ่ม)'!F88</f>
        <v>1068.0475600195982</v>
      </c>
      <c r="F100" s="314">
        <f>+'9.รายได้(แยกกลุ่ม)'!G88</f>
        <v>4.4825995133373127</v>
      </c>
      <c r="G100" s="314">
        <f>+'9.รายได้(แยกกลุ่ม)'!H88</f>
        <v>10.267174754755674</v>
      </c>
      <c r="H100" s="314">
        <f>+'9.รายได้(แยกกลุ่ม)'!I88</f>
        <v>232.22004448973993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-0.15381590765569103</v>
      </c>
      <c r="K100" s="15">
        <f>+'9.รายได้(แยกกลุ่ม)'!T88</f>
        <v>-0.23022936045639142</v>
      </c>
      <c r="L100" s="15">
        <f>+'9.รายได้(แยกกลุ่ม)'!U88</f>
        <v>0.21726454392984401</v>
      </c>
      <c r="M100" s="15">
        <f>+'9.รายได้(แยกกลุ่ม)'!V88</f>
        <v>-0.32249081951605679</v>
      </c>
      <c r="N100" s="15">
        <f>+'9.รายได้(แยกกลุ่ม)'!W88</f>
        <v>0.68920962063718194</v>
      </c>
      <c r="O100" s="15">
        <f>+'9.รายได้(แยกกลุ่ม)'!X88</f>
        <v>-0.34444614600026396</v>
      </c>
      <c r="P100" s="15">
        <f>+'9.รายได้(แยกกลุ่ม)'!Y88</f>
        <v>-0.11388709873794094</v>
      </c>
    </row>
    <row r="101" spans="1:16">
      <c r="A101" s="314" t="str">
        <f>+'9.รายได้(แยกกลุ่ม)'!B89</f>
        <v>หนองวัวซอ,รพช.</v>
      </c>
      <c r="B101" s="314">
        <f>+'9.รายได้(แยกกลุ่ม)'!C89</f>
        <v>412.61026839087469</v>
      </c>
      <c r="C101" s="314">
        <f>+'9.รายได้(แยกกลุ่ม)'!D89</f>
        <v>146.73654080761253</v>
      </c>
      <c r="D101" s="314">
        <f>+'9.รายได้(แยกกลุ่ม)'!E89</f>
        <v>266.15055588762704</v>
      </c>
      <c r="E101" s="314">
        <f>+'9.รายได้(แยกกลุ่ม)'!F89</f>
        <v>1145.4598070739551</v>
      </c>
      <c r="F101" s="314">
        <f>+'9.รายได้(แยกกลุ่ม)'!G89</f>
        <v>1.2154751973304241</v>
      </c>
      <c r="G101" s="314">
        <f>+'9.รายได้(แยกกลุ่ม)'!H89</f>
        <v>12.761376820894565</v>
      </c>
      <c r="H101" s="314">
        <f>+'9.รายได้(แยกกลุ่ม)'!I89</f>
        <v>237.32937314464641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-0.16998525335171322</v>
      </c>
      <c r="K101" s="15">
        <f>+'9.รายได้(แยกกลุ่ม)'!T89</f>
        <v>-0.3533065845289069</v>
      </c>
      <c r="L101" s="15">
        <f>+'9.รายได้(แยกกลุ่ม)'!U89</f>
        <v>-0.16905610662454224</v>
      </c>
      <c r="M101" s="15">
        <f>+'9.รายได้(แยกกลุ่ม)'!V89</f>
        <v>-0.27338485268040819</v>
      </c>
      <c r="N101" s="15">
        <f>+'9.รายได้(แยกกลุ่ม)'!W89</f>
        <v>-0.54196390044047904</v>
      </c>
      <c r="O101" s="15">
        <f>+'9.รายได้(แยกกลุ่ม)'!X89</f>
        <v>-0.18519262045234267</v>
      </c>
      <c r="P101" s="15">
        <f>+'9.รายได้(แยกกลุ่ม)'!Y89</f>
        <v>-9.4390754019513384E-2</v>
      </c>
    </row>
    <row r="102" spans="1:16">
      <c r="A102" s="314" t="str">
        <f>+'9.รายได้(แยกกลุ่ม)'!B90</f>
        <v>วังสามหมอ,รพช.</v>
      </c>
      <c r="B102" s="314">
        <f>+'9.รายได้(แยกกลุ่ม)'!C90</f>
        <v>523.20311611648685</v>
      </c>
      <c r="C102" s="314">
        <f>+'9.รายได้(แยกกลุ่ม)'!D90</f>
        <v>251.26831612574654</v>
      </c>
      <c r="D102" s="314">
        <f>+'9.รายได้(แยกกลุ่ม)'!E90</f>
        <v>214.10160045402952</v>
      </c>
      <c r="E102" s="314">
        <f>+'9.รายได้(แยกกลุ่ม)'!F90</f>
        <v>2090.1682954545449</v>
      </c>
      <c r="F102" s="314">
        <f>+'9.รายได้(แยกกลุ่ม)'!G90</f>
        <v>2.5239306318915782</v>
      </c>
      <c r="G102" s="314">
        <f>+'9.รายได้(แยกกลุ่ม)'!H90</f>
        <v>18.866367391526985</v>
      </c>
      <c r="H102" s="314">
        <f>+'9.รายได้(แยกกลุ่ม)'!I90</f>
        <v>274.29082364924301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5.2485444830544251E-2</v>
      </c>
      <c r="K102" s="15">
        <f>+'9.รายได้(แยกกลุ่ม)'!T90</f>
        <v>0.10738310076476461</v>
      </c>
      <c r="L102" s="15">
        <f>+'9.รายได้(แยกกลุ่ม)'!U90</f>
        <v>-0.3315572200634333</v>
      </c>
      <c r="M102" s="15">
        <f>+'9.รายได้(แยกกลุ่ม)'!V90</f>
        <v>0.32588497173379077</v>
      </c>
      <c r="N102" s="15">
        <f>+'9.รายได้(แยกกลุ่ม)'!W90</f>
        <v>-4.8889401668189135E-2</v>
      </c>
      <c r="O102" s="15">
        <f>+'9.รายได้(แยกกลุ่ม)'!X90</f>
        <v>0.20460790333404433</v>
      </c>
      <c r="P102" s="15">
        <f>+'9.รายได้(แยกกลุ่ม)'!Y90</f>
        <v>4.6647967308133066E-2</v>
      </c>
    </row>
    <row r="103" spans="1:16">
      <c r="A103" s="314" t="str">
        <f>+'9.รายได้(แยกกลุ่ม)'!B91</f>
        <v>น้ำโสม,รพช.</v>
      </c>
      <c r="B103" s="314">
        <f>+'9.รายได้(แยกกลุ่ม)'!C91</f>
        <v>448.07042828706579</v>
      </c>
      <c r="C103" s="314">
        <f>+'9.รายได้(แยกกลุ่ม)'!D91</f>
        <v>271.87765779842044</v>
      </c>
      <c r="D103" s="314">
        <f>+'9.รายได้(แยกกลุ่ม)'!E91</f>
        <v>599.18719191919183</v>
      </c>
      <c r="E103" s="314">
        <f>+'9.รายได้(แยกกลุ่ม)'!F91</f>
        <v>2601.9523712948512</v>
      </c>
      <c r="F103" s="314">
        <f>+'9.รายได้(แยกกลุ่ม)'!G91</f>
        <v>2.8717620777271873</v>
      </c>
      <c r="G103" s="314">
        <f>+'9.รายได้(แยกกลุ่ม)'!H91</f>
        <v>27.022217390562918</v>
      </c>
      <c r="H103" s="314">
        <f>+'9.รายได้(แยกกลุ่ม)'!I91</f>
        <v>289.93986430084971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-9.8652914127273977E-2</v>
      </c>
      <c r="K103" s="15">
        <f>+'9.รายได้(แยกกลุ่ม)'!T91</f>
        <v>0.19821204823454702</v>
      </c>
      <c r="L103" s="15">
        <f>+'9.รายได้(แยกกลุ่ม)'!U91</f>
        <v>0.87071162204995844</v>
      </c>
      <c r="M103" s="15">
        <f>+'9.รายได้(แยกกลุ่ม)'!V91</f>
        <v>0.65053194700606753</v>
      </c>
      <c r="N103" s="15">
        <f>+'9.รายได้(แยกกลุ่ม)'!W91</f>
        <v>8.2186377668656177E-2</v>
      </c>
      <c r="O103" s="15">
        <f>+'9.รายได้(แยกกลุ่ม)'!X91</f>
        <v>0.7253547521237026</v>
      </c>
      <c r="P103" s="15">
        <f>+'9.รายได้(แยกกลุ่ม)'!Y91</f>
        <v>0.10636209252171164</v>
      </c>
    </row>
    <row r="104" spans="1:16">
      <c r="A104" s="314" t="str">
        <f>+'9.รายได้(แยกกลุ่ม)'!B119</f>
        <v>หนองหาน,รพช.</v>
      </c>
      <c r="B104" s="314">
        <f>+'9.รายได้(แยกกลุ่ม)'!C119</f>
        <v>556.2568135734864</v>
      </c>
      <c r="C104" s="314">
        <f>+'9.รายได้(แยกกลุ่ม)'!D119</f>
        <v>151.43730091706803</v>
      </c>
      <c r="D104" s="314">
        <f>+'9.รายได้(แยกกลุ่ม)'!E119</f>
        <v>540.11732259988082</v>
      </c>
      <c r="E104" s="314">
        <f>+'9.รายได้(แยกกลุ่ม)'!F119</f>
        <v>2777.5436154345007</v>
      </c>
      <c r="F104" s="314">
        <f>+'9.รายได้(แยกกลุ่ม)'!G119</f>
        <v>13.196814596254592</v>
      </c>
      <c r="G104" s="314">
        <f>+'9.รายได้(แยกกลุ่ม)'!H119</f>
        <v>33.97418179941333</v>
      </c>
      <c r="H104" s="314">
        <f>+'9.รายได้(แยกกลุ่ม)'!I119</f>
        <v>243.50659167381409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6.1197845107430954E-2</v>
      </c>
      <c r="K104" s="15">
        <f>+'9.รายได้(แยกกลุ่ม)'!T119</f>
        <v>0.13749876375920622</v>
      </c>
      <c r="L104" s="15">
        <f>+'9.รายได้(แยกกลุ่ม)'!U119</f>
        <v>0.2799536184419667</v>
      </c>
      <c r="M104" s="15">
        <f>+'9.รายได้(แยกกลุ่ม)'!V119</f>
        <v>0.13584732038331232</v>
      </c>
      <c r="N104" s="15">
        <f>+'9.รายได้(แยกกลุ่ม)'!W119</f>
        <v>0.80110740907520206</v>
      </c>
      <c r="O104" s="15">
        <f>+'9.รายได้(แยกกลุ่ม)'!X119</f>
        <v>3.6398918835174814E-2</v>
      </c>
      <c r="P104" s="15">
        <f>+'9.รายได้(แยกกลุ่ม)'!Y119</f>
        <v>-9.2256741651437546E-2</v>
      </c>
    </row>
    <row r="105" spans="1:16">
      <c r="A105" s="314" t="str">
        <f>+'9.รายได้(แยกกลุ่ม)'!B120</f>
        <v>บ้านผือ,รพช.</v>
      </c>
      <c r="B105" s="314">
        <f>+'9.รายได้(แยกกลุ่ม)'!C120</f>
        <v>473.22427360057617</v>
      </c>
      <c r="C105" s="314">
        <f>+'9.รายได้(แยกกลุ่ม)'!D120</f>
        <v>84.369093147788931</v>
      </c>
      <c r="D105" s="314">
        <f>+'9.รายได้(แยกกลุ่ม)'!E120</f>
        <v>492.86342791630841</v>
      </c>
      <c r="E105" s="314">
        <f>+'9.รายได้(แยกกลุ่ม)'!F120</f>
        <v>2961.5708740458012</v>
      </c>
      <c r="F105" s="314">
        <f>+'9.รายได้(แยกกลุ่ม)'!G120</f>
        <v>6.9308632962219381</v>
      </c>
      <c r="G105" s="314">
        <f>+'9.รายได้(แยกกลุ่ม)'!H120</f>
        <v>29.68727870049279</v>
      </c>
      <c r="H105" s="314">
        <f>+'9.รายได้(แยกกลุ่ม)'!I120</f>
        <v>250.09131875152457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4.112067283296482</v>
      </c>
      <c r="K105" s="15">
        <f>+'9.รายได้(แยกกลุ่ม)'!T120</f>
        <v>0.3250424254197658</v>
      </c>
      <c r="L105" s="15">
        <f>+'9.รายได้(แยกกลุ่ม)'!U120</f>
        <v>3.667004737583655</v>
      </c>
      <c r="M105" s="15">
        <f>+'9.รายได้(แยกกลุ่ม)'!V120</f>
        <v>2.458716069061007</v>
      </c>
      <c r="N105" s="15">
        <f>+'9.รายได้(แยกกลุ่ม)'!W120</f>
        <v>0.72690576793867834</v>
      </c>
      <c r="O105" s="15">
        <f>+'9.รายได้(แยกกลุ่ม)'!X120</f>
        <v>1.2073148999114647</v>
      </c>
      <c r="P105" s="15">
        <f>+'9.รายได้(แยกกลุ่ม)'!Y120</f>
        <v>2.8566024840769186</v>
      </c>
    </row>
    <row r="106" spans="1:16">
      <c r="A106" s="314" t="str">
        <f>+'9.รายได้(แยกกลุ่ม)'!B121</f>
        <v>เพ็ญ,รพช.</v>
      </c>
      <c r="B106" s="314">
        <f>+'9.รายได้(แยกกลุ่ม)'!C121</f>
        <v>453.73749957502753</v>
      </c>
      <c r="C106" s="314">
        <f>+'9.รายได้(แยกกลุ่ม)'!D121</f>
        <v>61.816977482122823</v>
      </c>
      <c r="D106" s="314">
        <f>+'9.รายได้(แยกกลุ่ม)'!E121</f>
        <v>301.7489750778816</v>
      </c>
      <c r="E106" s="314">
        <f>+'9.รายได้(แยกกลุ่ม)'!F121</f>
        <v>2110.5763606437458</v>
      </c>
      <c r="F106" s="314">
        <f>+'9.รายได้(แยกกลุ่ม)'!G121</f>
        <v>2.5454338037142588</v>
      </c>
      <c r="G106" s="314">
        <f>+'9.รายได้(แยกกลุ่ม)'!H121</f>
        <v>19.715786890750515</v>
      </c>
      <c r="H106" s="314">
        <f>+'9.รายได้(แยกกลุ่ม)'!I121</f>
        <v>190.71675944288936</v>
      </c>
      <c r="I106" s="16" t="str">
        <f>+'9.รายได้(แยกกลุ่ม)'!R121</f>
        <v>เพ็ญ,รพช.</v>
      </c>
      <c r="J106" s="15">
        <f>+'9.รายได้(แยกกลุ่ม)'!S121</f>
        <v>3.9015588510154271</v>
      </c>
      <c r="K106" s="15">
        <f>+'9.รายได้(แยกกลุ่ม)'!T121</f>
        <v>-2.9145452214953668E-2</v>
      </c>
      <c r="L106" s="15">
        <f>+'9.รายได้(แยกกลุ่ม)'!U121</f>
        <v>1.8573105986038356</v>
      </c>
      <c r="M106" s="15">
        <f>+'9.รายได้(แยกกลุ่ม)'!V121</f>
        <v>1.4648690455165281</v>
      </c>
      <c r="N106" s="15">
        <f>+'9.รายได้(แยกกลุ่ม)'!W121</f>
        <v>-0.36577535443003428</v>
      </c>
      <c r="O106" s="15">
        <f>+'9.รายได้(แยกกลุ่ม)'!X121</f>
        <v>0.46591240667371631</v>
      </c>
      <c r="P106" s="15">
        <f>+'9.รายได้(แยกกลุ่ม)'!Y121</f>
        <v>1.9410006388638927</v>
      </c>
    </row>
    <row r="107" spans="1:16">
      <c r="A107" s="314" t="str">
        <f>+'9.รายได้(แยกกลุ่ม)'!B124</f>
        <v>สมเด็จพระยุพราชบ้านดุง,รพช.</v>
      </c>
      <c r="B107" s="314">
        <f>+'9.รายได้(แยกกลุ่ม)'!C124</f>
        <v>578.7560549314635</v>
      </c>
      <c r="C107" s="314">
        <f>+'9.รายได้(แยกกลุ่ม)'!D124</f>
        <v>236.93936492522818</v>
      </c>
      <c r="D107" s="314">
        <f>+'9.รายได้(แยกกลุ่ม)'!E124</f>
        <v>445.81668557778437</v>
      </c>
      <c r="E107" s="314">
        <f>+'9.รายได้(แยกกลุ่ม)'!F124</f>
        <v>2272.1925845347314</v>
      </c>
      <c r="F107" s="314">
        <f>+'9.รายได้(แยกกลุ่ม)'!G124</f>
        <v>12.47029913520155</v>
      </c>
      <c r="G107" s="314">
        <f>+'9.รายได้(แยกกลุ่ม)'!H124</f>
        <v>27.463665469495769</v>
      </c>
      <c r="H107" s="314">
        <f>+'9.รายได้(แยกกลุ่ม)'!I124</f>
        <v>213.1144013656203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5.2520881925894392</v>
      </c>
      <c r="K107" s="15">
        <f>+'9.รายได้(แยกกลุ่ม)'!T124</f>
        <v>2.7212052312567874</v>
      </c>
      <c r="L107" s="15">
        <f>+'9.รายได้(แยกกลุ่ม)'!U124</f>
        <v>3.2215114083057248</v>
      </c>
      <c r="M107" s="15">
        <f>+'9.รายได้(แยกกลุ่ม)'!V124</f>
        <v>1.6536150368724885</v>
      </c>
      <c r="N107" s="15">
        <f>+'9.รายได้(แยกกลุ่ม)'!W124</f>
        <v>2.107121087821652</v>
      </c>
      <c r="O107" s="15">
        <f>+'9.รายได้(แยกกลุ่ม)'!X124</f>
        <v>1.0419843330401224</v>
      </c>
      <c r="P107" s="15">
        <f>+'9.รายได้(แยกกลุ่ม)'!Y124</f>
        <v>2.2863896827854457</v>
      </c>
    </row>
    <row r="108" spans="1:16">
      <c r="A108" s="314" t="str">
        <f>+'9.รายได้(แยกกลุ่ม)'!B131</f>
        <v>กุมภวาปี,รพท.</v>
      </c>
      <c r="B108" s="314">
        <f>+'9.รายได้(แยกกลุ่ม)'!C131</f>
        <v>954.96732944446421</v>
      </c>
      <c r="C108" s="314">
        <f>+'9.รายได้(แยกกลุ่ม)'!D131</f>
        <v>346.1719121067888</v>
      </c>
      <c r="D108" s="314">
        <f>+'9.รายได้(แยกกลุ่ม)'!E131</f>
        <v>1057.5670237784166</v>
      </c>
      <c r="E108" s="314">
        <f>+'9.รายได้(แยกกลุ่ม)'!F131</f>
        <v>5500.680186915888</v>
      </c>
      <c r="F108" s="314">
        <f>+'9.รายได้(แยกกลุ่ม)'!G131</f>
        <v>16.814112233158635</v>
      </c>
      <c r="G108" s="314">
        <f>+'9.รายได้(แยกกลุ่ม)'!H131</f>
        <v>54.443482040138058</v>
      </c>
      <c r="H108" s="314">
        <f>+'9.รายได้(แยกกลุ่ม)'!I131</f>
        <v>444.88552648844666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7.2971272761606046E-2</v>
      </c>
      <c r="K108" s="15">
        <f>+'9.รายได้(แยกกลุ่ม)'!T131</f>
        <v>-0.12060485260176894</v>
      </c>
      <c r="L108" s="15">
        <f>+'9.รายได้(แยกกลุ่ม)'!U131</f>
        <v>-0.15639376370310978</v>
      </c>
      <c r="M108" s="15">
        <f>+'9.รายได้(แยกกลุ่ม)'!V131</f>
        <v>0.1106587027391439</v>
      </c>
      <c r="N108" s="15">
        <f>+'9.รายได้(แยกกลุ่ม)'!W131</f>
        <v>-0.26954271728296986</v>
      </c>
      <c r="O108" s="15">
        <f>+'9.รายได้(แยกกลุ่ม)'!X131</f>
        <v>-0.49853669076439777</v>
      </c>
      <c r="P108" s="15">
        <f>+'9.รายได้(แยกกลุ่ม)'!Y131</f>
        <v>1.656191242333075E-2</v>
      </c>
    </row>
    <row r="109" spans="1:16">
      <c r="A109" s="314" t="str">
        <f>+'9.รายได้(แยกกลุ่ม)'!B150</f>
        <v>อุดรธานี,รพศ.</v>
      </c>
      <c r="B109" s="314">
        <f>+'9.รายได้(แยกกลุ่ม)'!C150</f>
        <v>1487.0061394563747</v>
      </c>
      <c r="C109" s="314">
        <f>+'9.รายได้(แยกกลุ่ม)'!D150</f>
        <v>536.65686832905544</v>
      </c>
      <c r="D109" s="314">
        <f>+'9.รายได้(แยกกลุ่ม)'!E150</f>
        <v>2200.8305868808566</v>
      </c>
      <c r="E109" s="314">
        <f>+'9.รายได้(แยกกลุ่ม)'!F150</f>
        <v>8493.8110434335649</v>
      </c>
      <c r="F109" s="314">
        <f>+'9.รายได้(แยกกลุ่ม)'!G150</f>
        <v>27.678531660836448</v>
      </c>
      <c r="G109" s="314">
        <f>+'9.รายได้(แยกกลุ่ม)'!H150</f>
        <v>153.19358525880662</v>
      </c>
      <c r="H109" s="314">
        <f>+'9.รายได้(แยกกลุ่ม)'!I150</f>
        <v>790.11450350944426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-0.17596841228610458</v>
      </c>
      <c r="K109" s="15">
        <f>+'9.รายได้(แยกกลุ่ม)'!T150</f>
        <v>-0.42891816771933777</v>
      </c>
      <c r="L109" s="15">
        <f>+'9.รายได้(แยกกลุ่ม)'!U150</f>
        <v>2.7847286682651066E-2</v>
      </c>
      <c r="M109" s="15">
        <f>+'9.รายได้(แยกกลุ่ม)'!V150</f>
        <v>-8.2923282603257556E-2</v>
      </c>
      <c r="N109" s="15">
        <f>+'9.รายได้(แยกกลุ่ม)'!W150</f>
        <v>-0.52427959790339207</v>
      </c>
      <c r="O109" s="15">
        <f>+'9.รายได้(แยกกลุ่ม)'!X150</f>
        <v>-9.1529371438717089E-2</v>
      </c>
      <c r="P109" s="15">
        <f>+'9.รายได้(แยกกลุ่ม)'!Y150</f>
        <v>-9.0422337542300224E-2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2964-0DE0-4F32-9ADF-6CA3144263CC}">
  <sheetPr>
    <tabColor theme="9" tint="0.39997558519241921"/>
  </sheetPr>
  <dimension ref="A1:Y109"/>
  <sheetViews>
    <sheetView zoomScale="50" zoomScaleNormal="50" workbookViewId="0">
      <selection activeCell="M1" sqref="M1"/>
    </sheetView>
  </sheetViews>
  <sheetFormatPr defaultRowHeight="13.8"/>
  <cols>
    <col min="1" max="1" width="20.59765625" style="11" customWidth="1"/>
    <col min="2" max="3" width="16.59765625" style="11" customWidth="1"/>
    <col min="4" max="12" width="13.59765625" style="11" customWidth="1"/>
    <col min="13" max="13" width="20.69921875" style="11" customWidth="1"/>
    <col min="14" max="14" width="16.69921875" style="11" customWidth="1"/>
    <col min="15" max="15" width="16.69921875" style="22" customWidth="1"/>
    <col min="16" max="19" width="13.59765625" style="11" customWidth="1"/>
    <col min="20" max="20" width="13.59765625" style="22" customWidth="1"/>
    <col min="21" max="24" width="13.59765625" style="11" customWidth="1"/>
  </cols>
  <sheetData>
    <row r="1" spans="1:25" ht="15">
      <c r="A1" s="194" t="s">
        <v>1350</v>
      </c>
      <c r="B1" s="194"/>
      <c r="C1" s="194"/>
      <c r="D1" s="194"/>
      <c r="E1" s="194"/>
      <c r="F1" s="194"/>
      <c r="G1" s="194"/>
      <c r="H1" s="194"/>
      <c r="I1" s="195"/>
      <c r="J1" s="196"/>
      <c r="K1" s="194"/>
      <c r="L1" s="197"/>
      <c r="M1" s="194" t="s">
        <v>1362</v>
      </c>
      <c r="N1" s="194"/>
      <c r="O1" s="194"/>
      <c r="P1" s="194"/>
      <c r="Q1" s="197"/>
      <c r="R1" s="196"/>
      <c r="S1" s="196"/>
      <c r="T1" s="196"/>
      <c r="U1" s="195"/>
      <c r="V1" s="196"/>
      <c r="W1" s="194"/>
      <c r="X1" s="197"/>
      <c r="Y1" s="196"/>
    </row>
    <row r="2" spans="1:25">
      <c r="A2" s="355" t="s">
        <v>51</v>
      </c>
      <c r="B2" s="364" t="s">
        <v>248</v>
      </c>
      <c r="C2" s="365"/>
      <c r="D2" s="365"/>
      <c r="E2" s="365"/>
      <c r="F2" s="365"/>
      <c r="G2" s="365"/>
      <c r="H2" s="365"/>
      <c r="I2" s="365"/>
      <c r="J2" s="365"/>
      <c r="K2" s="365"/>
      <c r="L2" s="366"/>
      <c r="M2" s="355" t="s">
        <v>51</v>
      </c>
      <c r="N2" s="364" t="s">
        <v>731</v>
      </c>
      <c r="O2" s="365"/>
      <c r="P2" s="365"/>
      <c r="Q2" s="365"/>
      <c r="R2" s="365"/>
      <c r="S2" s="365"/>
      <c r="T2" s="365"/>
      <c r="U2" s="365"/>
      <c r="V2" s="365"/>
      <c r="W2" s="365"/>
      <c r="X2" s="366"/>
    </row>
    <row r="3" spans="1:25">
      <c r="A3" s="355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355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314" t="str">
        <f>+'10.ค่าใช้จ่าย(แยกกลุ่ม)'!B10</f>
        <v>วังยาง,รพช.</v>
      </c>
      <c r="B4" s="314">
        <f>+'10.ค่าใช้จ่าย(แยกกลุ่ม)'!C10</f>
        <v>9333.2239201246321</v>
      </c>
      <c r="C4" s="314">
        <f>+'10.ค่าใช้จ่าย(แยกกลุ่ม)'!D10</f>
        <v>48.228265270583286</v>
      </c>
      <c r="D4" s="314">
        <f>+'10.ค่าใช้จ่าย(แยกกลุ่ม)'!E10</f>
        <v>1560.3126160515981</v>
      </c>
      <c r="E4" s="314">
        <f>+'10.ค่าใช้จ่าย(แยกกลุ่ม)'!F10</f>
        <v>373.71739637218684</v>
      </c>
      <c r="F4" s="314">
        <f>+'10.ค่าใช้จ่าย(แยกกลุ่ม)'!G10</f>
        <v>1141.389380917632</v>
      </c>
      <c r="G4" s="314">
        <f>+'10.ค่าใช้จ่าย(แยกกลุ่ม)'!H10</f>
        <v>345.71886806488004</v>
      </c>
      <c r="H4" s="314">
        <f>+'10.ค่าใช้จ่าย(แยกกลุ่ม)'!I10</f>
        <v>146.93710639640878</v>
      </c>
      <c r="I4" s="314">
        <f>+'10.ค่าใช้จ่าย(แยกกลุ่ม)'!J10</f>
        <v>307.14498622879682</v>
      </c>
      <c r="J4" s="314">
        <f>+'10.ค่าใช้จ่าย(แยกกลุ่ม)'!K10</f>
        <v>397.9897813246231</v>
      </c>
      <c r="K4" s="314">
        <f>+'10.ค่าใช้จ่าย(แยกกลุ่ม)'!L10</f>
        <v>1.7007234513121142E-2</v>
      </c>
      <c r="L4" s="314">
        <f>+'10.ค่าใช้จ่าย(แยกกลุ่ม)'!M10</f>
        <v>275.32445045474714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-0.29157086020759077</v>
      </c>
      <c r="O4" s="15">
        <f>+'10.ค่าใช้จ่าย(แยกกลุ่ม)'!AB10</f>
        <v>-0.2866019495778247</v>
      </c>
      <c r="P4" s="15">
        <f>+'10.ค่าใช้จ่าย(แยกกลุ่ม)'!AC10</f>
        <v>3.8010851687161958E-2</v>
      </c>
      <c r="Q4" s="15">
        <f>+'10.ค่าใช้จ่าย(แยกกลุ่ม)'!AD10</f>
        <v>-0.21065996933728987</v>
      </c>
      <c r="R4" s="15">
        <f>+'10.ค่าใช้จ่าย(แยกกลุ่ม)'!AE10</f>
        <v>0.46090888297064481</v>
      </c>
      <c r="S4" s="15">
        <f>+'10.ค่าใช้จ่าย(แยกกลุ่ม)'!AF10</f>
        <v>-0.4232307378545016</v>
      </c>
      <c r="T4" s="15">
        <f>+'10.ค่าใช้จ่าย(แยกกลุ่ม)'!AG10</f>
        <v>-0.89126826217584176</v>
      </c>
      <c r="U4" s="15">
        <f>+'10.ค่าใช้จ่าย(แยกกลุ่ม)'!AH10</f>
        <v>0.27013560705746753</v>
      </c>
      <c r="V4" s="15">
        <f>+'10.ค่าใช้จ่าย(แยกกลุ่ม)'!AI10</f>
        <v>-4.4309187463688365E-2</v>
      </c>
      <c r="W4" s="15">
        <f>+'10.ค่าใช้จ่าย(แยกกลุ่ม)'!AJ10</f>
        <v>-0.99965136426131163</v>
      </c>
      <c r="X4" s="15">
        <f>+'10.ค่าใช้จ่าย(แยกกลุ่ม)'!AK10</f>
        <v>-0.69321306620259182</v>
      </c>
    </row>
    <row r="5" spans="1:25">
      <c r="A5" s="314" t="str">
        <f>+'10.ค่าใช้จ่าย(แยกกลุ่ม)'!B20</f>
        <v>นาทม,รพช.</v>
      </c>
      <c r="B5" s="314">
        <f>+'10.ค่าใช้จ่าย(แยกกลุ่ม)'!C20</f>
        <v>13140.902359300298</v>
      </c>
      <c r="C5" s="314">
        <f>+'10.ค่าใช้จ่าย(แยกกลุ่ม)'!D20</f>
        <v>32.996286470964627</v>
      </c>
      <c r="D5" s="314">
        <f>+'10.ค่าใช้จ่าย(แยกกลุ่ม)'!E20</f>
        <v>1771.3031116136628</v>
      </c>
      <c r="E5" s="314">
        <f>+'10.ค่าใช้จ่าย(แยกกลุ่ม)'!F20</f>
        <v>878.92937662213819</v>
      </c>
      <c r="F5" s="314">
        <f>+'10.ค่าใช้จ่าย(แยกกลุ่ม)'!G20</f>
        <v>745.40241491254835</v>
      </c>
      <c r="G5" s="314">
        <f>+'10.ค่าใช้จ่าย(แยกกลุ่ม)'!H20</f>
        <v>613.67517663012313</v>
      </c>
      <c r="H5" s="314">
        <f>+'10.ค่าใช้จ่าย(แยกกลุ่ม)'!I20</f>
        <v>891.64600364092382</v>
      </c>
      <c r="I5" s="314">
        <f>+'10.ค่าใช้จ่าย(แยกกลุ่ม)'!J20</f>
        <v>154.15874571142177</v>
      </c>
      <c r="J5" s="314">
        <f>+'10.ค่าใช้จ่าย(แยกกลุ่ม)'!K20</f>
        <v>385.87000433720704</v>
      </c>
      <c r="K5" s="314">
        <f>+'10.ค่าใช้จ่าย(แยกกลุ่ม)'!L20</f>
        <v>10.425523830799488</v>
      </c>
      <c r="L5" s="314">
        <f>+'10.ค่าใช้จ่าย(แยกกลุ่ม)'!M20</f>
        <v>146.35449644379472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0.20197948781065098</v>
      </c>
      <c r="O5" s="15">
        <f>+'10.ค่าใช้จ่าย(แยกกลุ่ม)'!AB20</f>
        <v>-0.42241958009923741</v>
      </c>
      <c r="P5" s="15">
        <f>+'10.ค่าใช้จ่าย(แยกกลุ่ม)'!AC20</f>
        <v>0.31126412064932507</v>
      </c>
      <c r="Q5" s="15">
        <f>+'10.ค่าใช้จ่าย(แยกกลุ่ม)'!AD20</f>
        <v>0.27497923433573407</v>
      </c>
      <c r="R5" s="15">
        <f>+'10.ค่าใช้จ่าย(แยกกลุ่ม)'!AE20</f>
        <v>-0.16363189264030434</v>
      </c>
      <c r="S5" s="15">
        <f>+'10.ค่าใช้จ่าย(แยกกลุ่ม)'!AF20</f>
        <v>-1.8744110297250788E-2</v>
      </c>
      <c r="T5" s="15">
        <f>+'10.ค่าใช้จ่าย(แยกกลุ่ม)'!AG20</f>
        <v>0.77833268797961463</v>
      </c>
      <c r="U5" s="15">
        <f>+'10.ค่าใช้จ่าย(แยกกลุ่ม)'!AH20</f>
        <v>-0.25488145742980584</v>
      </c>
      <c r="V5" s="15">
        <f>+'10.ค่าใช้จ่าย(แยกกลุ่ม)'!AI20</f>
        <v>7.0327420606010105E-2</v>
      </c>
      <c r="W5" s="15">
        <f>+'10.ค่าใช้จ่าย(แยกกลุ่ม)'!AJ20</f>
        <v>-0.85824696689439961</v>
      </c>
      <c r="X5" s="15">
        <f>+'10.ค่าใช้จ่าย(แยกกลุ่ม)'!AK20</f>
        <v>-0.12161830347827404</v>
      </c>
    </row>
    <row r="6" spans="1:25">
      <c r="A6" s="314" t="str">
        <f>+'10.ค่าใช้จ่าย(แยกกลุ่ม)'!B41</f>
        <v>ปลาปาก,รพช.</v>
      </c>
      <c r="B6" s="314">
        <f>+'10.ค่าใช้จ่าย(แยกกลุ่ม)'!C41</f>
        <v>12347.441929091126</v>
      </c>
      <c r="C6" s="314">
        <f>+'10.ค่าใช้จ่าย(แยกกลุ่ม)'!D41</f>
        <v>130.76120947238331</v>
      </c>
      <c r="D6" s="314">
        <f>+'10.ค่าใช้จ่าย(แยกกลุ่ม)'!E41</f>
        <v>1759.435234392733</v>
      </c>
      <c r="E6" s="314">
        <f>+'10.ค่าใช้จ่าย(แยกกลุ่ม)'!F41</f>
        <v>1100.2553160738646</v>
      </c>
      <c r="F6" s="314">
        <f>+'10.ค่าใช้จ่าย(แยกกลุ่ม)'!G41</f>
        <v>249.83372308843622</v>
      </c>
      <c r="G6" s="314">
        <f>+'10.ค่าใช้จ่าย(แยกกลุ่ม)'!H41</f>
        <v>991.17721289419853</v>
      </c>
      <c r="H6" s="314">
        <f>+'10.ค่าใช้จ่าย(แยกกลุ่ม)'!I41</f>
        <v>3487.0961856789204</v>
      </c>
      <c r="I6" s="314">
        <f>+'10.ค่าใช้จ่าย(แยกกลุ่ม)'!J41</f>
        <v>228.55758739152029</v>
      </c>
      <c r="J6" s="314">
        <f>+'10.ค่าใช้จ่าย(แยกกลุ่ม)'!K41</f>
        <v>711.26100828367487</v>
      </c>
      <c r="K6" s="314">
        <f>+'10.ค่าใช้จ่าย(แยกกลุ่ม)'!L41</f>
        <v>20.653676891848388</v>
      </c>
      <c r="L6" s="314">
        <f>+'10.ค่าใช้จ่าย(แยกกลุ่ม)'!M41</f>
        <v>1219.918906850537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0.20011764610101002</v>
      </c>
      <c r="O6" s="15">
        <f>+'10.ค่าใช้จ่าย(แยกกลุ่ม)'!AB41</f>
        <v>1.1607619118131676</v>
      </c>
      <c r="P6" s="15">
        <f>+'10.ค่าใช้จ่าย(แยกกลุ่ม)'!AC41</f>
        <v>0.38306189861240092</v>
      </c>
      <c r="Q6" s="15">
        <f>+'10.ค่าใช้จ่าย(แยกกลุ่ม)'!AD41</f>
        <v>0.72501614951465398</v>
      </c>
      <c r="R6" s="15">
        <f>+'10.ค่าใช้จ่าย(แยกกลุ่ม)'!AE41</f>
        <v>-0.65542537322351491</v>
      </c>
      <c r="S6" s="15">
        <f>+'10.ค่าใช้จ่าย(แยกกลุ่ม)'!AF41</f>
        <v>0.52462905558088446</v>
      </c>
      <c r="T6" s="15">
        <f>+'10.ค่าใช้จ่าย(แยกกลุ่ม)'!AG41</f>
        <v>3.1035966788709963</v>
      </c>
      <c r="U6" s="15">
        <f>+'10.ค่าใช้จ่าย(แยกกลุ่ม)'!AH41</f>
        <v>0.36896671613257354</v>
      </c>
      <c r="V6" s="15">
        <f>+'10.ค่าใช้จ่าย(แยกกลุ่ม)'!AI41</f>
        <v>0.95000355368770539</v>
      </c>
      <c r="W6" s="15">
        <f>+'10.ค่าใช้จ่าย(แยกกลุ่ม)'!AJ41</f>
        <v>-0.46591915601106926</v>
      </c>
      <c r="X6" s="15">
        <f>+'10.ค่าใช้จ่าย(แยกกลุ่ม)'!AK41</f>
        <v>2.133342864719272</v>
      </c>
    </row>
    <row r="7" spans="1:25">
      <c r="A7" s="314" t="str">
        <f>+'10.ค่าใช้จ่าย(แยกกลุ่ม)'!B42</f>
        <v>ท่าอุเทน,รพช.</v>
      </c>
      <c r="B7" s="314">
        <f>+'10.ค่าใช้จ่าย(แยกกลุ่ม)'!C42</f>
        <v>11568.04275971612</v>
      </c>
      <c r="C7" s="314">
        <f>+'10.ค่าใช้จ่าย(แยกกลุ่ม)'!D42</f>
        <v>29.413342412052891</v>
      </c>
      <c r="D7" s="314">
        <f>+'10.ค่าใช้จ่าย(แยกกลุ่ม)'!E42</f>
        <v>1442.6829320921072</v>
      </c>
      <c r="E7" s="314">
        <f>+'10.ค่าใช้จ่าย(แยกกลุ่ม)'!F42</f>
        <v>599.91276592227985</v>
      </c>
      <c r="F7" s="314">
        <f>+'10.ค่าใช้จ่าย(แยกกลุ่ม)'!G42</f>
        <v>1097.1203260191326</v>
      </c>
      <c r="G7" s="314">
        <f>+'10.ค่าใช้จ่าย(แยกกลุ่ม)'!H42</f>
        <v>819.96294083709245</v>
      </c>
      <c r="H7" s="314">
        <f>+'10.ค่าใช้จ่าย(แยกกลุ่ม)'!I42</f>
        <v>1168.3082790335652</v>
      </c>
      <c r="I7" s="314">
        <f>+'10.ค่าใช้จ่าย(แยกกลุ่ม)'!J42</f>
        <v>353.26370632108728</v>
      </c>
      <c r="J7" s="314">
        <f>+'10.ค่าใช้จ่าย(แยกกลุ่ม)'!K42</f>
        <v>405.8437683153694</v>
      </c>
      <c r="K7" s="314">
        <f>+'10.ค่าใช้จ่าย(แยกกลุ่ม)'!L42</f>
        <v>7.7679499305566861E-3</v>
      </c>
      <c r="L7" s="314">
        <f>+'10.ค่าใช้จ่าย(แยกกลุ่ม)'!M42</f>
        <v>647.92777852124732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0.1243634371000638</v>
      </c>
      <c r="O7" s="15">
        <f>+'10.ค่าใช้จ่าย(แยกกลุ่ม)'!AB42</f>
        <v>-0.51395960438477317</v>
      </c>
      <c r="P7" s="15">
        <f>+'10.ค่าใช้จ่าย(แยกกลุ่ม)'!AC42</f>
        <v>0.13406833974408697</v>
      </c>
      <c r="Q7" s="15">
        <f>+'10.ค่าใช้จ่าย(แยกกลุ่ม)'!AD42</f>
        <v>-5.9437210257057442E-2</v>
      </c>
      <c r="R7" s="15">
        <f>+'10.ค่าใช้จ่าย(แยกกลุ่ม)'!AE42</f>
        <v>0.51316572556187545</v>
      </c>
      <c r="S7" s="15">
        <f>+'10.ค่าใช้จ่าย(แยกกลุ่ม)'!AF42</f>
        <v>0.26126721623212373</v>
      </c>
      <c r="T7" s="15">
        <f>+'10.ค่าใช้จ่าย(แยกกลุ่ม)'!AG42</f>
        <v>0.37485911441992747</v>
      </c>
      <c r="U7" s="15">
        <f>+'10.ค่าใช้จ่าย(แยกกลุ่ม)'!AH42</f>
        <v>1.1159054988744732</v>
      </c>
      <c r="V7" s="15">
        <f>+'10.ค่าใช้จ่าย(แยกกลุ่ม)'!AI42</f>
        <v>0.11266719423672436</v>
      </c>
      <c r="W7" s="15">
        <f>+'10.ค่าใช้จ่าย(แยกกลุ่ม)'!AJ42</f>
        <v>-0.9997991295556381</v>
      </c>
      <c r="X7" s="15">
        <f>+'10.ค่าใช้จ่าย(แยกกลุ่ม)'!AK42</f>
        <v>0.66419248876490611</v>
      </c>
    </row>
    <row r="8" spans="1:25">
      <c r="A8" s="314" t="str">
        <f>+'10.ค่าใช้จ่าย(แยกกลุ่ม)'!B57</f>
        <v>บ้านแพง,รพช.</v>
      </c>
      <c r="B8" s="314">
        <f>+'10.ค่าใช้จ่าย(แยกกลุ่ม)'!C57</f>
        <v>9823.8008255464556</v>
      </c>
      <c r="C8" s="314">
        <f>+'10.ค่าใช้จ่าย(แยกกลุ่ม)'!D57</f>
        <v>40.522450733368018</v>
      </c>
      <c r="D8" s="314">
        <f>+'10.ค่าใช้จ่าย(แยกกลุ่ม)'!E57</f>
        <v>1329.3396244376702</v>
      </c>
      <c r="E8" s="314">
        <f>+'10.ค่าใช้จ่าย(แยกกลุ่ม)'!F57</f>
        <v>342.45880059844933</v>
      </c>
      <c r="F8" s="314">
        <f>+'10.ค่าใช้จ่าย(แยกกลุ่ม)'!G57</f>
        <v>1138.9010180295402</v>
      </c>
      <c r="G8" s="314">
        <f>+'10.ค่าใช้จ่าย(แยกกลุ่ม)'!H57</f>
        <v>1227.4492478051141</v>
      </c>
      <c r="H8" s="314">
        <f>+'10.ค่าใช้จ่าย(แยกกลุ่ม)'!I57</f>
        <v>4383.1496293959981</v>
      </c>
      <c r="I8" s="314">
        <f>+'10.ค่าใช้จ่าย(แยกกลุ่ม)'!J57</f>
        <v>103.6603563209608</v>
      </c>
      <c r="J8" s="314">
        <f>+'10.ค่าใช้จ่าย(แยกกลุ่ม)'!K57</f>
        <v>310.2784907265841</v>
      </c>
      <c r="K8" s="314">
        <f>+'10.ค่าใช้จ่าย(แยกกลุ่ม)'!L57</f>
        <v>12.997876039475612</v>
      </c>
      <c r="L8" s="314">
        <f>+'10.ค่าใช้จ่าย(แยกกลุ่ม)'!M57</f>
        <v>213.27928897087574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-4.4414056052638644E-2</v>
      </c>
      <c r="O8" s="15">
        <f>+'10.ค่าใช้จ่าย(แยกกลุ่ม)'!AB57</f>
        <v>-0.3799338486677481</v>
      </c>
      <c r="P8" s="15">
        <f>+'10.ค่าใช้จ่าย(แยกกลุ่ม)'!AC57</f>
        <v>-5.2614517238387268E-2</v>
      </c>
      <c r="Q8" s="15">
        <f>+'10.ค่าใช้จ่าย(แยกกลุ่ม)'!AD57</f>
        <v>-0.52409954556436</v>
      </c>
      <c r="R8" s="15">
        <f>+'10.ค่าใช้จ่าย(แยกกลุ่ม)'!AE57</f>
        <v>0.19377348819561635</v>
      </c>
      <c r="S8" s="15">
        <f>+'10.ค่าใช้จ่าย(แยกกลุ่ม)'!AF57</f>
        <v>0.40499810055666385</v>
      </c>
      <c r="T8" s="15">
        <f>+'10.ค่าใช้จ่าย(แยกกลุ่ม)'!AG57</f>
        <v>2.7398926557259555</v>
      </c>
      <c r="U8" s="15">
        <f>+'10.ค่าใช้จ่าย(แยกกลุ่ม)'!AH57</f>
        <v>-0.4148924077318793</v>
      </c>
      <c r="V8" s="15">
        <f>+'10.ค่าใช้จ่าย(แยกกลุ่ม)'!AI57</f>
        <v>-0.12296241232419108</v>
      </c>
      <c r="W8" s="15">
        <f>+'10.ค่าใช้จ่าย(แยกกลุ่ม)'!AJ57</f>
        <v>-0.75451086532337497</v>
      </c>
      <c r="X8" s="15">
        <f>+'10.ค่าใช้จ่าย(แยกกลุ่ม)'!AK57</f>
        <v>-0.37228358567959807</v>
      </c>
    </row>
    <row r="9" spans="1:25">
      <c r="A9" s="314" t="str">
        <f>+'10.ค่าใช้จ่าย(แยกกลุ่ม)'!B58</f>
        <v>นาหว้า,รพช.</v>
      </c>
      <c r="B9" s="314">
        <f>+'10.ค่าใช้จ่าย(แยกกลุ่ม)'!C58</f>
        <v>9402.6901372335706</v>
      </c>
      <c r="C9" s="314">
        <f>+'10.ค่าใช้จ่าย(แยกกลุ่ม)'!D58</f>
        <v>85.442617958155068</v>
      </c>
      <c r="D9" s="314">
        <f>+'10.ค่าใช้จ่าย(แยกกลุ่ม)'!E58</f>
        <v>1563.2131715298381</v>
      </c>
      <c r="E9" s="314">
        <f>+'10.ค่าใช้จ่าย(แยกกลุ่ม)'!F58</f>
        <v>401.32485041063279</v>
      </c>
      <c r="F9" s="314">
        <f>+'10.ค่าใช้จ่าย(แยกกลุ่ม)'!G58</f>
        <v>748.97346621309373</v>
      </c>
      <c r="G9" s="314">
        <f>+'10.ค่าใช้จ่าย(แยกกลุ่ม)'!H58</f>
        <v>831.91785067868341</v>
      </c>
      <c r="H9" s="314">
        <f>+'10.ค่าใช้จ่าย(แยกกลุ่ม)'!I58</f>
        <v>1304.7992417563319</v>
      </c>
      <c r="I9" s="314">
        <f>+'10.ค่าใช้จ่าย(แยกกลุ่ม)'!J58</f>
        <v>230.95223043476014</v>
      </c>
      <c r="J9" s="314">
        <f>+'10.ค่าใช้จ่าย(แยกกลุ่ม)'!K58</f>
        <v>261.41325178454537</v>
      </c>
      <c r="K9" s="314">
        <f>+'10.ค่าใช้จ่าย(แยกกลุ่ม)'!L58</f>
        <v>0</v>
      </c>
      <c r="L9" s="314">
        <f>+'10.ค่าใช้จ่าย(แยกกลุ่ม)'!M58</f>
        <v>364.84672892753167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-8.5376557404594461E-2</v>
      </c>
      <c r="O9" s="15">
        <f>+'10.ค่าใช้จ่าย(แยกกลุ่ม)'!AB58</f>
        <v>0.3074252499106373</v>
      </c>
      <c r="P9" s="15">
        <f>+'10.ค่าใช้จ่าย(แยกกลุ่ม)'!AC58</f>
        <v>0.11406102544756168</v>
      </c>
      <c r="Q9" s="15">
        <f>+'10.ค่าใช้จ่าย(แยกกลุ่ม)'!AD58</f>
        <v>-0.44229589558516885</v>
      </c>
      <c r="R9" s="15">
        <f>+'10.ค่าใช้จ่าย(แยกกลุ่ม)'!AE58</f>
        <v>-0.21494084808696193</v>
      </c>
      <c r="S9" s="15">
        <f>+'10.ค่าใช้จ่าย(แยกกลุ่ม)'!AF58</f>
        <v>-4.7746371499415879E-2</v>
      </c>
      <c r="T9" s="15">
        <f>+'10.ค่าใช้จ่าย(แยกกลุ่ม)'!AG58</f>
        <v>0.11331109225986957</v>
      </c>
      <c r="U9" s="15">
        <f>+'10.ค่าใช้จ่าย(แยกกลุ่ม)'!AH58</f>
        <v>0.30360253692577877</v>
      </c>
      <c r="V9" s="15">
        <f>+'10.ค่าใช้จ่าย(แยกกลุ่ม)'!AI58</f>
        <v>-0.26108559057792546</v>
      </c>
      <c r="W9" s="15">
        <f>+'10.ค่าใช้จ่าย(แยกกลุ่ม)'!AJ58</f>
        <v>-1</v>
      </c>
      <c r="X9" s="15">
        <f>+'10.ค่าใช้จ่าย(แยกกลุ่ม)'!AK58</f>
        <v>7.3804594735833035E-2</v>
      </c>
    </row>
    <row r="10" spans="1:25">
      <c r="A10" s="314" t="str">
        <f>+'10.ค่าใช้จ่าย(แยกกลุ่ม)'!B70</f>
        <v>เรณูนคร,รพช.</v>
      </c>
      <c r="B10" s="314">
        <f>+'10.ค่าใช้จ่าย(แยกกลุ่ม)'!C70</f>
        <v>10850.808297414407</v>
      </c>
      <c r="C10" s="314">
        <f>+'10.ค่าใช้จ่าย(แยกกลุ่ม)'!D70</f>
        <v>42.358623749043524</v>
      </c>
      <c r="D10" s="314">
        <f>+'10.ค่าใช้จ่าย(แยกกลุ่ม)'!E70</f>
        <v>2231.5684175644551</v>
      </c>
      <c r="E10" s="314">
        <f>+'10.ค่าใช้จ่าย(แยกกลุ่ม)'!F70</f>
        <v>1025.2625138895539</v>
      </c>
      <c r="F10" s="314">
        <f>+'10.ค่าใช้จ่าย(แยกกลุ่ม)'!G70</f>
        <v>853.12958260347466</v>
      </c>
      <c r="G10" s="314">
        <f>+'10.ค่าใช้จ่าย(แยกกลุ่ม)'!H70</f>
        <v>531.68043350809148</v>
      </c>
      <c r="H10" s="314">
        <f>+'10.ค่าใช้จ่าย(แยกกลุ่ม)'!I70</f>
        <v>566.34429838949734</v>
      </c>
      <c r="I10" s="314">
        <f>+'10.ค่าใช้จ่าย(แยกกลุ่ม)'!J70</f>
        <v>188.76726687542575</v>
      </c>
      <c r="J10" s="314">
        <f>+'10.ค่าใช้จ่าย(แยกกลุ่ม)'!K70</f>
        <v>480.37188825994872</v>
      </c>
      <c r="K10" s="314">
        <f>+'10.ค่าใช้จ่าย(แยกกลุ่ม)'!L70</f>
        <v>13.567402601183568</v>
      </c>
      <c r="L10" s="314">
        <f>+'10.ค่าใช้จ่าย(แยกกลุ่ม)'!M70</f>
        <v>1272.449125519797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0.10357513916531326</v>
      </c>
      <c r="O10" s="15">
        <f>+'10.ค่าใช้จ่าย(แยกกลุ่ม)'!AB70</f>
        <v>-0.23950899030600714</v>
      </c>
      <c r="P10" s="15">
        <f>+'10.ค่าใช้จ่าย(แยกกลุ่ม)'!AC70</f>
        <v>0.35006666811189957</v>
      </c>
      <c r="Q10" s="15">
        <f>+'10.ค่าใช้จ่าย(แยกกลุ่ม)'!AD70</f>
        <v>0.60374376801843166</v>
      </c>
      <c r="R10" s="15">
        <f>+'10.ค่าใช้จ่าย(แยกกลุ่ม)'!AE70</f>
        <v>-1.9163146294754935E-2</v>
      </c>
      <c r="S10" s="15">
        <f>+'10.ค่าใช้จ่าย(แยกกลุ่ม)'!AF70</f>
        <v>-0.21226416469317136</v>
      </c>
      <c r="T10" s="15">
        <f>+'10.ค่าใช้จ่าย(แยกกลุ่ม)'!AG70</f>
        <v>-0.47124408112480348</v>
      </c>
      <c r="U10" s="15">
        <f>+'10.ค่าใช้จ่าย(แยกกลุ่ม)'!AH70</f>
        <v>-0.2692102319064788</v>
      </c>
      <c r="V10" s="15">
        <f>+'10.ค่าใช้จ่าย(แยกกลุ่ม)'!AI70</f>
        <v>0.29625772971729719</v>
      </c>
      <c r="W10" s="15">
        <f>+'10.ค่าใช้จ่าย(แยกกลุ่ม)'!AJ70</f>
        <v>-0.50415012199321096</v>
      </c>
      <c r="X10" s="15">
        <f>+'10.ค่าใช้จ่าย(แยกกลุ่ม)'!AK70</f>
        <v>1.0395732163328788</v>
      </c>
    </row>
    <row r="11" spans="1:25">
      <c r="A11" s="314" t="str">
        <f>+'10.ค่าใช้จ่าย(แยกกลุ่ม)'!B71</f>
        <v>โพนสวรรค์,รพช.</v>
      </c>
      <c r="B11" s="314">
        <f>+'10.ค่าใช้จ่าย(แยกกลุ่ม)'!C71</f>
        <v>9616.6107377649114</v>
      </c>
      <c r="C11" s="314">
        <f>+'10.ค่าใช้จ่าย(แยกกลุ่ม)'!D71</f>
        <v>72.140364124658376</v>
      </c>
      <c r="D11" s="314">
        <f>+'10.ค่าใช้จ่าย(แยกกลุ่ม)'!E71</f>
        <v>1509.7217378260298</v>
      </c>
      <c r="E11" s="314">
        <f>+'10.ค่าใช้จ่าย(แยกกลุ่ม)'!F71</f>
        <v>337.67112244162456</v>
      </c>
      <c r="F11" s="314">
        <f>+'10.ค่าใช้จ่าย(แยกกลุ่ม)'!G71</f>
        <v>1611.2161768098345</v>
      </c>
      <c r="G11" s="314">
        <f>+'10.ค่าใช้จ่าย(แยกกลุ่ม)'!H71</f>
        <v>1325.4123451492001</v>
      </c>
      <c r="H11" s="314">
        <f>+'10.ค่าใช้จ่าย(แยกกลุ่ม)'!I71</f>
        <v>1488.406165494913</v>
      </c>
      <c r="I11" s="314">
        <f>+'10.ค่าใช้จ่าย(แยกกลุ่ม)'!J71</f>
        <v>213.69501992412643</v>
      </c>
      <c r="J11" s="314">
        <f>+'10.ค่าใช้จ่าย(แยกกลุ่ม)'!K71</f>
        <v>420.78790229595597</v>
      </c>
      <c r="K11" s="314">
        <f>+'10.ค่าใช้จ่าย(แยกกลุ่ม)'!L71</f>
        <v>20.166489010838038</v>
      </c>
      <c r="L11" s="314">
        <f>+'10.ค่าใช้จ่าย(แยกกลุ่ม)'!M71</f>
        <v>1663.0751729404478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-2.1948204931755946E-2</v>
      </c>
      <c r="O11" s="15">
        <f>+'10.ค่าใช้จ่าย(แยกกลุ่ม)'!AB71</f>
        <v>0.29518132312059736</v>
      </c>
      <c r="P11" s="15">
        <f>+'10.ค่าใช้จ่าย(แยกกลุ่ม)'!AC71</f>
        <v>-8.6640149448151918E-2</v>
      </c>
      <c r="Q11" s="15">
        <f>+'10.ค่าใช้จ่าย(แยกกลุ่ม)'!AD71</f>
        <v>-0.47180556109371108</v>
      </c>
      <c r="R11" s="15">
        <f>+'10.ค่าใช้จ่าย(แยกกลุ่ม)'!AE71</f>
        <v>0.85240347741601741</v>
      </c>
      <c r="S11" s="15">
        <f>+'10.ค่าใช้จ่าย(แยกกลุ่ม)'!AF71</f>
        <v>0.96372620662971675</v>
      </c>
      <c r="T11" s="15">
        <f>+'10.ค่าใช้จ่าย(แยกกลุ่ม)'!AG71</f>
        <v>0.3896203633262626</v>
      </c>
      <c r="U11" s="15">
        <f>+'10.ค่าใช้จ่าย(แยกกลุ่ม)'!AH71</f>
        <v>-0.1727054343794025</v>
      </c>
      <c r="V11" s="15">
        <f>+'10.ค่าใช้จ่าย(แยกกลุ่ม)'!AI71</f>
        <v>0.13547354508699899</v>
      </c>
      <c r="W11" s="15">
        <f>+'10.ค่าใช้จ่าย(แยกกลุ่ม)'!AJ71</f>
        <v>-0.2629723308294124</v>
      </c>
      <c r="X11" s="15">
        <f>+'10.ค่าใช้จ่าย(แยกกลุ่ม)'!AK71</f>
        <v>1.6656968136874521</v>
      </c>
    </row>
    <row r="12" spans="1:25">
      <c r="A12" s="314" t="str">
        <f>+'10.ค่าใช้จ่าย(แยกกลุ่ม)'!B82</f>
        <v>นาแก,รพช.</v>
      </c>
      <c r="B12" s="314">
        <f>+'10.ค่าใช้จ่าย(แยกกลุ่ม)'!C82</f>
        <v>9727.6373956875359</v>
      </c>
      <c r="C12" s="314">
        <f>+'10.ค่าใช้จ่าย(แยกกลุ่ม)'!D82</f>
        <v>103.22260233774676</v>
      </c>
      <c r="D12" s="314">
        <f>+'10.ค่าใช้จ่าย(แยกกลุ่ม)'!E82</f>
        <v>1360.0737577793591</v>
      </c>
      <c r="E12" s="314">
        <f>+'10.ค่าใช้จ่าย(แยกกลุ่ม)'!F82</f>
        <v>537.15317230507799</v>
      </c>
      <c r="F12" s="314">
        <f>+'10.ค่าใช้จ่าย(แยกกลุ่ม)'!G82</f>
        <v>789.86013605460414</v>
      </c>
      <c r="G12" s="314">
        <f>+'10.ค่าใช้จ่าย(แยกกลุ่ม)'!H82</f>
        <v>748.22324950717177</v>
      </c>
      <c r="H12" s="314">
        <f>+'10.ค่าใช้จ่าย(แยกกลุ่ม)'!I82</f>
        <v>385.15134415610481</v>
      </c>
      <c r="I12" s="314">
        <f>+'10.ค่าใช้จ่าย(แยกกลุ่ม)'!J82</f>
        <v>546.55312652600401</v>
      </c>
      <c r="J12" s="314">
        <f>+'10.ค่าใช้จ่าย(แยกกลุ่ม)'!K82</f>
        <v>206.54239953231897</v>
      </c>
      <c r="K12" s="314">
        <f>+'10.ค่าใช้จ่าย(แยกกลุ่ม)'!L82</f>
        <v>46.888889967969725</v>
      </c>
      <c r="L12" s="314">
        <f>+'10.ค่าใช้จ่าย(แยกกลุ่ม)'!M82</f>
        <v>2424.6787608929726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-7.4060290938230647E-2</v>
      </c>
      <c r="O12" s="15">
        <f>+'10.ค่าใช้จ่าย(แยกกลุ่ม)'!AB82</f>
        <v>0.95206018221611588</v>
      </c>
      <c r="P12" s="15">
        <f>+'10.ค่าใช้จ่าย(แยกกลุ่ม)'!AC82</f>
        <v>-0.28515837800938415</v>
      </c>
      <c r="Q12" s="15">
        <f>+'10.ค่าใช้จ่าย(แยกกลุ่ม)'!AD82</f>
        <v>-0.23997313560360251</v>
      </c>
      <c r="R12" s="15">
        <f>+'10.ค่าใช้จ่าย(แยกกลุ่ม)'!AE82</f>
        <v>-7.213067187500434E-2</v>
      </c>
      <c r="S12" s="15">
        <f>+'10.ค่าใช้จ่าย(แยกกลุ่ม)'!AF82</f>
        <v>-0.21723182274098554</v>
      </c>
      <c r="T12" s="15">
        <f>+'10.ค่าใช้จ่าย(แยกกลุ่ม)'!AG82</f>
        <v>-0.54118406817555775</v>
      </c>
      <c r="U12" s="15">
        <f>+'10.ค่าใช้จ่าย(แยกกลุ่ม)'!AH82</f>
        <v>0.40442213908450869</v>
      </c>
      <c r="V12" s="15">
        <f>+'10.ค่าใช้จ่าย(แยกกลุ่ม)'!AI82</f>
        <v>-0.53401345266240174</v>
      </c>
      <c r="W12" s="15">
        <f>+'10.ค่าใช้จ่าย(แยกกลุ่ม)'!AJ82</f>
        <v>-0.48210325955594158</v>
      </c>
      <c r="X12" s="15">
        <f>+'10.ค่าใช้จ่าย(แยกกลุ่ม)'!AK82</f>
        <v>2.6678630272999406</v>
      </c>
    </row>
    <row r="13" spans="1:25">
      <c r="A13" s="314" t="str">
        <f>+'10.ค่าใช้จ่าย(แยกกลุ่ม)'!B114</f>
        <v>ศรีสงคราม,รพช.</v>
      </c>
      <c r="B13" s="314">
        <f>+'10.ค่าใช้จ่าย(แยกกลุ่ม)'!C114</f>
        <v>7764.1972286946557</v>
      </c>
      <c r="C13" s="314">
        <f>+'10.ค่าใช้จ่าย(แยกกลุ่ม)'!D114</f>
        <v>49.259913449799058</v>
      </c>
      <c r="D13" s="314">
        <f>+'10.ค่าใช้จ่าย(แยกกลุ่ม)'!E114</f>
        <v>1816.5317219324459</v>
      </c>
      <c r="E13" s="314">
        <f>+'10.ค่าใช้จ่าย(แยกกลุ่ม)'!F114</f>
        <v>617.55577739168723</v>
      </c>
      <c r="F13" s="314">
        <f>+'10.ค่าใช้จ่าย(แยกกลุ่ม)'!G114</f>
        <v>651.93608824003684</v>
      </c>
      <c r="G13" s="314">
        <f>+'10.ค่าใช้จ่าย(แยกกลุ่ม)'!H114</f>
        <v>511.05332229087173</v>
      </c>
      <c r="H13" s="314">
        <f>+'10.ค่าใช้จ่าย(แยกกลุ่ม)'!I114</f>
        <v>2372.7023755156761</v>
      </c>
      <c r="I13" s="314">
        <f>+'10.ค่าใช้จ่าย(แยกกลุ่ม)'!J114</f>
        <v>477.31711795131997</v>
      </c>
      <c r="J13" s="314">
        <f>+'10.ค่าใช้จ่าย(แยกกลุ่ม)'!K114</f>
        <v>408.57939772031239</v>
      </c>
      <c r="K13" s="314">
        <f>+'10.ค่าใช้จ่าย(แยกกลุ่ม)'!L114</f>
        <v>5.9342212517274291</v>
      </c>
      <c r="L13" s="314">
        <f>+'10.ค่าใช้จ่าย(แยกกลุ่ม)'!M114</f>
        <v>1590.1189211624294</v>
      </c>
      <c r="M13" s="16" t="str">
        <f>+'10.ค่าใช้จ่าย(แยกกลุ่ม)'!Z114</f>
        <v>ศรีสงคราม,รพช.</v>
      </c>
      <c r="N13" s="15">
        <f>+'10.ค่าใช้จ่าย(แยกกลุ่ม)'!AA114</f>
        <v>-5.402941159870718E-2</v>
      </c>
      <c r="O13" s="15">
        <f>+'10.ค่าใช้จ่าย(แยกกลุ่ม)'!AB114</f>
        <v>0.37610616349101106</v>
      </c>
      <c r="P13" s="15">
        <f>+'10.ค่าใช้จ่าย(แยกกลุ่ม)'!AC114</f>
        <v>-3.5067258312123928E-2</v>
      </c>
      <c r="Q13" s="15">
        <f>+'10.ค่าใช้จ่าย(แยกกลุ่ม)'!AD114</f>
        <v>-0.32644697932515165</v>
      </c>
      <c r="R13" s="15">
        <f>+'10.ค่าใช้จ่าย(แยกกลุ่ม)'!AE114</f>
        <v>0.28742463287851983</v>
      </c>
      <c r="S13" s="15">
        <f>+'10.ค่าใช้จ่าย(แยกกลุ่ม)'!AF114</f>
        <v>-0.20164427244830918</v>
      </c>
      <c r="T13" s="15">
        <f>+'10.ค่าใช้จ่าย(แยกกลุ่ม)'!AG114</f>
        <v>1.6936093795745728</v>
      </c>
      <c r="U13" s="15">
        <f>+'10.ค่าใช้จ่าย(แยกกลุ่ม)'!AH114</f>
        <v>-0.11862885123436991</v>
      </c>
      <c r="V13" s="15">
        <f>+'10.ค่าใช้จ่าย(แยกกลุ่ม)'!AI114</f>
        <v>0.24529513116099577</v>
      </c>
      <c r="W13" s="15">
        <f>+'10.ค่าใช้จ่าย(แยกกลุ่ม)'!AJ114</f>
        <v>-0.73112177054867677</v>
      </c>
      <c r="X13" s="15">
        <f>+'10.ค่าใช้จ่าย(แยกกลุ่ม)'!AK114</f>
        <v>1.9554948709908124</v>
      </c>
    </row>
    <row r="14" spans="1:25">
      <c r="A14" s="314" t="str">
        <f>+'10.ค่าใช้จ่าย(แยกกลุ่ม)'!B126</f>
        <v>สมเด็จพระยุพราชธาตุพนม,รพช.</v>
      </c>
      <c r="B14" s="314">
        <f>+'10.ค่าใช้จ่าย(แยกกลุ่ม)'!C126</f>
        <v>6725.5521084079355</v>
      </c>
      <c r="C14" s="314">
        <f>+'10.ค่าใช้จ่าย(แยกกลุ่ม)'!D126</f>
        <v>64.022515419310267</v>
      </c>
      <c r="D14" s="314">
        <f>+'10.ค่าใช้จ่าย(แยกกลุ่ม)'!E126</f>
        <v>1574.0020444458532</v>
      </c>
      <c r="E14" s="314">
        <f>+'10.ค่าใช้จ่าย(แยกกลุ่ม)'!F126</f>
        <v>884.33412298099449</v>
      </c>
      <c r="F14" s="314">
        <f>+'10.ค่าใช้จ่าย(แยกกลุ่ม)'!G126</f>
        <v>850.94878382970626</v>
      </c>
      <c r="G14" s="314">
        <f>+'10.ค่าใช้จ่าย(แยกกลุ่ม)'!H126</f>
        <v>525.83401096578655</v>
      </c>
      <c r="H14" s="314">
        <f>+'10.ค่าใช้จ่าย(แยกกลุ่ม)'!I126</f>
        <v>1471.8330751753067</v>
      </c>
      <c r="I14" s="314">
        <f>+'10.ค่าใช้จ่าย(แยกกลุ่ม)'!J126</f>
        <v>574.4127642857195</v>
      </c>
      <c r="J14" s="314">
        <f>+'10.ค่าใช้จ่าย(แยกกลุ่ม)'!K126</f>
        <v>306.54967307406088</v>
      </c>
      <c r="K14" s="314">
        <f>+'10.ค่าใช้จ่าย(แยกกลุ่ม)'!L126</f>
        <v>79.215218242186722</v>
      </c>
      <c r="L14" s="314">
        <f>+'10.ค่าใช้จ่าย(แยกกลุ่ม)'!M126</f>
        <v>248.5519605043595</v>
      </c>
      <c r="M14" s="16" t="str">
        <f>+'10.ค่าใช้จ่าย(แยกกลุ่ม)'!Z126</f>
        <v>สมเด็จพระยุพราชธาตุพนม,รพช.</v>
      </c>
      <c r="N14" s="15">
        <f>+'10.ค่าใช้จ่าย(แยกกลุ่ม)'!AA126</f>
        <v>-0.10616677998415418</v>
      </c>
      <c r="O14" s="15">
        <f>+'10.ค่าใช้จ่าย(แยกกลุ่ม)'!AB126</f>
        <v>0.11713767529459142</v>
      </c>
      <c r="P14" s="15">
        <f>+'10.ค่าใช้จ่าย(แยกกลุ่ม)'!AC126</f>
        <v>-4.0983300552050288E-3</v>
      </c>
      <c r="Q14" s="15">
        <f>+'10.ค่าใช้จ่าย(แยกกลุ่ม)'!AD126</f>
        <v>0.28255538706657418</v>
      </c>
      <c r="R14" s="15">
        <f>+'10.ค่าใช้จ่าย(แยกกลุ่ม)'!AE126</f>
        <v>8.4468909359454336E-2</v>
      </c>
      <c r="S14" s="15">
        <f>+'10.ค่าใช้จ่าย(แยกกลุ่ม)'!AF126</f>
        <v>-0.13031477057133514</v>
      </c>
      <c r="T14" s="15">
        <f>+'10.ค่าใช้จ่าย(แยกกลุ่ม)'!AG126</f>
        <v>1.0230570919618136</v>
      </c>
      <c r="U14" s="15">
        <f>+'10.ค่าใช้จ่าย(แยกกลุ่ม)'!AH126</f>
        <v>7.6867248576222014E-2</v>
      </c>
      <c r="V14" s="15">
        <f>+'10.ค่าใช้จ่าย(แยกกลุ่ม)'!AI126</f>
        <v>-5.8942955801100351E-2</v>
      </c>
      <c r="W14" s="15">
        <f>+'10.ค่าใช้จ่าย(แยกกลุ่ม)'!AJ126</f>
        <v>0.703144349594229</v>
      </c>
      <c r="X14" s="15">
        <f>+'10.ค่าใช้จ่าย(แยกกลุ่ม)'!AK126</f>
        <v>0.15835876424834777</v>
      </c>
    </row>
    <row r="15" spans="1:25">
      <c r="A15" s="314" t="str">
        <f>+'10.ค่าใช้จ่าย(แยกกลุ่ม)'!B145</f>
        <v>นครพนม,รพท.</v>
      </c>
      <c r="B15" s="314">
        <f>+'10.ค่าใช้จ่าย(แยกกลุ่ม)'!C145</f>
        <v>8373.5163811257426</v>
      </c>
      <c r="C15" s="314">
        <f>+'10.ค่าใช้จ่าย(แยกกลุ่ม)'!D145</f>
        <v>72.266337338721542</v>
      </c>
      <c r="D15" s="314">
        <f>+'10.ค่าใช้จ่าย(แยกกลุ่ม)'!E145</f>
        <v>2104.8290818362616</v>
      </c>
      <c r="E15" s="314">
        <f>+'10.ค่าใช้จ่าย(แยกกลุ่ม)'!F145</f>
        <v>735.35047976792669</v>
      </c>
      <c r="F15" s="314">
        <f>+'10.ค่าใช้จ่าย(แยกกลุ่ม)'!G145</f>
        <v>528.189564589425</v>
      </c>
      <c r="G15" s="314">
        <f>+'10.ค่าใช้จ่าย(แยกกลุ่ม)'!H145</f>
        <v>459.41982161840099</v>
      </c>
      <c r="H15" s="314">
        <f>+'10.ค่าใช้จ่าย(แยกกลุ่ม)'!I145</f>
        <v>96.879972857365757</v>
      </c>
      <c r="I15" s="314">
        <f>+'10.ค่าใช้จ่าย(แยกกลุ่ม)'!J145</f>
        <v>719.57069176011612</v>
      </c>
      <c r="J15" s="314">
        <f>+'10.ค่าใช้จ่าย(แยกกลุ่ม)'!K145</f>
        <v>406.65635776603096</v>
      </c>
      <c r="K15" s="314">
        <f>+'10.ค่าใช้จ่าย(แยกกลุ่ม)'!L145</f>
        <v>53.415417836469615</v>
      </c>
      <c r="L15" s="314">
        <f>+'10.ค่าใช้จ่าย(แยกกลุ่ม)'!M145</f>
        <v>317.8454437317385</v>
      </c>
      <c r="M15" s="16" t="str">
        <f>+'10.ค่าใช้จ่าย(แยกกลุ่ม)'!Z145</f>
        <v>นครพนม,รพท.</v>
      </c>
      <c r="N15" s="15">
        <f>+'10.ค่าใช้จ่าย(แยกกลุ่ม)'!AA145</f>
        <v>0.17267916735523786</v>
      </c>
      <c r="O15" s="15">
        <f>+'10.ค่าใช้จ่าย(แยกกลุ่ม)'!AB145</f>
        <v>0.28291697483944828</v>
      </c>
      <c r="P15" s="15">
        <f>+'10.ค่าใช้จ่าย(แยกกลุ่ม)'!AC145</f>
        <v>0.11653229751062569</v>
      </c>
      <c r="Q15" s="15">
        <f>+'10.ค่าใช้จ่าย(แยกกลุ่ม)'!AD145</f>
        <v>-0.2643953794456177</v>
      </c>
      <c r="R15" s="15">
        <f>+'10.ค่าใช้จ่าย(แยกกลุ่ม)'!AE145</f>
        <v>1.0281008921418406</v>
      </c>
      <c r="S15" s="15">
        <f>+'10.ค่าใช้จ่าย(แยกกลุ่ม)'!AF145</f>
        <v>0.11896036070010604</v>
      </c>
      <c r="T15" s="15">
        <f>+'10.ค่าใช้จ่าย(แยกกลุ่ม)'!AG145</f>
        <v>-0.71841315168064401</v>
      </c>
      <c r="U15" s="15">
        <f>+'10.ค่าใช้จ่าย(แยกกลุ่ม)'!AH145</f>
        <v>0.33107467430604748</v>
      </c>
      <c r="V15" s="15">
        <f>+'10.ค่าใช้จ่าย(แยกกลุ่ม)'!AI145</f>
        <v>0.36317999879206603</v>
      </c>
      <c r="W15" s="15">
        <f>+'10.ค่าใช้จ่าย(แยกกลุ่ม)'!AJ145</f>
        <v>-0.63135587901983026</v>
      </c>
      <c r="X15" s="15">
        <f>+'10.ค่าใช้จ่าย(แยกกลุ่ม)'!AK145</f>
        <v>1.9603322039720044</v>
      </c>
    </row>
    <row r="17" spans="1:24">
      <c r="A17" s="355" t="s">
        <v>55</v>
      </c>
      <c r="B17" s="364" t="s">
        <v>248</v>
      </c>
      <c r="C17" s="365"/>
      <c r="D17" s="365"/>
      <c r="E17" s="365"/>
      <c r="F17" s="365"/>
      <c r="G17" s="365"/>
      <c r="H17" s="365"/>
      <c r="I17" s="365"/>
      <c r="J17" s="365"/>
      <c r="K17" s="365"/>
      <c r="L17" s="366"/>
      <c r="M17" s="355" t="s">
        <v>55</v>
      </c>
      <c r="N17" s="364" t="s">
        <v>731</v>
      </c>
      <c r="O17" s="365"/>
      <c r="P17" s="365"/>
      <c r="Q17" s="365"/>
      <c r="R17" s="365"/>
      <c r="S17" s="365"/>
      <c r="T17" s="365"/>
      <c r="U17" s="365"/>
      <c r="V17" s="365"/>
      <c r="W17" s="365"/>
      <c r="X17" s="366"/>
    </row>
    <row r="18" spans="1:24">
      <c r="A18" s="355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355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314" t="str">
        <f>+'10.ค่าใช้จ่าย(แยกกลุ่ม)'!B6</f>
        <v>บุ่งคล้า,รพช.</v>
      </c>
      <c r="B19" s="314">
        <f>+'10.ค่าใช้จ่าย(แยกกลุ่ม)'!C6</f>
        <v>13740.11715749663</v>
      </c>
      <c r="C19" s="314">
        <f>+'10.ค่าใช้จ่าย(แยกกลุ่ม)'!D6</f>
        <v>17.064171670101732</v>
      </c>
      <c r="D19" s="314">
        <f>+'10.ค่าใช้จ่าย(แยกกลุ่ม)'!E6</f>
        <v>1504.1034458669972</v>
      </c>
      <c r="E19" s="314">
        <f>+'10.ค่าใช้จ่าย(แยกกลุ่ม)'!F6</f>
        <v>396.47523634836375</v>
      </c>
      <c r="F19" s="314">
        <f>+'10.ค่าใช้จ่าย(แยกกลุ่ม)'!G6</f>
        <v>712.37664631702023</v>
      </c>
      <c r="G19" s="314">
        <f>+'10.ค่าใช้จ่าย(แยกกลุ่ม)'!H6</f>
        <v>546.65171941502467</v>
      </c>
      <c r="H19" s="314">
        <f>+'10.ค่าใช้จ่าย(แยกกลุ่ม)'!I6</f>
        <v>757.98354976787448</v>
      </c>
      <c r="I19" s="314">
        <f>+'10.ค่าใช้จ่าย(แยกกลุ่ม)'!J6</f>
        <v>271.3537635971511</v>
      </c>
      <c r="J19" s="314">
        <f>+'10.ค่าใช้จ่าย(แยกกลุ่ม)'!K6</f>
        <v>468.2602777442346</v>
      </c>
      <c r="K19" s="314">
        <f>+'10.ค่าใช้จ่าย(แยกกลุ่ม)'!L6</f>
        <v>0.22933703581550283</v>
      </c>
      <c r="L19" s="314">
        <f>+'10.ค่าใช้จ่าย(แยกกลุ่ม)'!M6</f>
        <v>298.38537913521031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4.2930016662696635E-2</v>
      </c>
      <c r="O19" s="15">
        <f>+'10.ค่าใช้จ่าย(แยกกลุ่ม)'!AB6</f>
        <v>-0.74758480875850386</v>
      </c>
      <c r="P19" s="15">
        <f>+'10.ค่าใช้จ่าย(แยกกลุ่ม)'!AC6</f>
        <v>6.1723708985693816E-4</v>
      </c>
      <c r="Q19" s="15">
        <f>+'10.ค่าใช้จ่าย(แยกกลุ่ม)'!AD6</f>
        <v>-0.16259243413825292</v>
      </c>
      <c r="R19" s="15">
        <f>+'10.ค่าใช้จ่าย(แยกกลุ่ม)'!AE6</f>
        <v>-8.820128518396024E-2</v>
      </c>
      <c r="S19" s="15">
        <f>+'10.ค่าใช้จ่าย(แยกกลุ่ม)'!AF6</f>
        <v>-8.8010698917358909E-2</v>
      </c>
      <c r="T19" s="15">
        <f>+'10.ค่าใช้จ่าย(แยกกลุ่ม)'!AG6</f>
        <v>-0.43910105058119236</v>
      </c>
      <c r="U19" s="15">
        <f>+'10.ค่าใช้จ่าย(แยกกลุ่ม)'!AH6</f>
        <v>0.1221282869877507</v>
      </c>
      <c r="V19" s="15">
        <f>+'10.ค่าใช้จ่าย(แยกกลุ่ม)'!AI6</f>
        <v>0.12443099374667174</v>
      </c>
      <c r="W19" s="15">
        <f>+'10.ค่าใช้จ่าย(แยกกลุ่ม)'!AJ6</f>
        <v>-0.99529876025238251</v>
      </c>
      <c r="X19" s="15">
        <f>+'10.ค่าใช้จ่าย(แยกกลุ่ม)'!AK6</f>
        <v>-0.66751686817617339</v>
      </c>
    </row>
    <row r="20" spans="1:24">
      <c r="A20" s="314" t="str">
        <f>+'10.ค่าใช้จ่าย(แยกกลุ่ม)'!B53</f>
        <v>ศรีวิไล,รพช.</v>
      </c>
      <c r="B20" s="314">
        <f>+'10.ค่าใช้จ่าย(แยกกลุ่ม)'!C53</f>
        <v>11921.294204854543</v>
      </c>
      <c r="C20" s="314">
        <f>+'10.ค่าใช้จ่าย(แยกกลุ่ม)'!D53</f>
        <v>60.641484418892475</v>
      </c>
      <c r="D20" s="314">
        <f>+'10.ค่าใช้จ่าย(แยกกลุ่ม)'!E53</f>
        <v>870.71953781853517</v>
      </c>
      <c r="E20" s="314">
        <f>+'10.ค่าใช้จ่าย(แยกกลุ่ม)'!F53</f>
        <v>231.30131696333009</v>
      </c>
      <c r="F20" s="314">
        <f>+'10.ค่าใช้จ่าย(แยกกลุ่ม)'!G53</f>
        <v>666.6403159069024</v>
      </c>
      <c r="G20" s="314">
        <f>+'10.ค่าใช้จ่าย(แยกกลุ่ม)'!H53</f>
        <v>736.37732781668421</v>
      </c>
      <c r="H20" s="314">
        <f>+'10.ค่าใช้จ่าย(แยกกลุ่ม)'!I53</f>
        <v>1042.1498662323013</v>
      </c>
      <c r="I20" s="314">
        <f>+'10.ค่าใช้จ่าย(แยกกลุ่ม)'!J53</f>
        <v>415.08921269434086</v>
      </c>
      <c r="J20" s="314">
        <f>+'10.ค่าใช้จ่าย(แยกกลุ่ม)'!K53</f>
        <v>462.37430401994249</v>
      </c>
      <c r="K20" s="314">
        <f>+'10.ค่าใช้จ่าย(แยกกลุ่ม)'!L53</f>
        <v>37.706964566170775</v>
      </c>
      <c r="L20" s="314">
        <f>+'10.ค่าใช้จ่าย(แยกกลุ่ม)'!M53</f>
        <v>693.42932565257695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0.15961442807310369</v>
      </c>
      <c r="O20" s="15">
        <f>+'10.ค่าใช้จ่าย(แยกกลุ่ม)'!AB53</f>
        <v>-7.2076560667284295E-2</v>
      </c>
      <c r="P20" s="15">
        <f>+'10.ค่าใช้จ่าย(แยกกลุ่ม)'!AC53</f>
        <v>-0.37946102371308699</v>
      </c>
      <c r="Q20" s="15">
        <f>+'10.ค่าใช้จ่าย(แยกกลุ่ม)'!AD53</f>
        <v>-0.67857038083982235</v>
      </c>
      <c r="R20" s="15">
        <f>+'10.ค่าใช้จ่าย(แยกกลุ่ม)'!AE53</f>
        <v>-0.30124082541528724</v>
      </c>
      <c r="S20" s="15">
        <f>+'10.ค่าใช้จ่าย(แยกกลุ่ม)'!AF53</f>
        <v>-0.15710670015441555</v>
      </c>
      <c r="T20" s="15">
        <f>+'10.ค่าใช้จ่าย(แยกกลุ่ม)'!AG53</f>
        <v>-0.11079270377884555</v>
      </c>
      <c r="U20" s="15">
        <f>+'10.ค่าใช้จ่าย(แยกกลุ่ม)'!AH53</f>
        <v>1.3429578909034228</v>
      </c>
      <c r="V20" s="15">
        <f>+'10.ค่าใช้จ่าย(แยกกลุ่ม)'!AI53</f>
        <v>0.30695377320973688</v>
      </c>
      <c r="W20" s="15">
        <f>+'10.ค่าใช้จ่าย(แยกกลุ่ม)'!AJ53</f>
        <v>-0.28783363724055994</v>
      </c>
      <c r="X20" s="15">
        <f>+'10.ค่าใช้จ่าย(แยกกลุ่ม)'!AK53</f>
        <v>1.0408778179239382</v>
      </c>
    </row>
    <row r="21" spans="1:24">
      <c r="A21" s="314" t="str">
        <f>+'10.ค่าใช้จ่าย(แยกกลุ่ม)'!B67</f>
        <v>ปากคาด,รพช.</v>
      </c>
      <c r="B21" s="314">
        <f>+'10.ค่าใช้จ่าย(แยกกลุ่ม)'!C67</f>
        <v>9811.8670895669129</v>
      </c>
      <c r="C21" s="314">
        <f>+'10.ค่าใช้จ่าย(แยกกลุ่ม)'!D67</f>
        <v>62.779189019356615</v>
      </c>
      <c r="D21" s="314">
        <f>+'10.ค่าใช้จ่าย(แยกกลุ่ม)'!E67</f>
        <v>1507.8472596234424</v>
      </c>
      <c r="E21" s="314">
        <f>+'10.ค่าใช้จ่าย(แยกกลุ่ม)'!F67</f>
        <v>551.61571244832123</v>
      </c>
      <c r="F21" s="314">
        <f>+'10.ค่าใช้จ่าย(แยกกลุ่ม)'!G67</f>
        <v>666.2440910741152</v>
      </c>
      <c r="G21" s="314">
        <f>+'10.ค่าใช้จ่าย(แยกกลุ่ม)'!H67</f>
        <v>636.26245865822864</v>
      </c>
      <c r="H21" s="314">
        <f>+'10.ค่าใช้จ่าย(แยกกลุ่ม)'!I67</f>
        <v>2296.0440053351113</v>
      </c>
      <c r="I21" s="314">
        <f>+'10.ค่าใช้จ่าย(แยกกลุ่ม)'!J67</f>
        <v>201.57144953002324</v>
      </c>
      <c r="J21" s="314">
        <f>+'10.ค่าใช้จ่าย(แยกกลุ่ม)'!K67</f>
        <v>386.47758203883427</v>
      </c>
      <c r="K21" s="314">
        <f>+'10.ค่าใช้จ่าย(แยกกลุ่ม)'!L67</f>
        <v>79.208431890467295</v>
      </c>
      <c r="L21" s="314">
        <f>+'10.ค่าใช้จ่าย(แยกกลุ่ม)'!M67</f>
        <v>31.304971289469474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-2.0897713748612929E-3</v>
      </c>
      <c r="O21" s="15">
        <f>+'10.ค่าใช้จ่าย(แยกกลุ่ม)'!AB67</f>
        <v>0.12711425961233219</v>
      </c>
      <c r="P21" s="15">
        <f>+'10.ค่าใช้จ่าย(แยกกลุ่ม)'!AC67</f>
        <v>-8.7774181692692077E-2</v>
      </c>
      <c r="Q21" s="15">
        <f>+'10.ค่าใช้จ่าย(แยกกลุ่ม)'!AD67</f>
        <v>-0.13714756055604602</v>
      </c>
      <c r="R21" s="15">
        <f>+'10.ค่าใช้จ่าย(แยกกลุ่ม)'!AE67</f>
        <v>-0.23402403173660105</v>
      </c>
      <c r="S21" s="15">
        <f>+'10.ค่าใช้จ่าย(แยกกลุ่ม)'!AF67</f>
        <v>-5.7315808974774785E-2</v>
      </c>
      <c r="T21" s="15">
        <f>+'10.ค่าใช้จ่าย(แยกกลุ่ม)'!AG67</f>
        <v>1.1436551251089058</v>
      </c>
      <c r="U21" s="15">
        <f>+'10.ค่าใช้จ่าย(แยกกลุ่ม)'!AH67</f>
        <v>-0.21964037889295013</v>
      </c>
      <c r="V21" s="15">
        <f>+'10.ค่าใช้จ่าย(แยกกลุ่ม)'!AI67</f>
        <v>4.2888989393134735E-2</v>
      </c>
      <c r="W21" s="15">
        <f>+'10.ค่าใช้จ่าย(แยกกลุ่ม)'!AJ67</f>
        <v>1.894842324983488</v>
      </c>
      <c r="X21" s="15">
        <f>+'10.ค่าใช้จ่าย(แยกกลุ่ม)'!AK67</f>
        <v>-0.94982213457532993</v>
      </c>
    </row>
    <row r="22" spans="1:24">
      <c r="A22" s="314" t="str">
        <f>+'10.ค่าใช้จ่าย(แยกกลุ่ม)'!B68</f>
        <v>บึงโขงหลง,รพช.</v>
      </c>
      <c r="B22" s="314">
        <f>+'10.ค่าใช้จ่าย(แยกกลุ่ม)'!C68</f>
        <v>8931.9551246110659</v>
      </c>
      <c r="C22" s="314">
        <f>+'10.ค่าใช้จ่าย(แยกกลุ่ม)'!D68</f>
        <v>107.47684310272867</v>
      </c>
      <c r="D22" s="314">
        <f>+'10.ค่าใช้จ่าย(แยกกลุ่ม)'!E68</f>
        <v>1852.8867009280671</v>
      </c>
      <c r="E22" s="314">
        <f>+'10.ค่าใช้จ่าย(แยกกลุ่ม)'!F68</f>
        <v>953.86986101383411</v>
      </c>
      <c r="F22" s="314">
        <f>+'10.ค่าใช้จ่าย(แยกกลุ่ม)'!G68</f>
        <v>457.54813643178676</v>
      </c>
      <c r="G22" s="314">
        <f>+'10.ค่าใช้จ่าย(แยกกลุ่ม)'!H68</f>
        <v>698.26692903089429</v>
      </c>
      <c r="H22" s="314">
        <f>+'10.ค่าใช้จ่าย(แยกกลุ่ม)'!I68</f>
        <v>1559.0231327148608</v>
      </c>
      <c r="I22" s="314">
        <f>+'10.ค่าใช้จ่าย(แยกกลุ่ม)'!J68</f>
        <v>595.10472775083883</v>
      </c>
      <c r="J22" s="314">
        <f>+'10.ค่าใช้จ่าย(แยกกลุ่ม)'!K68</f>
        <v>262.02400149035299</v>
      </c>
      <c r="K22" s="314">
        <f>+'10.ค่าใช้จ่าย(แยกกลุ่ม)'!L68</f>
        <v>28.319521295747297</v>
      </c>
      <c r="L22" s="314">
        <f>+'10.ค่าใช้จ่าย(แยกกลุ่ม)'!M68</f>
        <v>413.07640925236939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-9.1580705373829868E-2</v>
      </c>
      <c r="O22" s="15">
        <f>+'10.ค่าใช้จ่าย(แยกกลุ่ม)'!AB68</f>
        <v>0.92959935181469622</v>
      </c>
      <c r="P22" s="15">
        <f>+'10.ค่าใช้จ่าย(แยกกลุ่ม)'!AC68</f>
        <v>0.12096969782399832</v>
      </c>
      <c r="Q22" s="15">
        <f>+'10.ค่าใช้จ่าย(แยกกลุ่ม)'!AD68</f>
        <v>0.49206942063848558</v>
      </c>
      <c r="R22" s="15">
        <f>+'10.ค่าใช้จ่าย(แยกกลุ่ม)'!AE68</f>
        <v>-0.47396024741409065</v>
      </c>
      <c r="S22" s="15">
        <f>+'10.ค่าใช้จ่าย(แยกกลุ่ม)'!AF68</f>
        <v>3.4549793337306463E-2</v>
      </c>
      <c r="T22" s="15">
        <f>+'10.ค่าใช้จ่าย(แยกกลุ่ม)'!AG68</f>
        <v>0.45555046891175849</v>
      </c>
      <c r="U22" s="15">
        <f>+'10.ค่าใช้จ่าย(แยกกลุ่ม)'!AH68</f>
        <v>1.3038763721222772</v>
      </c>
      <c r="V22" s="15">
        <f>+'10.ค่าใช้จ่าย(แยกกลุ่ม)'!AI68</f>
        <v>-0.29294231073004023</v>
      </c>
      <c r="W22" s="15">
        <f>+'10.ค่าใช้จ่าย(แยกกลุ่ม)'!AJ68</f>
        <v>3.4997751042043231E-2</v>
      </c>
      <c r="X22" s="15">
        <f>+'10.ค่าใช้จ่าย(แยกกลุ่ม)'!AK68</f>
        <v>-0.33789134377696278</v>
      </c>
    </row>
    <row r="23" spans="1:24">
      <c r="A23" s="314" t="str">
        <f>+'10.ค่าใช้จ่าย(แยกกลุ่ม)'!B81</f>
        <v>พรเจริญ,รพช.</v>
      </c>
      <c r="B23" s="314">
        <f>+'10.ค่าใช้จ่าย(แยกกลุ่ม)'!C81</f>
        <v>9568.5108559090859</v>
      </c>
      <c r="C23" s="314">
        <f>+'10.ค่าใช้จ่าย(แยกกลุ่ม)'!D81</f>
        <v>13.74459263758057</v>
      </c>
      <c r="D23" s="314">
        <f>+'10.ค่าใช้จ่าย(แยกกลุ่ม)'!E81</f>
        <v>1861.0797494414023</v>
      </c>
      <c r="E23" s="314">
        <f>+'10.ค่าใช้จ่าย(แยกกลุ่ม)'!F81</f>
        <v>823.50536307100936</v>
      </c>
      <c r="F23" s="314">
        <f>+'10.ค่าใช้จ่าย(แยกกลุ่ม)'!G81</f>
        <v>978.88441934668367</v>
      </c>
      <c r="G23" s="314">
        <f>+'10.ค่าใช้จ่าย(แยกกลุ่ม)'!H81</f>
        <v>603.00512994585324</v>
      </c>
      <c r="H23" s="314">
        <f>+'10.ค่าใช้จ่าย(แยกกลุ่ม)'!I81</f>
        <v>1550.4427367674932</v>
      </c>
      <c r="I23" s="314">
        <f>+'10.ค่าใช้จ่าย(แยกกลุ่ม)'!J81</f>
        <v>647.74763675573865</v>
      </c>
      <c r="J23" s="314">
        <f>+'10.ค่าใช้จ่าย(แยกกลุ่ม)'!K81</f>
        <v>392.04920230287513</v>
      </c>
      <c r="K23" s="314">
        <f>+'10.ค่าใช้จ่าย(แยกกลุ่ม)'!L81</f>
        <v>31.508301492106487</v>
      </c>
      <c r="L23" s="314">
        <f>+'10.ค่าใช้จ่าย(แยกกลุ่ม)'!M81</f>
        <v>333.2426298963602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-8.920698853324828E-2</v>
      </c>
      <c r="O23" s="15">
        <f>+'10.ค่าใช้จ่าย(แยกกลุ่ม)'!AB81</f>
        <v>-0.74007367184163286</v>
      </c>
      <c r="P23" s="15">
        <f>+'10.ค่าใช้จ่าย(แยกกลุ่ม)'!AC81</f>
        <v>-2.1834471009325691E-2</v>
      </c>
      <c r="Q23" s="15">
        <f>+'10.ค่าใช้จ่าย(แยกกลุ่ม)'!AD81</f>
        <v>0.16519129212738204</v>
      </c>
      <c r="R23" s="15">
        <f>+'10.ค่าใช้จ่าย(แยกกลุ่ม)'!AE81</f>
        <v>0.1499210898629823</v>
      </c>
      <c r="S23" s="15">
        <f>+'10.ค่าใช้จ่าย(แยกกลุ่ม)'!AF81</f>
        <v>-0.36915455813963388</v>
      </c>
      <c r="T23" s="15">
        <f>+'10.ค่าใช้จ่าย(แยกกลุ่ม)'!AG81</f>
        <v>0.84698259477472548</v>
      </c>
      <c r="U23" s="15">
        <f>+'10.ค่าใช้จ่าย(แยกกลุ่ม)'!AH81</f>
        <v>0.66445140910953582</v>
      </c>
      <c r="V23" s="15">
        <f>+'10.ค่าใช้จ่าย(แยกกลุ่ม)'!AI81</f>
        <v>-0.11548595067527653</v>
      </c>
      <c r="W23" s="15">
        <f>+'10.ค่าใช้จ่าย(แยกกลุ่ม)'!AJ81</f>
        <v>-0.65198479531424969</v>
      </c>
      <c r="X23" s="15">
        <f>+'10.ค่าใช้จ่าย(แยกกลุ่ม)'!AK81</f>
        <v>-0.49589680042113826</v>
      </c>
    </row>
    <row r="24" spans="1:24">
      <c r="A24" s="314" t="str">
        <f>+'10.ค่าใช้จ่าย(แยกกลุ่ม)'!B101</f>
        <v>โซ่พิสัย,รพช.</v>
      </c>
      <c r="B24" s="314">
        <f>+'10.ค่าใช้จ่าย(แยกกลุ่ม)'!C101</f>
        <v>6702.2816291314093</v>
      </c>
      <c r="C24" s="314">
        <f>+'10.ค่าใช้จ่าย(แยกกลุ่ม)'!D101</f>
        <v>12.893017621703384</v>
      </c>
      <c r="D24" s="314">
        <f>+'10.ค่าใช้จ่าย(แยกกลุ่ม)'!E101</f>
        <v>1041.8266937495519</v>
      </c>
      <c r="E24" s="314">
        <f>+'10.ค่าใช้จ่าย(แยกกลุ่ม)'!F101</f>
        <v>449.48020154428161</v>
      </c>
      <c r="F24" s="314">
        <f>+'10.ค่าใช้จ่าย(แยกกลุ่ม)'!G101</f>
        <v>412.36571604694217</v>
      </c>
      <c r="G24" s="314">
        <f>+'10.ค่าใช้จ่าย(แยกกลุ่ม)'!H101</f>
        <v>880.22936430669927</v>
      </c>
      <c r="H24" s="314">
        <f>+'10.ค่าใช้จ่าย(แยกกลุ่ม)'!I101</f>
        <v>2379.8218318893523</v>
      </c>
      <c r="I24" s="314">
        <f>+'10.ค่าใช้จ่าย(แยกกลุ่ม)'!J101</f>
        <v>330.97493530023735</v>
      </c>
      <c r="J24" s="314">
        <f>+'10.ค่าใช้จ่าย(แยกกลุ่ม)'!K101</f>
        <v>275.85177177717611</v>
      </c>
      <c r="K24" s="314">
        <f>+'10.ค่าใช้จ่าย(แยกกลุ่ม)'!L101</f>
        <v>16.486689403591342</v>
      </c>
      <c r="L24" s="314">
        <f>+'10.ค่าใช้จ่าย(แยกกลุ่ม)'!M101</f>
        <v>388.82647302435788</v>
      </c>
      <c r="M24" s="16" t="str">
        <f>+'10.ค่าใช้จ่าย(แยกกลุ่ม)'!Z101</f>
        <v>โซ่พิสัย,รพช.</v>
      </c>
      <c r="N24" s="15">
        <f>+'10.ค่าใช้จ่าย(แยกกลุ่ม)'!AA101</f>
        <v>-0.16636632391888653</v>
      </c>
      <c r="O24" s="15">
        <f>+'10.ค่าใช้จ่าย(แยกกลุ่ม)'!AB101</f>
        <v>-0.60437857826836039</v>
      </c>
      <c r="P24" s="15">
        <f>+'10.ค่าใช้จ่าย(แยกกลุ่ม)'!AC101</f>
        <v>-0.33208724691707819</v>
      </c>
      <c r="Q24" s="15">
        <f>+'10.ค่าใช้จ่าย(แยกกลุ่ม)'!AD101</f>
        <v>-0.36523325620490132</v>
      </c>
      <c r="R24" s="15">
        <f>+'10.ค่าใช้จ่าย(แยกกลุ่ม)'!AE101</f>
        <v>-0.20728417281063485</v>
      </c>
      <c r="S24" s="15">
        <f>+'10.ค่าใช้จ่าย(แยกกลุ่ม)'!AF101</f>
        <v>0.41831392303017767</v>
      </c>
      <c r="T24" s="15">
        <f>+'10.ค่าใช้จ่าย(แยกกลุ่ม)'!AG101</f>
        <v>1.3083769442808311</v>
      </c>
      <c r="U24" s="15">
        <f>+'10.ค่าใช้จ่าย(แยกกลุ่ม)'!AH101</f>
        <v>-3.4838826055321473E-2</v>
      </c>
      <c r="V24" s="15">
        <f>+'10.ค่าใช้จ่าย(แยกกลุ่ม)'!AI101</f>
        <v>-0.15035727911553803</v>
      </c>
      <c r="W24" s="15">
        <f>+'10.ค่าใช้จ่าย(แยกกลุ่ม)'!AJ101</f>
        <v>-0.76305871934422664</v>
      </c>
      <c r="X24" s="15">
        <f>+'10.ค่าใช้จ่าย(แยกกลุ่ม)'!AK101</f>
        <v>-0.29066307006564612</v>
      </c>
    </row>
    <row r="25" spans="1:24">
      <c r="A25" s="314" t="str">
        <f>+'10.ค่าใช้จ่าย(แยกกลุ่ม)'!B111</f>
        <v>เซกา,รพช.</v>
      </c>
      <c r="B25" s="314">
        <f>+'10.ค่าใช้จ่าย(แยกกลุ่ม)'!C111</f>
        <v>9945.0971474383823</v>
      </c>
      <c r="C25" s="314">
        <f>+'10.ค่าใช้จ่าย(แยกกลุ่ม)'!D111</f>
        <v>8.1968924269202823</v>
      </c>
      <c r="D25" s="314">
        <f>+'10.ค่าใช้จ่าย(แยกกลุ่ม)'!E111</f>
        <v>2650.2558972870002</v>
      </c>
      <c r="E25" s="314">
        <f>+'10.ค่าใช้จ่าย(แยกกลุ่ม)'!F111</f>
        <v>1578.402988821058</v>
      </c>
      <c r="F25" s="314">
        <f>+'10.ค่าใช้จ่าย(แยกกลุ่ม)'!G111</f>
        <v>225.66430507383521</v>
      </c>
      <c r="G25" s="314">
        <f>+'10.ค่าใช้จ่าย(แยกกลุ่ม)'!H111</f>
        <v>1003.41403426495</v>
      </c>
      <c r="H25" s="314">
        <f>+'10.ค่าใช้จ่าย(แยกกลุ่ม)'!I111</f>
        <v>858.13751565007396</v>
      </c>
      <c r="I25" s="314">
        <f>+'10.ค่าใช้จ่าย(แยกกลุ่ม)'!J111</f>
        <v>1141.1703799224445</v>
      </c>
      <c r="J25" s="314">
        <f>+'10.ค่าใช้จ่าย(แยกกลุ่ม)'!K111</f>
        <v>378.54429992018834</v>
      </c>
      <c r="K25" s="314">
        <f>+'10.ค่าใช้จ่าย(แยกกลุ่ม)'!L111</f>
        <v>13.494629086365201</v>
      </c>
      <c r="L25" s="314">
        <f>+'10.ค่าใช้จ่าย(แยกกลุ่ม)'!M111</f>
        <v>1068.2988991176383</v>
      </c>
      <c r="M25" s="16" t="str">
        <f>+'10.ค่าใช้จ่าย(แยกกลุ่ม)'!Z111</f>
        <v>เซกา,รพช.</v>
      </c>
      <c r="N25" s="15">
        <f>+'10.ค่าใช้จ่าย(แยกกลุ่ม)'!AA111</f>
        <v>0.2116860408312905</v>
      </c>
      <c r="O25" s="15">
        <f>+'10.ค่าใช้จ่าย(แยกกลุ่ม)'!AB111</f>
        <v>-0.77101473794400643</v>
      </c>
      <c r="P25" s="15">
        <f>+'10.ค่าใช้จ่าย(แยกกลุ่ม)'!AC111</f>
        <v>0.40780293471732171</v>
      </c>
      <c r="Q25" s="15">
        <f>+'10.ค่าใช้จ่าย(แยกกลุ่ม)'!AD111</f>
        <v>0.72152563360820599</v>
      </c>
      <c r="R25" s="15">
        <f>+'10.ค่าใช้จ่าย(แยกกลุ่ม)'!AE111</f>
        <v>-0.55436462200187386</v>
      </c>
      <c r="S25" s="15">
        <f>+'10.ค่าใช้จ่าย(แยกกลุ่ม)'!AF111</f>
        <v>0.56751028986604846</v>
      </c>
      <c r="T25" s="15">
        <f>+'10.ค่าใช้จ่าย(แยกกลุ่ม)'!AG111</f>
        <v>-2.5799744218872264E-2</v>
      </c>
      <c r="U25" s="15">
        <f>+'10.ค่าใช้จ่าย(แยกกลุ่ม)'!AH111</f>
        <v>1.1071832768254777</v>
      </c>
      <c r="V25" s="15">
        <f>+'10.ค่าใช้จ่าย(แยกกลุ่ม)'!AI111</f>
        <v>0.15375218684435096</v>
      </c>
      <c r="W25" s="15">
        <f>+'10.ค่าใช้จ่าย(แยกกลุ่ม)'!AJ111</f>
        <v>-0.38856139299019449</v>
      </c>
      <c r="X25" s="15">
        <f>+'10.ค่าใช้จ่าย(แยกกลุ่ม)'!AK111</f>
        <v>0.98560741275827513</v>
      </c>
    </row>
    <row r="26" spans="1:24">
      <c r="A26" s="314" t="str">
        <f>+'10.ค่าใช้จ่าย(แยกกลุ่ม)'!B133</f>
        <v>บึงกาฬ,รพท.</v>
      </c>
      <c r="B26" s="314">
        <f>+'10.ค่าใช้จ่าย(แยกกลุ่ม)'!C133</f>
        <v>7153.9982632795545</v>
      </c>
      <c r="C26" s="314">
        <f>+'10.ค่าใช้จ่าย(แยกกลุ่ม)'!D133</f>
        <v>67.570656000320099</v>
      </c>
      <c r="D26" s="314">
        <f>+'10.ค่าใช้จ่าย(แยกกลุ่ม)'!E133</f>
        <v>2287.4825729680606</v>
      </c>
      <c r="E26" s="314">
        <f>+'10.ค่าใช้จ่าย(แยกกลุ่ม)'!F133</f>
        <v>1511.9499948857294</v>
      </c>
      <c r="F26" s="314">
        <f>+'10.ค่าใช้จ่าย(แยกกลุ่ม)'!G133</f>
        <v>484.5960490030651</v>
      </c>
      <c r="G26" s="314">
        <f>+'10.ค่าใช้จ่าย(แยกกลุ่ม)'!H133</f>
        <v>602.80575132509057</v>
      </c>
      <c r="H26" s="314">
        <f>+'10.ค่าใช้จ่าย(แยกกลุ่ม)'!I133</f>
        <v>1086.0961190219698</v>
      </c>
      <c r="I26" s="314">
        <f>+'10.ค่าใช้จ่าย(แยกกลุ่ม)'!J133</f>
        <v>932.94729081452806</v>
      </c>
      <c r="J26" s="314">
        <f>+'10.ค่าใช้จ่าย(แยกกลุ่ม)'!K133</f>
        <v>408.10029675185109</v>
      </c>
      <c r="K26" s="314">
        <f>+'10.ค่าใช้จ่าย(แยกกลุ่ม)'!L133</f>
        <v>39.272505985526003</v>
      </c>
      <c r="L26" s="314">
        <f>+'10.ค่าใช้จ่าย(แยกกลุ่ม)'!M133</f>
        <v>522.55953443130909</v>
      </c>
      <c r="M26" s="16" t="str">
        <f>+'10.ค่าใช้จ่าย(แยกกลุ่ม)'!Z133</f>
        <v>บึงกาฬ,รพท.</v>
      </c>
      <c r="N26" s="15">
        <f>+'10.ค่าใช้จ่าย(แยกกลุ่ม)'!AA133</f>
        <v>6.3762630356114902E-2</v>
      </c>
      <c r="O26" s="15">
        <f>+'10.ค่าใช้จ่าย(แยกกลุ่ม)'!AB133</f>
        <v>0.12965023126573758</v>
      </c>
      <c r="P26" s="15">
        <f>+'10.ค่าใช้จ่าย(แยกกลุ่ม)'!AC133</f>
        <v>0.11702965196593128</v>
      </c>
      <c r="Q26" s="15">
        <f>+'10.ค่าใช้จ่าย(แยกกลุ่ม)'!AD133</f>
        <v>0.37676489249355039</v>
      </c>
      <c r="R26" s="15">
        <f>+'10.ค่าใช้จ่าย(แยกกลุ่ม)'!AE133</f>
        <v>0.12371407586108775</v>
      </c>
      <c r="S26" s="15">
        <f>+'10.ค่าใช้จ่าย(แยกกลุ่ม)'!AF133</f>
        <v>0.40330749306156499</v>
      </c>
      <c r="T26" s="15">
        <f>+'10.ค่าใช้จ่าย(แยกกลุ่ม)'!AG133</f>
        <v>1.924447466919714E-2</v>
      </c>
      <c r="U26" s="15">
        <f>+'10.ค่าใช้จ่าย(แยกกลุ่ม)'!AH133</f>
        <v>0.95895463389837687</v>
      </c>
      <c r="V26" s="15">
        <f>+'10.ค่าใช้จ่าย(แยกกลุ่ม)'!AI133</f>
        <v>0.21524319713079851</v>
      </c>
      <c r="W26" s="15">
        <f>+'10.ค่าใช้จ่าย(แยกกลุ่ม)'!AJ133</f>
        <v>0.70729655158938765</v>
      </c>
      <c r="X26" s="15">
        <f>+'10.ค่าใช้จ่าย(แยกกลุ่ม)'!AK133</f>
        <v>2.1189033317343995</v>
      </c>
    </row>
    <row r="28" spans="1:24">
      <c r="A28" s="355" t="s">
        <v>53</v>
      </c>
      <c r="B28" s="364" t="s">
        <v>248</v>
      </c>
      <c r="C28" s="365"/>
      <c r="D28" s="365"/>
      <c r="E28" s="365"/>
      <c r="F28" s="365"/>
      <c r="G28" s="365"/>
      <c r="H28" s="365"/>
      <c r="I28" s="365"/>
      <c r="J28" s="365"/>
      <c r="K28" s="365"/>
      <c r="L28" s="366"/>
      <c r="M28" s="355" t="s">
        <v>53</v>
      </c>
      <c r="N28" s="364" t="s">
        <v>731</v>
      </c>
      <c r="O28" s="365"/>
      <c r="P28" s="365"/>
      <c r="Q28" s="365"/>
      <c r="R28" s="365"/>
      <c r="S28" s="365"/>
      <c r="T28" s="365"/>
      <c r="U28" s="365"/>
      <c r="V28" s="365"/>
      <c r="W28" s="365"/>
      <c r="X28" s="366"/>
    </row>
    <row r="29" spans="1:24">
      <c r="A29" s="355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355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314" t="str">
        <f>+'10.ค่าใช้จ่าย(แยกกลุ่ม)'!B5</f>
        <v>นาแห้ว,รพช.</v>
      </c>
      <c r="B30" s="314">
        <f>+'10.ค่าใช้จ่าย(แยกกลุ่ม)'!C5</f>
        <v>14443.890262462874</v>
      </c>
      <c r="C30" s="314">
        <f>+'10.ค่าใช้จ่าย(แยกกลุ่ม)'!D5</f>
        <v>124.74888567916751</v>
      </c>
      <c r="D30" s="314">
        <f>+'10.ค่าใช้จ่าย(แยกกลุ่ม)'!E5</f>
        <v>1329.984585360022</v>
      </c>
      <c r="E30" s="314">
        <f>+'10.ค่าใช้จ่าย(แยกกลุ่ม)'!F5</f>
        <v>510.98457040719944</v>
      </c>
      <c r="F30" s="314">
        <f>+'10.ค่าใช้จ่าย(แยกกลุ่ม)'!G5</f>
        <v>742.13373301793649</v>
      </c>
      <c r="G30" s="314">
        <f>+'10.ค่าใช้จ่าย(แยกกลุ่ม)'!H5</f>
        <v>696.74238863044081</v>
      </c>
      <c r="H30" s="314">
        <f>+'10.ค่าใช้จ่าย(แยกกลุ่ม)'!I5</f>
        <v>2656.9888481999456</v>
      </c>
      <c r="I30" s="314">
        <f>+'10.ค่าใช้จ่าย(แยกกลุ่ม)'!J5</f>
        <v>102.53203462680543</v>
      </c>
      <c r="J30" s="314">
        <f>+'10.ค่าใช้จ่าย(แยกกลุ่ม)'!K5</f>
        <v>190.01468836001769</v>
      </c>
      <c r="K30" s="314">
        <f>+'10.ค่าใช้จ่าย(แยกกลุ่ม)'!L5</f>
        <v>256.56991396418022</v>
      </c>
      <c r="L30" s="314">
        <f>+'10.ค่าใช้จ่าย(แยกกลุ่ม)'!M5</f>
        <v>23.527538742130368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9.6349218819116247E-2</v>
      </c>
      <c r="O30" s="15">
        <f>+'10.ค่าใช้จ่าย(แยกกลุ่ม)'!AB5</f>
        <v>0.84529987418269403</v>
      </c>
      <c r="P30" s="15">
        <f>+'10.ค่าใช้จ่าย(แยกกลุ่ม)'!AC5</f>
        <v>-0.11521677260174103</v>
      </c>
      <c r="Q30" s="15">
        <f>+'10.ค่าใช้จ่าย(แยกกลุ่ม)'!AD5</f>
        <v>7.9266259448361007E-2</v>
      </c>
      <c r="R30" s="15">
        <f>+'10.ค่าใช้จ่าย(แยกกลุ่ม)'!AE5</f>
        <v>-5.0114026778116195E-2</v>
      </c>
      <c r="S30" s="15">
        <f>+'10.ค่าใช้จ่าย(แยกกลุ่ม)'!AF5</f>
        <v>0.16238837540233869</v>
      </c>
      <c r="T30" s="15">
        <f>+'10.ค่าใช้จ่าย(แยกกลุ่ม)'!AG5</f>
        <v>0.96614062934377487</v>
      </c>
      <c r="U30" s="15">
        <f>+'10.ค่าใช้จ่าย(แยกกลุ่ม)'!AH5</f>
        <v>-0.57599962922219128</v>
      </c>
      <c r="V30" s="15">
        <f>+'10.ค่าใช้จ่าย(แยกกลุ่ม)'!AI5</f>
        <v>-0.54371870727881855</v>
      </c>
      <c r="W30" s="15">
        <f>+'10.ค่าใช้จ่าย(แยกกลุ่ม)'!AJ5</f>
        <v>4.259493623792765</v>
      </c>
      <c r="X30" s="15">
        <f>+'10.ค่าใช้จ่าย(แยกกลุ่ม)'!AK5</f>
        <v>-0.97378387041697101</v>
      </c>
    </row>
    <row r="31" spans="1:24">
      <c r="A31" s="314" t="str">
        <f>+'10.ค่าใช้จ่าย(แยกกลุ่ม)'!B25</f>
        <v>หนองหิน,รพช.</v>
      </c>
      <c r="B31" s="314">
        <f>+'10.ค่าใช้จ่าย(แยกกลุ่ม)'!C25</f>
        <v>9814.4467382171788</v>
      </c>
      <c r="C31" s="314">
        <f>+'10.ค่าใช้จ่าย(แยกกลุ่ม)'!D25</f>
        <v>26.929462013057311</v>
      </c>
      <c r="D31" s="314">
        <f>+'10.ค่าใช้จ่าย(แยกกลุ่ม)'!E25</f>
        <v>1044.4417585307349</v>
      </c>
      <c r="E31" s="314">
        <f>+'10.ค่าใช้จ่าย(แยกกลุ่ม)'!F25</f>
        <v>620.82768471169265</v>
      </c>
      <c r="F31" s="314">
        <f>+'10.ค่าใช้จ่าย(แยกกลุ่ม)'!G25</f>
        <v>717.6959060445887</v>
      </c>
      <c r="G31" s="314">
        <f>+'10.ค่าใช้จ่าย(แยกกลุ่ม)'!H25</f>
        <v>765.7048598431054</v>
      </c>
      <c r="H31" s="314">
        <f>+'10.ค่าใช้จ่าย(แยกกลุ่ม)'!I25</f>
        <v>177.79973386029118</v>
      </c>
      <c r="I31" s="314">
        <f>+'10.ค่าใช้จ่าย(แยกกลุ่ม)'!J25</f>
        <v>256.41109515552768</v>
      </c>
      <c r="J31" s="314">
        <f>+'10.ค่าใช้จ่าย(แยกกลุ่ม)'!K25</f>
        <v>307.26415902086507</v>
      </c>
      <c r="K31" s="314">
        <f>+'10.ค่าใช้จ่าย(แยกกลุ่ม)'!L25</f>
        <v>59.876396255096815</v>
      </c>
      <c r="L31" s="314">
        <f>+'10.ค่าใช้จ่าย(แยกกลุ่ม)'!M25</f>
        <v>565.51785265715364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-0.10228663595554406</v>
      </c>
      <c r="O31" s="15">
        <f>+'10.ค่าใช้จ่าย(แยกกลุ่ม)'!AB25</f>
        <v>-0.52861574314157767</v>
      </c>
      <c r="P31" s="15">
        <f>+'10.ค่าใช้จ่าย(แยกกลุ่ม)'!AC25</f>
        <v>-0.22681838298043505</v>
      </c>
      <c r="Q31" s="15">
        <f>+'10.ค่าใช้จ่าย(แยกกลุ่ม)'!AD25</f>
        <v>-9.9424336969870616E-2</v>
      </c>
      <c r="R31" s="15">
        <f>+'10.ค่าใช้จ่าย(แยกกลุ่ม)'!AE25</f>
        <v>-0.19471958422788621</v>
      </c>
      <c r="S31" s="15">
        <f>+'10.ค่าใช้จ่าย(แยกกลุ่ม)'!AF25</f>
        <v>0.22434869798868129</v>
      </c>
      <c r="T31" s="15">
        <f>+'10.ค่าใช้จ่าย(แยกกลุ่ม)'!AG25</f>
        <v>-0.64538945125450942</v>
      </c>
      <c r="U31" s="15">
        <f>+'10.ค่าใช้จ่าย(แยกกลุ่ม)'!AH25</f>
        <v>0.23935012988989687</v>
      </c>
      <c r="V31" s="15">
        <f>+'10.ค่าใช้จ่าย(แยกกลุ่ม)'!AI25</f>
        <v>-0.14770971810993858</v>
      </c>
      <c r="W31" s="15">
        <f>+'10.ค่าใช้จ่าย(แยกกลุ่ม)'!AJ25</f>
        <v>-0.1858768040490964</v>
      </c>
      <c r="X31" s="15">
        <f>+'10.ค่าใช้จ่าย(แยกกลุ่ม)'!AK25</f>
        <v>2.3940913528480481</v>
      </c>
    </row>
    <row r="32" spans="1:24">
      <c r="A32" s="314" t="str">
        <f>+'10.ค่าใช้จ่าย(แยกกลุ่ม)'!B35</f>
        <v>นาด้วง,รพช.</v>
      </c>
      <c r="B32" s="314">
        <f>+'10.ค่าใช้จ่าย(แยกกลุ่ม)'!C35</f>
        <v>9171.2519329843235</v>
      </c>
      <c r="C32" s="314">
        <f>+'10.ค่าใช้จ่าย(แยกกลุ่ม)'!D35</f>
        <v>86.734252766170172</v>
      </c>
      <c r="D32" s="314">
        <f>+'10.ค่าใช้จ่าย(แยกกลุ่ม)'!E35</f>
        <v>1459.779569602757</v>
      </c>
      <c r="E32" s="314">
        <f>+'10.ค่าใช้จ่าย(แยกกลุ่ม)'!F35</f>
        <v>407.41324572662558</v>
      </c>
      <c r="F32" s="314">
        <f>+'10.ค่าใช้จ่าย(แยกกลุ่ม)'!G35</f>
        <v>550.69765422491764</v>
      </c>
      <c r="G32" s="314">
        <f>+'10.ค่าใช้จ่าย(แยกกลุ่ม)'!H35</f>
        <v>544.30797515856875</v>
      </c>
      <c r="H32" s="314">
        <f>+'10.ค่าใช้จ่าย(แยกกลุ่ม)'!I35</f>
        <v>473.17375405764949</v>
      </c>
      <c r="I32" s="314">
        <f>+'10.ค่าใช้จ่าย(แยกกลุ่ม)'!J35</f>
        <v>133.66556181561816</v>
      </c>
      <c r="J32" s="314">
        <f>+'10.ค่าใช้จ่าย(แยกกลุ่ม)'!K35</f>
        <v>315.74848219314009</v>
      </c>
      <c r="K32" s="314">
        <f>+'10.ค่าใช้จ่าย(แยกกลุ่ม)'!L35</f>
        <v>5.4361800542883219E-2</v>
      </c>
      <c r="L32" s="314">
        <f>+'10.ค่าใช้จ่าย(แยกกลุ่ม)'!M35</f>
        <v>1516.5301531118032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-0.10859420559974568</v>
      </c>
      <c r="O32" s="15">
        <f>+'10.ค่าใช้จ่าย(แยกกลุ่ม)'!AB35</f>
        <v>0.43323903612483555</v>
      </c>
      <c r="P32" s="15">
        <f>+'10.ค่าใช้จ่าย(แยกกลุ่ม)'!AC35</f>
        <v>0.14750771362563173</v>
      </c>
      <c r="Q32" s="15">
        <f>+'10.ค่าใช้จ่าย(แยกกลุ่ม)'!AD35</f>
        <v>-0.36124423291818042</v>
      </c>
      <c r="R32" s="15">
        <f>+'10.ค่าใช้จ่าย(แยกกลุ่ม)'!AE35</f>
        <v>-0.24046907548959354</v>
      </c>
      <c r="S32" s="15">
        <f>+'10.ค่าใช้จ่าย(แยกกลุ่ม)'!AF35</f>
        <v>-0.1627453261481154</v>
      </c>
      <c r="T32" s="15">
        <f>+'10.ค่าใช้จ่าย(แยกกลุ่ม)'!AG35</f>
        <v>-0.44317158395163403</v>
      </c>
      <c r="U32" s="15">
        <f>+'10.ค่าใช้จ่าย(แยกกลุ่ม)'!AH35</f>
        <v>-0.19939780907255419</v>
      </c>
      <c r="V32" s="15">
        <f>+'10.ค่าใช้จ่าย(แยกกลุ่ม)'!AI35</f>
        <v>-0.13433935618954082</v>
      </c>
      <c r="W32" s="15">
        <f>+'10.ค่าใช้จ่าย(แยกกลุ่ม)'!AJ35</f>
        <v>-0.99859426500827264</v>
      </c>
      <c r="X32" s="15">
        <f>+'10.ค่าใช้จ่าย(แยกกลุ่ม)'!AK35</f>
        <v>2.895184268151259</v>
      </c>
    </row>
    <row r="33" spans="1:24">
      <c r="A33" s="314" t="str">
        <f>+'10.ค่าใช้จ่าย(แยกกลุ่ม)'!B36</f>
        <v>ภูเรือ,รพช.</v>
      </c>
      <c r="B33" s="314">
        <f>+'10.ค่าใช้จ่าย(แยกกลุ่ม)'!C36</f>
        <v>8695.0376622131826</v>
      </c>
      <c r="C33" s="314">
        <f>+'10.ค่าใช้จ่าย(แยกกลุ่ม)'!D36</f>
        <v>66.488461642467954</v>
      </c>
      <c r="D33" s="314">
        <f>+'10.ค่าใช้จ่าย(แยกกลุ่ม)'!E36</f>
        <v>928.01512633143398</v>
      </c>
      <c r="E33" s="314">
        <f>+'10.ค่าใช้จ่าย(แยกกลุ่ม)'!F36</f>
        <v>385.52676261460243</v>
      </c>
      <c r="F33" s="314">
        <f>+'10.ค่าใช้จ่าย(แยกกลุ่ม)'!G36</f>
        <v>472.79677793196583</v>
      </c>
      <c r="G33" s="314">
        <f>+'10.ค่าใช้จ่าย(แยกกลุ่ม)'!H36</f>
        <v>469.39397685715335</v>
      </c>
      <c r="H33" s="314">
        <f>+'10.ค่าใช้จ่าย(แยกกลุ่ม)'!I36</f>
        <v>252.68078792720814</v>
      </c>
      <c r="I33" s="314">
        <f>+'10.ค่าใช้จ่าย(แยกกลุ่ม)'!J36</f>
        <v>83.26762119284804</v>
      </c>
      <c r="J33" s="314">
        <f>+'10.ค่าใช้จ่าย(แยกกลุ่ม)'!K36</f>
        <v>213.04333199374457</v>
      </c>
      <c r="K33" s="314">
        <f>+'10.ค่าใช้จ่าย(แยกกลุ่ม)'!L36</f>
        <v>14.59246134581284</v>
      </c>
      <c r="L33" s="314">
        <f>+'10.ค่าใช้จ่าย(แยกกลุ่ม)'!M36</f>
        <v>470.24265477404549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-0.15488016126243725</v>
      </c>
      <c r="O33" s="15">
        <f>+'10.ค่าใช้จ่าย(แยกกลุ่ม)'!AB36</f>
        <v>9.8687723001197991E-2</v>
      </c>
      <c r="P33" s="15">
        <f>+'10.ค่าใช้จ่าย(แยกกลุ่ม)'!AC36</f>
        <v>-0.27050320609955303</v>
      </c>
      <c r="Q33" s="15">
        <f>+'10.ค่าใช้จ่าย(แยกกลุ่ม)'!AD36</f>
        <v>-0.39555857457393578</v>
      </c>
      <c r="R33" s="15">
        <f>+'10.ค่าใช้จ่าย(แยกกลุ่ม)'!AE36</f>
        <v>-0.34791119756333466</v>
      </c>
      <c r="S33" s="15">
        <f>+'10.ค่าใช้จ่าย(แยกกลุ่ม)'!AF36</f>
        <v>-0.27797805849329166</v>
      </c>
      <c r="T33" s="15">
        <f>+'10.ค่าใช้จ่าย(แยกกลุ่ม)'!AG36</f>
        <v>-0.7026465612244881</v>
      </c>
      <c r="U33" s="15">
        <f>+'10.ค่าใช้จ่าย(แยกกลุ่ม)'!AH36</f>
        <v>-0.50126091526649785</v>
      </c>
      <c r="V33" s="15">
        <f>+'10.ค่าใช้จ่าย(แยกกลุ่ม)'!AI36</f>
        <v>-0.41591729387816806</v>
      </c>
      <c r="W33" s="15">
        <f>+'10.ค่าใช้จ่าย(แยกกลุ่ม)'!AJ36</f>
        <v>-0.62265536968269619</v>
      </c>
      <c r="X33" s="15">
        <f>+'10.ค่าใช้จ่าย(แยกกลุ่ม)'!AK36</f>
        <v>0.207810993623223</v>
      </c>
    </row>
    <row r="34" spans="1:24">
      <c r="A34" s="314" t="str">
        <f>+'10.ค่าใช้จ่าย(แยกกลุ่ม)'!B49</f>
        <v>ท่าลี่,รพช.</v>
      </c>
      <c r="B34" s="314">
        <f>+'10.ค่าใช้จ่าย(แยกกลุ่ม)'!C49</f>
        <v>10504.355236447418</v>
      </c>
      <c r="C34" s="314">
        <f>+'10.ค่าใช้จ่าย(แยกกลุ่ม)'!D49</f>
        <v>47.891286906336397</v>
      </c>
      <c r="D34" s="314">
        <f>+'10.ค่าใช้จ่าย(แยกกลุ่ม)'!E49</f>
        <v>1717.3337268211567</v>
      </c>
      <c r="E34" s="314">
        <f>+'10.ค่าใช้จ่าย(แยกกลุ่ม)'!F49</f>
        <v>770.28914541741096</v>
      </c>
      <c r="F34" s="314">
        <f>+'10.ค่าใช้จ่าย(แยกกลุ่ม)'!G49</f>
        <v>1039.4490336536992</v>
      </c>
      <c r="G34" s="314">
        <f>+'10.ค่าใช้จ่าย(แยกกลุ่ม)'!H49</f>
        <v>638.37467671176933</v>
      </c>
      <c r="H34" s="314">
        <f>+'10.ค่าใช้จ่าย(แยกกลุ่ม)'!I49</f>
        <v>625.23002419038073</v>
      </c>
      <c r="I34" s="314">
        <f>+'10.ค่าใช้จ่าย(แยกกลุ่ม)'!J49</f>
        <v>34.312424188765718</v>
      </c>
      <c r="J34" s="314">
        <f>+'10.ค่าใช้จ่าย(แยกกลุ่ม)'!K49</f>
        <v>336.50573295873045</v>
      </c>
      <c r="K34" s="314">
        <f>+'10.ค่าใช้จ่าย(แยกกลุ่ม)'!L49</f>
        <v>23.143130168357896</v>
      </c>
      <c r="L34" s="314">
        <f>+'10.ค่าใช้จ่าย(แยกกลุ่ม)'!M49</f>
        <v>857.83271002055085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2.1785192150478472E-2</v>
      </c>
      <c r="O34" s="15">
        <f>+'10.ค่าใช้จ่าย(แยกกลุ่ม)'!AB49</f>
        <v>-0.26717744319674513</v>
      </c>
      <c r="P34" s="15">
        <f>+'10.ค่าใช้จ่าย(แยกกลุ่ม)'!AC49</f>
        <v>0.2238987027378318</v>
      </c>
      <c r="Q34" s="15">
        <f>+'10.ค่าใช้จ่าย(แยกกลุ่ม)'!AD49</f>
        <v>7.0438119009888847E-2</v>
      </c>
      <c r="R34" s="15">
        <f>+'10.ค่าใช้จ่าย(แยกกลุ่ม)'!AE49</f>
        <v>8.9529888078609302E-2</v>
      </c>
      <c r="S34" s="15">
        <f>+'10.ค่าใช้จ่าย(แยกกลุ่ม)'!AF49</f>
        <v>-0.26928530053088084</v>
      </c>
      <c r="T34" s="15">
        <f>+'10.ค่าใช้จ่าย(แยกกลุ่ม)'!AG49</f>
        <v>-0.46652672773774662</v>
      </c>
      <c r="U34" s="15">
        <f>+'10.ค่าใช้จ่าย(แยกกลุ่ม)'!AH49</f>
        <v>-0.80632461034757663</v>
      </c>
      <c r="V34" s="15">
        <f>+'10.ค่าใช้จ่าย(แยกกลุ่ม)'!AI49</f>
        <v>-4.8828117018042301E-2</v>
      </c>
      <c r="W34" s="15">
        <f>+'10.ค่าใช้จ่าย(แยกกลุ่ม)'!AJ49</f>
        <v>-0.56289881658481455</v>
      </c>
      <c r="X34" s="15">
        <f>+'10.ค่าใช้จ่าย(แยกกลุ่ม)'!AK49</f>
        <v>1.5247443172711659</v>
      </c>
    </row>
    <row r="35" spans="1:24">
      <c r="A35" s="314" t="str">
        <f>+'10.ค่าใช้จ่าย(แยกกลุ่ม)'!B50</f>
        <v>ภูกระดึง,รพช.</v>
      </c>
      <c r="B35" s="314">
        <f>+'10.ค่าใช้จ่าย(แยกกลุ่ม)'!C50</f>
        <v>9879.2399574246265</v>
      </c>
      <c r="C35" s="314">
        <f>+'10.ค่าใช้จ่าย(แยกกลุ่ม)'!D50</f>
        <v>91.706742886466031</v>
      </c>
      <c r="D35" s="314">
        <f>+'10.ค่าใช้จ่าย(แยกกลุ่ม)'!E50</f>
        <v>1148.1018827762668</v>
      </c>
      <c r="E35" s="314">
        <f>+'10.ค่าใช้จ่าย(แยกกลุ่ม)'!F50</f>
        <v>895.02525019306313</v>
      </c>
      <c r="F35" s="314">
        <f>+'10.ค่าใช้จ่าย(แยกกลุ่ม)'!G50</f>
        <v>529.44187483747021</v>
      </c>
      <c r="G35" s="314">
        <f>+'10.ค่าใช้จ่าย(แยกกลุ่ม)'!H50</f>
        <v>785.5530775005177</v>
      </c>
      <c r="H35" s="314">
        <f>+'10.ค่าใช้จ่าย(แยกกลุ่ม)'!I50</f>
        <v>171.50965615199939</v>
      </c>
      <c r="I35" s="314">
        <f>+'10.ค่าใช้จ่าย(แยกกลุ่ม)'!J50</f>
        <v>7.3199298446516003</v>
      </c>
      <c r="J35" s="314">
        <f>+'10.ค่าใช้จ่าย(แยกกลุ่ม)'!K50</f>
        <v>178.93699598539871</v>
      </c>
      <c r="K35" s="314">
        <f>+'10.ค่าใช้จ่าย(แยกกลุ่ม)'!L50</f>
        <v>37.587653426799015</v>
      </c>
      <c r="L35" s="314">
        <f>+'10.ค่าใช้จ่าย(แยกกลุ่ม)'!M50</f>
        <v>95.668821276925641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-3.9021351527353511E-2</v>
      </c>
      <c r="O35" s="15">
        <f>+'10.ค่าใช้จ่าย(แยกกลุ่ม)'!AB50</f>
        <v>0.40327759263589585</v>
      </c>
      <c r="P35" s="15">
        <f>+'10.ค่าใช้จ่าย(แยกกลุ่ม)'!AC50</f>
        <v>-0.18177790199128324</v>
      </c>
      <c r="Q35" s="15">
        <f>+'10.ค่าใช้จ่าย(แยกกลุ่ม)'!AD50</f>
        <v>0.24377858753786646</v>
      </c>
      <c r="R35" s="15">
        <f>+'10.ค่าใช้จ่าย(แยกกลุ่ม)'!AE50</f>
        <v>-0.44504951377156432</v>
      </c>
      <c r="S35" s="15">
        <f>+'10.ค่าใช้จ่าย(แยกกลุ่ม)'!AF50</f>
        <v>-0.10081774562307028</v>
      </c>
      <c r="T35" s="15">
        <f>+'10.ค่าใช้จ่าย(แยกกลุ่ม)'!AG50</f>
        <v>-0.85366055059422297</v>
      </c>
      <c r="U35" s="15">
        <f>+'10.ค่าใช้จ่าย(แยกกลุ่ม)'!AH50</f>
        <v>-0.95868288824211179</v>
      </c>
      <c r="V35" s="15">
        <f>+'10.ค่าใช้จ่าย(แยกกลุ่ม)'!AI50</f>
        <v>-0.49421414633836191</v>
      </c>
      <c r="W35" s="15">
        <f>+'10.ค่าใช้จ่าย(แยกกลุ่ม)'!AJ50</f>
        <v>-0.29008705066539187</v>
      </c>
      <c r="X35" s="15">
        <f>+'10.ค่าใช้จ่าย(แยกกลุ่ม)'!AK50</f>
        <v>-0.71843074991490785</v>
      </c>
    </row>
    <row r="36" spans="1:24">
      <c r="A36" s="314" t="str">
        <f>+'10.ค่าใช้จ่าย(แยกกลุ่ม)'!B51</f>
        <v>ภูหลวง,รพช.</v>
      </c>
      <c r="B36" s="314">
        <f>+'10.ค่าใช้จ่าย(แยกกลุ่ม)'!C51</f>
        <v>9343.0174473892603</v>
      </c>
      <c r="C36" s="314">
        <f>+'10.ค่าใช้จ่าย(แยกกลุ่ม)'!D51</f>
        <v>56.861258986615965</v>
      </c>
      <c r="D36" s="314">
        <f>+'10.ค่าใช้จ่าย(แยกกลุ่ม)'!E51</f>
        <v>882.46519633116736</v>
      </c>
      <c r="E36" s="314">
        <f>+'10.ค่าใช้จ่าย(แยกกลุ่ม)'!F51</f>
        <v>449.81568771269986</v>
      </c>
      <c r="F36" s="314">
        <f>+'10.ค่าใช้จ่าย(แยกกลุ่ม)'!G51</f>
        <v>869.19100762295022</v>
      </c>
      <c r="G36" s="314">
        <f>+'10.ค่าใช้จ่าย(แยกกลุ่ม)'!H51</f>
        <v>818.98483233347304</v>
      </c>
      <c r="H36" s="314">
        <f>+'10.ค่าใช้จ่าย(แยกกลุ่ม)'!I51</f>
        <v>1379.4796255715823</v>
      </c>
      <c r="I36" s="314">
        <f>+'10.ค่าใช้จ่าย(แยกกลุ่ม)'!J51</f>
        <v>243.31721876554738</v>
      </c>
      <c r="J36" s="314">
        <f>+'10.ค่าใช้จ่าย(แยกกลุ่ม)'!K51</f>
        <v>275.26656742812457</v>
      </c>
      <c r="K36" s="314">
        <f>+'10.ค่าใช้จ่าย(แยกกลุ่ม)'!L51</f>
        <v>7.1614601379531564</v>
      </c>
      <c r="L36" s="314">
        <f>+'10.ค่าใช้จ่าย(แยกกลุ่ม)'!M51</f>
        <v>232.85763079329226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-9.1181070817006937E-2</v>
      </c>
      <c r="O36" s="15">
        <f>+'10.ค่าใช้จ่าย(แยกกลุ่ม)'!AB51</f>
        <v>-0.12992078757209602</v>
      </c>
      <c r="P36" s="15">
        <f>+'10.ค่าใช้จ่าย(แยกกลุ่ม)'!AC51</f>
        <v>-0.37109020097089251</v>
      </c>
      <c r="Q36" s="15">
        <f>+'10.ค่าใช้จ่าย(แยกกลุ่ม)'!AD51</f>
        <v>-0.37491023790111611</v>
      </c>
      <c r="R36" s="15">
        <f>+'10.ค่าใช้จ่าย(แยกกลุ่ม)'!AE51</f>
        <v>-8.8931202402877552E-2</v>
      </c>
      <c r="S36" s="15">
        <f>+'10.ค่าใช้จ่าย(แยกกลุ่ม)'!AF51</f>
        <v>-6.2550133237001052E-2</v>
      </c>
      <c r="T36" s="15">
        <f>+'10.ค่าใช้จ่าย(แยกกลุ่ม)'!AG51</f>
        <v>0.17703162260278149</v>
      </c>
      <c r="U36" s="15">
        <f>+'10.ค่าใช้จ่าย(แยกกลุ่ม)'!AH51</f>
        <v>0.37339632123662236</v>
      </c>
      <c r="V36" s="15">
        <f>+'10.ค่าใช้จ่าย(แยกกลุ่ม)'!AI51</f>
        <v>-0.22192761187013724</v>
      </c>
      <c r="W36" s="15">
        <f>+'10.ค่าใช้จ่าย(แยกกลุ่ม)'!AJ51</f>
        <v>-0.86474246661932397</v>
      </c>
      <c r="X36" s="15">
        <f>+'10.ค่าใช้จ่าย(แยกกลุ่ม)'!AK51</f>
        <v>-0.31466126995261401</v>
      </c>
    </row>
    <row r="37" spans="1:24">
      <c r="A37" s="314" t="str">
        <f>+'10.ค่าใช้จ่าย(แยกกลุ่ม)'!B59</f>
        <v>เอราวัณ,รพช.</v>
      </c>
      <c r="B37" s="314">
        <f>+'10.ค่าใช้จ่าย(แยกกลุ่ม)'!C59</f>
        <v>11141.773570718557</v>
      </c>
      <c r="C37" s="314">
        <f>+'10.ค่าใช้จ่าย(แยกกลุ่ม)'!D59</f>
        <v>10.82083525552353</v>
      </c>
      <c r="D37" s="314">
        <f>+'10.ค่าใช้จ่าย(แยกกลุ่ม)'!E59</f>
        <v>1573.8399189760551</v>
      </c>
      <c r="E37" s="314">
        <f>+'10.ค่าใช้จ่าย(แยกกลุ่ม)'!F59</f>
        <v>2067.4782915721507</v>
      </c>
      <c r="F37" s="314">
        <f>+'10.ค่าใช้จ่าย(แยกกลุ่ม)'!G59</f>
        <v>815.99137037620062</v>
      </c>
      <c r="G37" s="314">
        <f>+'10.ค่าใช้จ่าย(แยกกลุ่ม)'!H59</f>
        <v>954.41900286049213</v>
      </c>
      <c r="H37" s="314">
        <f>+'10.ค่าใช้จ่าย(แยกกลุ่ม)'!I59</f>
        <v>810.81331028640091</v>
      </c>
      <c r="I37" s="314">
        <f>+'10.ค่าใช้จ่าย(แยกกลุ่ม)'!J59</f>
        <v>225.87077350071726</v>
      </c>
      <c r="J37" s="314">
        <f>+'10.ค่าใช้จ่าย(แยกกลุ่ม)'!K59</f>
        <v>406.43095225330768</v>
      </c>
      <c r="K37" s="314">
        <f>+'10.ค่าใช้จ่าย(แยกกลุ่ม)'!L59</f>
        <v>55.745235899262326</v>
      </c>
      <c r="L37" s="314">
        <f>+'10.ค่าใช้จ่าย(แยกกลุ่ม)'!M59</f>
        <v>390.71605184467086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8.3788485118295591E-2</v>
      </c>
      <c r="O37" s="15">
        <f>+'10.ค่าใช้จ่าย(แยกกลุ่ม)'!AB59</f>
        <v>-0.83442181927146353</v>
      </c>
      <c r="P37" s="15">
        <f>+'10.ค่าใช้จ่าย(แยกกลุ่ม)'!AC59</f>
        <v>0.12163442962091488</v>
      </c>
      <c r="Q37" s="15">
        <f>+'10.ค่าใช้จ่าย(แยกกลุ่ม)'!AD59</f>
        <v>1.8730867969391074</v>
      </c>
      <c r="R37" s="15">
        <f>+'10.ค่าใช้จ่าย(แยกกลุ่ม)'!AE59</f>
        <v>-0.14469400840745211</v>
      </c>
      <c r="S37" s="15">
        <f>+'10.ค่าใช้จ่าย(แยกกลุ่ม)'!AF59</f>
        <v>9.2474404584982461E-2</v>
      </c>
      <c r="T37" s="15">
        <f>+'10.ค่าใช้จ่าย(แยกกลุ่ม)'!AG59</f>
        <v>-0.30817904915492877</v>
      </c>
      <c r="U37" s="15">
        <f>+'10.ค่าใช้จ่าย(แยกกลุ่ม)'!AH59</f>
        <v>0.27492041448847848</v>
      </c>
      <c r="V37" s="15">
        <f>+'10.ค่าใช้จ่าย(แยกกลุ่ม)'!AI59</f>
        <v>0.14882350074059583</v>
      </c>
      <c r="W37" s="15">
        <f>+'10.ค่าใช้จ่าย(แยกกลุ่ม)'!AJ59</f>
        <v>5.2852764689571598E-2</v>
      </c>
      <c r="X37" s="15">
        <f>+'10.ค่าใช้จ่าย(แยกกลุ่ม)'!AK59</f>
        <v>0.14994231397148119</v>
      </c>
    </row>
    <row r="38" spans="1:24">
      <c r="A38" s="314" t="str">
        <f>+'10.ค่าใช้จ่าย(แยกกลุ่ม)'!B80</f>
        <v>ปากชม,รพช.</v>
      </c>
      <c r="B38" s="314">
        <f>+'10.ค่าใช้จ่าย(แยกกลุ่ม)'!C80</f>
        <v>9038.757725174899</v>
      </c>
      <c r="C38" s="314">
        <f>+'10.ค่าใช้จ่าย(แยกกลุ่ม)'!D80</f>
        <v>82.643802964425674</v>
      </c>
      <c r="D38" s="314">
        <f>+'10.ค่าใช้จ่าย(แยกกลุ่ม)'!E80</f>
        <v>1246.8852260079093</v>
      </c>
      <c r="E38" s="314">
        <f>+'10.ค่าใช้จ่าย(แยกกลุ่ม)'!F80</f>
        <v>681.60841889329322</v>
      </c>
      <c r="F38" s="314">
        <f>+'10.ค่าใช้จ่าย(แยกกลุ่ม)'!G80</f>
        <v>701.02548175871141</v>
      </c>
      <c r="G38" s="314">
        <f>+'10.ค่าใช้จ่าย(แยกกลุ่ม)'!H80</f>
        <v>667.31095061698079</v>
      </c>
      <c r="H38" s="314">
        <f>+'10.ค่าใช้จ่าย(แยกกลุ่ม)'!I80</f>
        <v>394.57541134450787</v>
      </c>
      <c r="I38" s="314">
        <f>+'10.ค่าใช้จ่าย(แยกกลุ่ม)'!J80</f>
        <v>265.71436153831928</v>
      </c>
      <c r="J38" s="314">
        <f>+'10.ค่าใช้จ่าย(แยกกลุ่ม)'!K80</f>
        <v>566.37240296087555</v>
      </c>
      <c r="K38" s="314">
        <f>+'10.ค่าใช้จ่าย(แยกกลุ่ม)'!L80</f>
        <v>154.04544101030299</v>
      </c>
      <c r="L38" s="314">
        <f>+'10.ค่าใช้จ่าย(แยกกลุ่ม)'!M80</f>
        <v>293.7057425801334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-0.13963233230315811</v>
      </c>
      <c r="O38" s="15">
        <f>+'10.ค่าใช้จ่าย(แยกกลุ่ม)'!AB80</f>
        <v>0.56289100855942553</v>
      </c>
      <c r="P38" s="15">
        <f>+'10.ค่าใช้จ่าย(แยกกลุ่ม)'!AC80</f>
        <v>-0.34464917634251807</v>
      </c>
      <c r="Q38" s="15">
        <f>+'10.ค่าใช้จ่าย(แยกกลุ่ม)'!AD80</f>
        <v>-3.5581029644496151E-2</v>
      </c>
      <c r="R38" s="15">
        <f>+'10.ค่าใช้จ่าย(แยกกลุ่ม)'!AE80</f>
        <v>-0.17648706009263682</v>
      </c>
      <c r="S38" s="15">
        <f>+'10.ค่าใช้จ่าย(แยกกลุ่ม)'!AF80</f>
        <v>-0.30187978411057448</v>
      </c>
      <c r="T38" s="15">
        <f>+'10.ค่าใช้จ่าย(แยกกลุ่ม)'!AG80</f>
        <v>-0.52995754064493905</v>
      </c>
      <c r="U38" s="15">
        <f>+'10.ค่าใช้จ่าย(แยกกลุ่ม)'!AH80</f>
        <v>-0.31722075328871829</v>
      </c>
      <c r="V38" s="15">
        <f>+'10.ค่าใช้จ่าย(แยกกลุ่ม)'!AI80</f>
        <v>0.2778098887233067</v>
      </c>
      <c r="W38" s="15">
        <f>+'10.ค่าใช้จ่าย(แยกกลุ่ม)'!AJ80</f>
        <v>0.70146130211232749</v>
      </c>
      <c r="X38" s="15">
        <f>+'10.ค่าใช้จ่าย(แยกกลุ่ม)'!AK80</f>
        <v>-0.55570508906565341</v>
      </c>
    </row>
    <row r="39" spans="1:24">
      <c r="A39" s="314" t="str">
        <f>+'10.ค่าใช้จ่าย(แยกกลุ่ม)'!B92</f>
        <v>ผาขาว,รพช.</v>
      </c>
      <c r="B39" s="314">
        <f>+'10.ค่าใช้จ่าย(แยกกลุ่ม)'!C92</f>
        <v>9177.0678112226342</v>
      </c>
      <c r="C39" s="314">
        <f>+'10.ค่าใช้จ่าย(แยกกลุ่ม)'!D92</f>
        <v>31.268059507845834</v>
      </c>
      <c r="D39" s="314">
        <f>+'10.ค่าใช้จ่าย(แยกกลุ่ม)'!E92</f>
        <v>1624.2643625160736</v>
      </c>
      <c r="E39" s="314">
        <f>+'10.ค่าใช้จ่าย(แยกกลุ่ม)'!F92</f>
        <v>528.64693720899299</v>
      </c>
      <c r="F39" s="314">
        <f>+'10.ค่าใช้จ่าย(แยกกลุ่ม)'!G92</f>
        <v>988.10963658945707</v>
      </c>
      <c r="G39" s="314">
        <f>+'10.ค่าใช้จ่าย(แยกกลุ่ม)'!H92</f>
        <v>854.73566521326154</v>
      </c>
      <c r="H39" s="314">
        <f>+'10.ค่าใช้จ่าย(แยกกลุ่ม)'!I92</f>
        <v>271.08066231124172</v>
      </c>
      <c r="I39" s="314">
        <f>+'10.ค่าใช้จ่าย(แยกกลุ่ม)'!J92</f>
        <v>164.87008087330943</v>
      </c>
      <c r="J39" s="314">
        <f>+'10.ค่าใช้จ่าย(แยกกลุ่ม)'!K92</f>
        <v>437.41597299949524</v>
      </c>
      <c r="K39" s="314">
        <f>+'10.ค่าใช้จ่าย(แยกกลุ่ม)'!L92</f>
        <v>195.37745034426234</v>
      </c>
      <c r="L39" s="314">
        <f>+'10.ค่าใช้จ่าย(แยกกลุ่ม)'!M92</f>
        <v>110.18141409811405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-3.522316171860277E-2</v>
      </c>
      <c r="O39" s="15">
        <f>+'10.ค่าใช้จ่าย(แยกกลุ่ม)'!AB92</f>
        <v>-0.24927264332233687</v>
      </c>
      <c r="P39" s="15">
        <f>+'10.ค่าใช้จ่าย(แยกกลุ่ม)'!AC92</f>
        <v>7.6448066882370172E-2</v>
      </c>
      <c r="Q39" s="15">
        <f>+'10.ค่าใช้จ่าย(แยกกลุ่ม)'!AD92</f>
        <v>-6.8776723462108613E-2</v>
      </c>
      <c r="R39" s="15">
        <f>+'10.ค่าใช้จ่าย(แยกกลุ่ม)'!AE92</f>
        <v>0.25262292531524821</v>
      </c>
      <c r="S39" s="15">
        <f>+'10.ค่าใช้จ่าย(แยกกลุ่ม)'!AF92</f>
        <v>-1.7475430881917383E-2</v>
      </c>
      <c r="T39" s="15">
        <f>+'10.ค่าใช้จ่าย(แยกกลุ่ม)'!AG92</f>
        <v>-0.68949503532018186</v>
      </c>
      <c r="U39" s="15">
        <f>+'10.ค่าใช้จ่าย(แยกกลุ่ม)'!AH92</f>
        <v>-2.8107506699151248E-2</v>
      </c>
      <c r="V39" s="15">
        <f>+'10.ค่าใช้จ่าย(แยกกลุ่ม)'!AI92</f>
        <v>0.13129054234894799</v>
      </c>
      <c r="W39" s="15">
        <f>+'10.ค่าใช้จ่าย(แยกกลุ่ม)'!AJ92</f>
        <v>2.8215677835137996</v>
      </c>
      <c r="X39" s="15">
        <f>+'10.ค่าใช้จ่าย(แยกกลุ่ม)'!AK92</f>
        <v>-0.75623927324825901</v>
      </c>
    </row>
    <row r="40" spans="1:24">
      <c r="A40" s="314" t="str">
        <f>+'10.ค่าใช้จ่าย(แยกกลุ่ม)'!B100</f>
        <v>เชียงคาน,รพช.</v>
      </c>
      <c r="B40" s="314">
        <f>+'10.ค่าใช้จ่าย(แยกกลุ่ม)'!C100</f>
        <v>8904.2609144319722</v>
      </c>
      <c r="C40" s="314">
        <f>+'10.ค่าใช้จ่าย(แยกกลุ่ม)'!D100</f>
        <v>63.717547125322596</v>
      </c>
      <c r="D40" s="314">
        <f>+'10.ค่าใช้จ่าย(แยกกลุ่ม)'!E100</f>
        <v>1807.6929472161248</v>
      </c>
      <c r="E40" s="314">
        <f>+'10.ค่าใช้จ่าย(แยกกลุ่ม)'!F100</f>
        <v>664.60080820581823</v>
      </c>
      <c r="F40" s="314">
        <f>+'10.ค่าใช้จ่าย(แยกกลุ่ม)'!G100</f>
        <v>577.18281676195943</v>
      </c>
      <c r="G40" s="314">
        <f>+'10.ค่าใช้จ่าย(แยกกลุ่ม)'!H100</f>
        <v>584.68913146502166</v>
      </c>
      <c r="H40" s="314">
        <f>+'10.ค่าใช้จ่าย(แยกกลุ่ม)'!I100</f>
        <v>213.93028569747813</v>
      </c>
      <c r="I40" s="314">
        <f>+'10.ค่าใช้จ่าย(แยกกลุ่ม)'!J100</f>
        <v>73.013982954288466</v>
      </c>
      <c r="J40" s="314">
        <f>+'10.ค่าใช้จ่าย(แยกกลุ่ม)'!K100</f>
        <v>335.22379622603233</v>
      </c>
      <c r="K40" s="314">
        <f>+'10.ค่าใช้จ่าย(แยกกลุ่ม)'!L100</f>
        <v>17.232763915972985</v>
      </c>
      <c r="L40" s="314">
        <f>+'10.ค่าใช้จ่าย(แยกกลุ่ม)'!M100</f>
        <v>241.21105422693392</v>
      </c>
      <c r="M40" s="16" t="str">
        <f>+'10.ค่าใช้จ่าย(แยกกลุ่ม)'!Z100</f>
        <v>เชียงคาน,รพช.</v>
      </c>
      <c r="N40" s="15">
        <f>+'10.ค่าใช้จ่าย(แยกกลุ่ม)'!AA100</f>
        <v>0.10751713664489518</v>
      </c>
      <c r="O40" s="15">
        <f>+'10.ค่าใช้จ่าย(แยกกลุ่ม)'!AB100</f>
        <v>0.95516886136408363</v>
      </c>
      <c r="P40" s="15">
        <f>+'10.ค่าใช้จ่าย(แยกกลุ่ม)'!AC100</f>
        <v>0.15890788779688247</v>
      </c>
      <c r="Q40" s="15">
        <f>+'10.ค่าใช้จ่าย(แยกกลุ่ม)'!AD100</f>
        <v>-6.1434765093125128E-2</v>
      </c>
      <c r="R40" s="15">
        <f>+'10.ค่าใช้จ่าย(แยกกลุ่ม)'!AE100</f>
        <v>0.10955381648861319</v>
      </c>
      <c r="S40" s="15">
        <f>+'10.ค่าใช้จ่าย(แยกกลุ่ม)'!AF100</f>
        <v>-5.7890171098270986E-2</v>
      </c>
      <c r="T40" s="15">
        <f>+'10.ค่าใช้จ่าย(แยกกลุ่ม)'!AG100</f>
        <v>-0.79249213845751865</v>
      </c>
      <c r="U40" s="15">
        <f>+'10.ค่าใช้จ่าย(แยกกลุ่ม)'!AH100</f>
        <v>-0.78708278486824967</v>
      </c>
      <c r="V40" s="15">
        <f>+'10.ค่าใช้จ่าย(แยกกลุ่ม)'!AI100</f>
        <v>3.2512702368187221E-2</v>
      </c>
      <c r="W40" s="15">
        <f>+'10.ค่าใช้จ่าย(แยกกลุ่ม)'!AJ100</f>
        <v>-0.75233638169954287</v>
      </c>
      <c r="X40" s="15">
        <f>+'10.ค่าใช้จ่าย(แยกกลุ่ม)'!AK100</f>
        <v>-0.55995818046873636</v>
      </c>
    </row>
    <row r="41" spans="1:24">
      <c r="A41" s="314" t="str">
        <f>+'10.ค่าใช้จ่าย(แยกกลุ่ม)'!B104</f>
        <v>สมเด็จพระยุพราชด่านซ้าย,รพช.</v>
      </c>
      <c r="B41" s="314">
        <f>+'10.ค่าใช้จ่าย(แยกกลุ่ม)'!C104</f>
        <v>8440.4744676824757</v>
      </c>
      <c r="C41" s="314">
        <f>+'10.ค่าใช้จ่าย(แยกกลุ่ม)'!D104</f>
        <v>35.392845009290632</v>
      </c>
      <c r="D41" s="314">
        <f>+'10.ค่าใช้จ่าย(แยกกลุ่ม)'!E104</f>
        <v>1950.141038855676</v>
      </c>
      <c r="E41" s="314">
        <f>+'10.ค่าใช้จ่าย(แยกกลุ่ม)'!F104</f>
        <v>654.11066631223594</v>
      </c>
      <c r="F41" s="314">
        <f>+'10.ค่าใช้จ่าย(แยกกลุ่ม)'!G104</f>
        <v>277.98333660378989</v>
      </c>
      <c r="G41" s="314">
        <f>+'10.ค่าใช้จ่าย(แยกกลุ่ม)'!H104</f>
        <v>457.52665972478519</v>
      </c>
      <c r="H41" s="314">
        <f>+'10.ค่าใช้จ่าย(แยกกลุ่ม)'!I104</f>
        <v>161.6293899906745</v>
      </c>
      <c r="I41" s="314">
        <f>+'10.ค่าใช้จ่าย(แยกกลุ่ม)'!J104</f>
        <v>841.90951789980795</v>
      </c>
      <c r="J41" s="314">
        <f>+'10.ค่าใช้จ่าย(แยกกลุ่ม)'!K104</f>
        <v>198.50825550650933</v>
      </c>
      <c r="K41" s="314">
        <f>+'10.ค่าใช้จ่าย(แยกกลุ่ม)'!L104</f>
        <v>306.20228765902897</v>
      </c>
      <c r="L41" s="314">
        <f>+'10.ค่าใช้จ่าย(แยกกลุ่ม)'!M104</f>
        <v>52.737038202299217</v>
      </c>
      <c r="M41" s="16" t="str">
        <f>+'10.ค่าใช้จ่าย(แยกกลุ่ม)'!Z104</f>
        <v>สมเด็จพระยุพราชด่านซ้าย,รพช.</v>
      </c>
      <c r="N41" s="15">
        <f>+'10.ค่าใช้จ่าย(แยกกลุ่ม)'!AA104</f>
        <v>4.9831109420986092E-2</v>
      </c>
      <c r="O41" s="15">
        <f>+'10.ค่าใช้จ่าย(แยกกลุ่ม)'!AB104</f>
        <v>8.6027187160022139E-2</v>
      </c>
      <c r="P41" s="15">
        <f>+'10.ค่าใช้จ่าย(แยกกลุ่ม)'!AC104</f>
        <v>0.25023103936248509</v>
      </c>
      <c r="Q41" s="15">
        <f>+'10.ค่าใช้จ่าย(แยกกลุ่ม)'!AD104</f>
        <v>-7.6249195603879841E-2</v>
      </c>
      <c r="R41" s="15">
        <f>+'10.ค่าใช้จ่าย(แยกกลุ่ม)'!AE104</f>
        <v>-0.46561563668971973</v>
      </c>
      <c r="S41" s="15">
        <f>+'10.ค่าใช้จ่าย(แยกกลุ่ม)'!AF104</f>
        <v>-0.26278711213382039</v>
      </c>
      <c r="T41" s="15">
        <f>+'10.ค่าใช้จ่าย(แยกกลุ่ม)'!AG104</f>
        <v>-0.84322290333959959</v>
      </c>
      <c r="U41" s="15">
        <f>+'10.ค่าใช้จ่าย(แยกกลุ่ม)'!AH104</f>
        <v>1.4551054837861441</v>
      </c>
      <c r="V41" s="15">
        <f>+'10.ค่าใช้จ่าย(แยกกลุ่ม)'!AI104</f>
        <v>-0.38858071043017484</v>
      </c>
      <c r="W41" s="15">
        <f>+'10.ค่าใช้จ่าย(แยกกลุ่ม)'!AJ104</f>
        <v>3.4006386243834759</v>
      </c>
      <c r="X41" s="15">
        <f>+'10.ค่าใช้จ่าย(แยกกลุ่ม)'!AK104</f>
        <v>-0.9037917133540796</v>
      </c>
    </row>
    <row r="42" spans="1:24">
      <c r="A42" s="314" t="str">
        <f>+'10.ค่าใช้จ่าย(แยกกลุ่ม)'!B123</f>
        <v>วังสะพุง,รพช.</v>
      </c>
      <c r="B42" s="314">
        <f>+'10.ค่าใช้จ่าย(แยกกลุ่ม)'!C123</f>
        <v>7453.9713799499468</v>
      </c>
      <c r="C42" s="314">
        <f>+'10.ค่าใช้จ่าย(แยกกลุ่ม)'!D123</f>
        <v>46.155820253463254</v>
      </c>
      <c r="D42" s="314">
        <f>+'10.ค่าใช้จ่าย(แยกกลุ่ม)'!E123</f>
        <v>1175.1508773034961</v>
      </c>
      <c r="E42" s="314">
        <f>+'10.ค่าใช้จ่าย(แยกกลุ่ม)'!F123</f>
        <v>1044.9837951668651</v>
      </c>
      <c r="F42" s="314">
        <f>+'10.ค่าใช้จ่าย(แยกกลุ่ม)'!G123</f>
        <v>1091.4586279459779</v>
      </c>
      <c r="G42" s="314">
        <f>+'10.ค่าใช้จ่าย(แยกกลุ่ม)'!H123</f>
        <v>1140.5813297839875</v>
      </c>
      <c r="H42" s="314">
        <f>+'10.ค่าใช้จ่าย(แยกกลุ่ม)'!I123</f>
        <v>437.73038805135377</v>
      </c>
      <c r="I42" s="314">
        <f>+'10.ค่าใช้จ่าย(แยกกลุ่ม)'!J123</f>
        <v>361.5567968838518</v>
      </c>
      <c r="J42" s="314">
        <f>+'10.ค่าใช้จ่าย(แยกกลุ่ม)'!K123</f>
        <v>290.93049617168384</v>
      </c>
      <c r="K42" s="314">
        <f>+'10.ค่าใช้จ่าย(แยกกลุ่ม)'!L123</f>
        <v>5.647755289483082</v>
      </c>
      <c r="L42" s="314">
        <f>+'10.ค่าใช้จ่าย(แยกกลุ่ม)'!M123</f>
        <v>156.81028425585978</v>
      </c>
      <c r="M42" s="16" t="str">
        <f>+'10.ค่าใช้จ่าย(แยกกลุ่ม)'!Z123</f>
        <v>วังสะพุง,รพช.</v>
      </c>
      <c r="N42" s="15">
        <f>+'10.ค่าใช้จ่าย(แยกกลุ่ม)'!AA123</f>
        <v>-9.3590633076244042E-3</v>
      </c>
      <c r="O42" s="15">
        <f>+'10.ค่าใช้จ่าย(แยกกลุ่ม)'!AB123</f>
        <v>-0.19462074550546521</v>
      </c>
      <c r="P42" s="15">
        <f>+'10.ค่าใช้จ่าย(แยกกลุ่ม)'!AC123</f>
        <v>-0.25645921155351908</v>
      </c>
      <c r="Q42" s="15">
        <f>+'10.ค่าใช้จ่าย(แยกกลุ่ม)'!AD123</f>
        <v>0.51554662548890473</v>
      </c>
      <c r="R42" s="15">
        <f>+'10.ค่าใช้จ่าย(แยกกลุ่ม)'!AE123</f>
        <v>0.39098024505363932</v>
      </c>
      <c r="S42" s="15">
        <f>+'10.ค่าใช้จ่าย(แยกกลุ่ม)'!AF123</f>
        <v>0.88642559208628269</v>
      </c>
      <c r="T42" s="15">
        <f>+'10.ค่าใช้จ่าย(แยกกลุ่ม)'!AG123</f>
        <v>-0.3983328810510583</v>
      </c>
      <c r="U42" s="15">
        <f>+'10.ค่าใช้จ่าย(แยกกลุ่ม)'!AH123</f>
        <v>-0.32217962887976676</v>
      </c>
      <c r="V42" s="15">
        <f>+'10.ค่าใช้จ่าย(แยกกลุ่ม)'!AI123</f>
        <v>-0.10689125827741572</v>
      </c>
      <c r="W42" s="15">
        <f>+'10.ค่าใช้จ่าย(แยกกลุ่ม)'!AJ123</f>
        <v>-0.87857203801716754</v>
      </c>
      <c r="X42" s="15">
        <f>+'10.ค่าใช้จ่าย(แยกกลุ่ม)'!AK123</f>
        <v>-0.26919680406679414</v>
      </c>
    </row>
    <row r="43" spans="1:24">
      <c r="A43" s="314" t="str">
        <f>+'10.ค่าใช้จ่าย(แยกกลุ่ม)'!B143</f>
        <v>เลย,รพท.</v>
      </c>
      <c r="B43" s="314">
        <f>+'10.ค่าใช้จ่าย(แยกกลุ่ม)'!C143</f>
        <v>6698.0646418486476</v>
      </c>
      <c r="C43" s="314">
        <f>+'10.ค่าใช้จ่าย(แยกกลุ่ม)'!D143</f>
        <v>50.255174050883568</v>
      </c>
      <c r="D43" s="314">
        <f>+'10.ค่าใช้จ่าย(แยกกลุ่ม)'!E143</f>
        <v>1754.5018170110918</v>
      </c>
      <c r="E43" s="314">
        <f>+'10.ค่าใช้จ่าย(แยกกลุ่ม)'!F143</f>
        <v>1598.0117243502918</v>
      </c>
      <c r="F43" s="314">
        <f>+'10.ค่าใช้จ่าย(แยกกลุ่ม)'!G143</f>
        <v>180.63244354080692</v>
      </c>
      <c r="G43" s="314">
        <f>+'10.ค่าใช้จ่าย(แยกกลุ่ม)'!H143</f>
        <v>531.08750943901873</v>
      </c>
      <c r="H43" s="314">
        <f>+'10.ค่าใช้จ่าย(แยกกลุ่ม)'!I143</f>
        <v>272.58072258658154</v>
      </c>
      <c r="I43" s="314">
        <f>+'10.ค่าใช้จ่าย(แยกกลุ่ม)'!J143</f>
        <v>805.5919873622762</v>
      </c>
      <c r="J43" s="314">
        <f>+'10.ค่าใช้จ่าย(แยกกลุ่ม)'!K143</f>
        <v>251.85598582298996</v>
      </c>
      <c r="K43" s="314">
        <f>+'10.ค่าใช้จ่าย(แยกกลุ่ม)'!L143</f>
        <v>254.3566227917317</v>
      </c>
      <c r="L43" s="314">
        <f>+'10.ค่าใช้จ่าย(แยกกลุ่ม)'!M143</f>
        <v>36.327660268596183</v>
      </c>
      <c r="M43" s="16" t="str">
        <f>+'10.ค่าใช้จ่าย(แยกกลุ่ม)'!Z143</f>
        <v>เลย,รพท.</v>
      </c>
      <c r="N43" s="15">
        <f>+'10.ค่าใช้จ่าย(แยกกลุ่ม)'!AA143</f>
        <v>-6.1961485523643063E-2</v>
      </c>
      <c r="O43" s="15">
        <f>+'10.ค่าใช้จ่าย(แยกกลุ่ม)'!AB143</f>
        <v>-0.10783888823373873</v>
      </c>
      <c r="P43" s="15">
        <f>+'10.ค่าใช้จ่าย(แยกกลุ่ม)'!AC143</f>
        <v>-6.9303079457188665E-2</v>
      </c>
      <c r="Q43" s="15">
        <f>+'10.ค่าใช้จ่าย(แยกกลุ่ม)'!AD143</f>
        <v>0.59856400515728858</v>
      </c>
      <c r="R43" s="15">
        <f>+'10.ค่าใช้จ่าย(แยกกลุ่ม)'!AE143</f>
        <v>-0.30642170073989045</v>
      </c>
      <c r="S43" s="15">
        <f>+'10.ค่าใช้จ่าย(แยกกลุ่ม)'!AF143</f>
        <v>0.29351378229999175</v>
      </c>
      <c r="T43" s="15">
        <f>+'10.ค่าใช้จ่าย(แยกกลุ่ม)'!AG143</f>
        <v>-0.20772947883900511</v>
      </c>
      <c r="U43" s="15">
        <f>+'10.ค่าใช้จ่าย(แยกกลุ่ม)'!AH143</f>
        <v>0.49019839812941945</v>
      </c>
      <c r="V43" s="15">
        <f>+'10.ค่าใช้จ่าย(แยกกลุ่ม)'!AI143</f>
        <v>-0.15573669046755803</v>
      </c>
      <c r="W43" s="15">
        <f>+'10.ค่าใช้จ่าย(แยกกลุ่ม)'!AJ143</f>
        <v>0.75543087412718191</v>
      </c>
      <c r="X43" s="15">
        <f>+'10.ค่าใช้จ่าย(แยกกลุ่ม)'!AK143</f>
        <v>-0.66165334533206344</v>
      </c>
    </row>
    <row r="45" spans="1:24">
      <c r="A45" s="355" t="s">
        <v>49</v>
      </c>
      <c r="B45" s="364" t="s">
        <v>248</v>
      </c>
      <c r="C45" s="365"/>
      <c r="D45" s="365"/>
      <c r="E45" s="365"/>
      <c r="F45" s="365"/>
      <c r="G45" s="365"/>
      <c r="H45" s="365"/>
      <c r="I45" s="365"/>
      <c r="J45" s="365"/>
      <c r="K45" s="365"/>
      <c r="L45" s="366"/>
      <c r="M45" s="355" t="s">
        <v>49</v>
      </c>
      <c r="N45" s="364" t="s">
        <v>731</v>
      </c>
      <c r="O45" s="365"/>
      <c r="P45" s="365"/>
      <c r="Q45" s="365"/>
      <c r="R45" s="365"/>
      <c r="S45" s="365"/>
      <c r="T45" s="365"/>
      <c r="U45" s="365"/>
      <c r="V45" s="365"/>
      <c r="W45" s="365"/>
      <c r="X45" s="366"/>
    </row>
    <row r="46" spans="1:24">
      <c r="A46" s="355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355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314" t="str">
        <f>+'10.ค่าใช้จ่าย(แยกกลุ่ม)'!B7</f>
        <v>นิคมน้ำอูน,รพช.</v>
      </c>
      <c r="B47" s="314">
        <f>+'10.ค่าใช้จ่าย(แยกกลุ่ม)'!C7</f>
        <v>16819.972363734152</v>
      </c>
      <c r="C47" s="314">
        <f>+'10.ค่าใช้จ่าย(แยกกลุ่ม)'!D7</f>
        <v>78.646891071690845</v>
      </c>
      <c r="D47" s="314">
        <f>+'10.ค่าใช้จ่าย(แยกกลุ่ม)'!E7</f>
        <v>1448.025637345469</v>
      </c>
      <c r="E47" s="314">
        <f>+'10.ค่าใช้จ่าย(แยกกลุ่ม)'!F7</f>
        <v>536.56108701301719</v>
      </c>
      <c r="F47" s="314">
        <f>+'10.ค่าใช้จ่าย(แยกกลุ่ม)'!G7</f>
        <v>878.77185041954419</v>
      </c>
      <c r="G47" s="314">
        <f>+'10.ค่าใช้จ่าย(แยกกลุ่ม)'!H7</f>
        <v>944.58529908969672</v>
      </c>
      <c r="H47" s="314">
        <f>+'10.ค่าใช้จ่าย(แยกกลุ่ม)'!I7</f>
        <v>649.94358873268357</v>
      </c>
      <c r="I47" s="314">
        <f>+'10.ค่าใช้จ่าย(แยกกลุ่ม)'!J7</f>
        <v>148.16812764575272</v>
      </c>
      <c r="J47" s="314">
        <f>+'10.ค่าใช้จ่าย(แยกกลุ่ม)'!K7</f>
        <v>461.94897792970374</v>
      </c>
      <c r="K47" s="314">
        <f>+'10.ค่าใช้จ่าย(แยกกลุ่ม)'!L7</f>
        <v>32.381017672967204</v>
      </c>
      <c r="L47" s="314">
        <f>+'10.ค่าใช้จ่าย(แยกกลุ่ม)'!M7</f>
        <v>136.56048630944952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0.27670338298421154</v>
      </c>
      <c r="O47" s="15">
        <f>+'10.ค่าใช้จ่าย(แยกกลุ่ม)'!AB7</f>
        <v>0.16335386411941882</v>
      </c>
      <c r="P47" s="15">
        <f>+'10.ค่าใช้จ่าย(แยกกลุ่ม)'!AC7</f>
        <v>-3.6688988076405568E-2</v>
      </c>
      <c r="Q47" s="15">
        <f>+'10.ค่าใช้จ่าย(แยกกลุ่ม)'!AD7</f>
        <v>0.1332872084270797</v>
      </c>
      <c r="R47" s="15">
        <f>+'10.ค่าใช้จ่าย(แยกกลุ่ม)'!AE7</f>
        <v>0.12477444055974468</v>
      </c>
      <c r="S47" s="15">
        <f>+'10.ค่าใช้จ่าย(แยกกลุ่ม)'!AF7</f>
        <v>0.57586934447328675</v>
      </c>
      <c r="T47" s="15">
        <f>+'10.ค่าใช้จ่าย(แยกกลุ่ม)'!AG7</f>
        <v>-0.51904935639659633</v>
      </c>
      <c r="U47" s="15">
        <f>+'10.ค่าใช้จ่าย(แยกกลุ่ม)'!AH7</f>
        <v>-0.3872808504394134</v>
      </c>
      <c r="V47" s="15">
        <f>+'10.ค่าใช้จ่าย(แยกกลุ่ม)'!AI7</f>
        <v>0.10927570200065201</v>
      </c>
      <c r="W47" s="15">
        <f>+'10.ค่าใช้จ่าย(แยกกลุ่ม)'!AJ7</f>
        <v>-0.3362130681983681</v>
      </c>
      <c r="X47" s="15">
        <f>+'10.ค่าใช้จ่าย(แยกกลุ่ม)'!AK7</f>
        <v>-0.84783417236078396</v>
      </c>
    </row>
    <row r="48" spans="1:24">
      <c r="A48" s="314" t="str">
        <f>+'10.ค่าใช้จ่าย(แยกกลุ่ม)'!B19</f>
        <v>เต่างอย,รพช.</v>
      </c>
      <c r="B48" s="314">
        <f>+'10.ค่าใช้จ่าย(แยกกลุ่ม)'!C19</f>
        <v>12788.065821077236</v>
      </c>
      <c r="C48" s="314">
        <f>+'10.ค่าใช้จ่าย(แยกกลุ่ม)'!D19</f>
        <v>80.22967627119958</v>
      </c>
      <c r="D48" s="314">
        <f>+'10.ค่าใช้จ่าย(แยกกลุ่ม)'!E19</f>
        <v>1208.0294738372177</v>
      </c>
      <c r="E48" s="314">
        <f>+'10.ค่าใช้จ่าย(แยกกลุ่ม)'!F19</f>
        <v>662.12408855828755</v>
      </c>
      <c r="F48" s="314">
        <f>+'10.ค่าใช้จ่าย(แยกกลุ่ม)'!G19</f>
        <v>1248.5824625344378</v>
      </c>
      <c r="G48" s="314">
        <f>+'10.ค่าใช้จ่าย(แยกกลุ่ม)'!H19</f>
        <v>699.07098979252089</v>
      </c>
      <c r="H48" s="314">
        <f>+'10.ค่าใช้จ่าย(แยกกลุ่ม)'!I19</f>
        <v>806.41660753391784</v>
      </c>
      <c r="I48" s="314">
        <f>+'10.ค่าใช้จ่าย(แยกกลุ่ม)'!J19</f>
        <v>193.61467669693235</v>
      </c>
      <c r="J48" s="314">
        <f>+'10.ค่าใช้จ่าย(แยกกลุ่ม)'!K19</f>
        <v>312.67567955053681</v>
      </c>
      <c r="K48" s="314">
        <f>+'10.ค่าใช้จ่าย(แยกกลุ่ม)'!L19</f>
        <v>18.273594499527032</v>
      </c>
      <c r="L48" s="314">
        <f>+'10.ค่าใช้จ่าย(แยกกลุ่ม)'!M19</f>
        <v>9.5319793255995773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0.16970603581333918</v>
      </c>
      <c r="O48" s="15">
        <f>+'10.ค่าใช้จ่าย(แยกกลุ่ม)'!AB19</f>
        <v>0.4043728875368503</v>
      </c>
      <c r="P48" s="15">
        <f>+'10.ค่าใช้จ่าย(แยกกลุ่ม)'!AC19</f>
        <v>-0.10571731323468668</v>
      </c>
      <c r="Q48" s="15">
        <f>+'10.ค่าใช้จ่าย(แยกกลุ่ม)'!AD19</f>
        <v>-3.9519572426101636E-2</v>
      </c>
      <c r="R48" s="15">
        <f>+'10.ค่าใช้จ่าย(แยกกลุ่ม)'!AE19</f>
        <v>0.400954075517654</v>
      </c>
      <c r="S48" s="15">
        <f>+'10.ค่าใช้จ่าย(แยกกลุ่ม)'!AF19</f>
        <v>0.11780230352659485</v>
      </c>
      <c r="T48" s="15">
        <f>+'10.ค่าใช้จ่าย(แยกกลุ่ม)'!AG19</f>
        <v>0.60834794015934768</v>
      </c>
      <c r="U48" s="15">
        <f>+'10.ค่าใช้จ่าย(แยกกลุ่ม)'!AH19</f>
        <v>-6.4173199808742559E-2</v>
      </c>
      <c r="V48" s="15">
        <f>+'10.ค่าใช้จ่าย(แยกกลุ่ม)'!AI19</f>
        <v>-0.13269922559956868</v>
      </c>
      <c r="W48" s="15">
        <f>+'10.ค่าใช้จ่าย(แยกกลุ่ม)'!AJ19</f>
        <v>-0.75153886863724795</v>
      </c>
      <c r="X48" s="15">
        <f>+'10.ค่าใช้จ่าย(แยกกลุ่ม)'!AK19</f>
        <v>-0.94279153442719421</v>
      </c>
    </row>
    <row r="49" spans="1:24">
      <c r="A49" s="314" t="str">
        <f>+'10.ค่าใช้จ่าย(แยกกลุ่ม)'!B37</f>
        <v>กุดบาก,รพช.</v>
      </c>
      <c r="B49" s="314">
        <f>+'10.ค่าใช้จ่าย(แยกกลุ่ม)'!C37</f>
        <v>12217.12261811128</v>
      </c>
      <c r="C49" s="314">
        <f>+'10.ค่าใช้จ่าย(แยกกลุ่ม)'!D37</f>
        <v>137.65653465709281</v>
      </c>
      <c r="D49" s="314">
        <f>+'10.ค่าใช้จ่าย(แยกกลุ่ม)'!E37</f>
        <v>1400.5034348897391</v>
      </c>
      <c r="E49" s="314">
        <f>+'10.ค่าใช้จ่าย(แยกกลุ่ม)'!F37</f>
        <v>713.36251489517792</v>
      </c>
      <c r="F49" s="314">
        <f>+'10.ค่าใช้จ่าย(แยกกลุ่ม)'!G37</f>
        <v>991.08430590741636</v>
      </c>
      <c r="G49" s="314">
        <f>+'10.ค่าใช้จ่าย(แยกกลุ่ม)'!H37</f>
        <v>522.2158086679118</v>
      </c>
      <c r="H49" s="314">
        <f>+'10.ค่าใช้จ่าย(แยกกลุ่ม)'!I37</f>
        <v>1425.6035041225005</v>
      </c>
      <c r="I49" s="314">
        <f>+'10.ค่าใช้จ่าย(แยกกลุ่ม)'!J37</f>
        <v>207.08182334467816</v>
      </c>
      <c r="J49" s="314">
        <f>+'10.ค่าใช้จ่าย(แยกกลุ่ม)'!K37</f>
        <v>395.59865252857196</v>
      </c>
      <c r="K49" s="314">
        <f>+'10.ค่าใช้จ่าย(แยกกลุ่ม)'!L37</f>
        <v>42.629106700764112</v>
      </c>
      <c r="L49" s="314">
        <f>+'10.ค่าใช้จ่าย(แยกกลุ่ม)'!M37</f>
        <v>144.41296939381417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0.18745117594202451</v>
      </c>
      <c r="O49" s="15">
        <f>+'10.ค่าใช้จ่าย(แยกกลุ่ม)'!AB37</f>
        <v>1.2747036234935958</v>
      </c>
      <c r="P49" s="15">
        <f>+'10.ค่าใช้จ่าย(แยกกลุ่ม)'!AC37</f>
        <v>0.10091175952852785</v>
      </c>
      <c r="Q49" s="15">
        <f>+'10.ค่าใช้จ่าย(แยกกลุ่ม)'!AD37</f>
        <v>0.11843300429911963</v>
      </c>
      <c r="R49" s="15">
        <f>+'10.ค่าใช้จ่าย(แยกกลุ่ม)'!AE37</f>
        <v>0.36691916763852822</v>
      </c>
      <c r="S49" s="15">
        <f>+'10.ค่าใช้จ่าย(แยกกลุ่ม)'!AF37</f>
        <v>-0.19672750258862784</v>
      </c>
      <c r="T49" s="15">
        <f>+'10.ค่าใช้จ่าย(แยกกลุ่ม)'!AG37</f>
        <v>0.67764279887936663</v>
      </c>
      <c r="U49" s="15">
        <f>+'10.ค่าใช้จ่าย(แยกกลุ่ม)'!AH37</f>
        <v>0.24033564980406094</v>
      </c>
      <c r="V49" s="15">
        <f>+'10.ค่าใช้จ่าย(แยกกลุ่ม)'!AI37</f>
        <v>8.4579035375878839E-2</v>
      </c>
      <c r="W49" s="15">
        <f>+'10.ค่าใช้จ่าย(แยกกลุ่ม)'!AJ37</f>
        <v>0.10234073111815427</v>
      </c>
      <c r="X49" s="15">
        <f>+'10.ค่าใช้จ่าย(แยกกลุ่ม)'!AK37</f>
        <v>-0.6290775192662299</v>
      </c>
    </row>
    <row r="50" spans="1:24">
      <c r="A50" s="314" t="str">
        <f>+'10.ค่าใช้จ่าย(แยกกลุ่ม)'!B38</f>
        <v>ส่องดาว,รพช.</v>
      </c>
      <c r="B50" s="314">
        <f>+'10.ค่าใช้จ่าย(แยกกลุ่ม)'!C38</f>
        <v>8322.4479123174224</v>
      </c>
      <c r="C50" s="314">
        <f>+'10.ค่าใช้จ่าย(แยกกลุ่ม)'!D38</f>
        <v>50.906365676362611</v>
      </c>
      <c r="D50" s="314">
        <f>+'10.ค่าใช้จ่าย(แยกกลุ่ม)'!E38</f>
        <v>893.91802637968146</v>
      </c>
      <c r="E50" s="314">
        <f>+'10.ค่าใช้จ่าย(แยกกลุ่ม)'!F38</f>
        <v>585.20232807577781</v>
      </c>
      <c r="F50" s="314">
        <f>+'10.ค่าใช้จ่าย(แยกกลุ่ม)'!G38</f>
        <v>881.30997248994277</v>
      </c>
      <c r="G50" s="314">
        <f>+'10.ค่าใช้จ่าย(แยกกลุ่ม)'!H38</f>
        <v>491.77658471137948</v>
      </c>
      <c r="H50" s="314">
        <f>+'10.ค่าใช้จ่าย(แยกกลุ่ม)'!I38</f>
        <v>615.57585570719732</v>
      </c>
      <c r="I50" s="314">
        <f>+'10.ค่าใช้จ่าย(แยกกลุ่ม)'!J38</f>
        <v>110.39730299361321</v>
      </c>
      <c r="J50" s="314">
        <f>+'10.ค่าใช้จ่าย(แยกกลุ่ม)'!K38</f>
        <v>242.03281538287916</v>
      </c>
      <c r="K50" s="314">
        <f>+'10.ค่าใช้จ่าย(แยกกลุ่ม)'!L38</f>
        <v>72.570141360630316</v>
      </c>
      <c r="L50" s="314">
        <f>+'10.ค่าใช้จ่าย(แยกกลุ่ม)'!M38</f>
        <v>1.9451063772866122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-0.19109426424621034</v>
      </c>
      <c r="O50" s="15">
        <f>+'10.ค่าใช้จ่าย(แยกกลุ่ม)'!AB38</f>
        <v>-0.15879841991253008</v>
      </c>
      <c r="P50" s="15">
        <f>+'10.ค่าใช้จ่าย(แยกกลุ่ม)'!AC38</f>
        <v>-0.2973063522879516</v>
      </c>
      <c r="Q50" s="15">
        <f>+'10.ค่าใช้จ่าย(แยกกลุ่ม)'!AD38</f>
        <v>-8.2500714228297495E-2</v>
      </c>
      <c r="R50" s="15">
        <f>+'10.ค่าใช้จ่าย(แยกกลุ่ม)'!AE38</f>
        <v>0.21551666881104237</v>
      </c>
      <c r="S50" s="15">
        <f>+'10.ค่าใช้จ่าย(แยกกลุ่ม)'!AF38</f>
        <v>-0.24354912506918489</v>
      </c>
      <c r="T50" s="15">
        <f>+'10.ค่าใช้จ่าย(แยกกลุ่ม)'!AG38</f>
        <v>-0.27559353038568046</v>
      </c>
      <c r="U50" s="15">
        <f>+'10.ค่าใช้จ่าย(แยกกลุ่ม)'!AH38</f>
        <v>-0.33876518791663407</v>
      </c>
      <c r="V50" s="15">
        <f>+'10.ค่าใช้จ่าย(แยกกลุ่ม)'!AI38</f>
        <v>-0.33643930342176276</v>
      </c>
      <c r="W50" s="15">
        <f>+'10.ค่าใช้จ่าย(แยกกลุ่ม)'!AJ38</f>
        <v>0.87658219644070345</v>
      </c>
      <c r="X50" s="15">
        <f>+'10.ค่าใช้จ่าย(แยกกลุ่ม)'!AK38</f>
        <v>-0.99500402432148083</v>
      </c>
    </row>
    <row r="51" spans="1:24">
      <c r="A51" s="314" t="str">
        <f>+'10.ค่าใช้จ่าย(แยกกลุ่ม)'!B39</f>
        <v>เจริญศิลป์,รพช.</v>
      </c>
      <c r="B51" s="314">
        <f>+'10.ค่าใช้จ่าย(แยกกลุ่ม)'!C39</f>
        <v>10267.75995041213</v>
      </c>
      <c r="C51" s="314">
        <f>+'10.ค่าใช้จ่าย(แยกกลุ่ม)'!D39</f>
        <v>20.524854193228599</v>
      </c>
      <c r="D51" s="314">
        <f>+'10.ค่าใช้จ่าย(แยกกลุ่ม)'!E39</f>
        <v>1543.0813762235823</v>
      </c>
      <c r="E51" s="314">
        <f>+'10.ค่าใช้จ่าย(แยกกลุ่ม)'!F39</f>
        <v>824.1755662072311</v>
      </c>
      <c r="F51" s="314">
        <f>+'10.ค่าใช้จ่าย(แยกกลุ่ม)'!G39</f>
        <v>835.48612893661402</v>
      </c>
      <c r="G51" s="314">
        <f>+'10.ค่าใช้จ่าย(แยกกลุ่ม)'!H39</f>
        <v>505.80298508699263</v>
      </c>
      <c r="H51" s="314">
        <f>+'10.ค่าใช้จ่าย(แยกกลุ่ม)'!I39</f>
        <v>449.46240191682097</v>
      </c>
      <c r="I51" s="314">
        <f>+'10.ค่าใช้จ่าย(แยกกลุ่ม)'!J39</f>
        <v>316.58390400458251</v>
      </c>
      <c r="J51" s="314">
        <f>+'10.ค่าใช้จ่าย(แยกกลุ่ม)'!K39</f>
        <v>346.95629491191255</v>
      </c>
      <c r="K51" s="314">
        <f>+'10.ค่าใช้จ่าย(แยกกลุ่ม)'!L39</f>
        <v>18.72970419646289</v>
      </c>
      <c r="L51" s="314">
        <f>+'10.ค่าใช้จ่าย(แยกกลุ่ม)'!M39</f>
        <v>163.84843319415251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-2.0183959410718564E-3</v>
      </c>
      <c r="O51" s="15">
        <f>+'10.ค่าใช้จ่าย(แยกกลุ่ม)'!AB39</f>
        <v>-0.66083731279945312</v>
      </c>
      <c r="P51" s="15">
        <f>+'10.ค่าใช้จ่าย(แยกกลุ่ม)'!AC39</f>
        <v>0.21298983684945522</v>
      </c>
      <c r="Q51" s="15">
        <f>+'10.ค่าใช้จ่าย(แยกกลุ่ม)'!AD39</f>
        <v>0.29216931831430665</v>
      </c>
      <c r="R51" s="15">
        <f>+'10.ค่าใช้จ่าย(แยกกลุ่ม)'!AE39</f>
        <v>0.15231569820283089</v>
      </c>
      <c r="S51" s="15">
        <f>+'10.ค่าใช้จ่าย(แยกกลุ่ม)'!AF39</f>
        <v>-0.22197371223717785</v>
      </c>
      <c r="T51" s="15">
        <f>+'10.ค่าใช้จ่าย(แยกกลุ่ม)'!AG39</f>
        <v>-0.47107497999108117</v>
      </c>
      <c r="U51" s="15">
        <f>+'10.ค่าใช้จ่าย(แยกกลุ่ม)'!AH39</f>
        <v>0.89620844528420374</v>
      </c>
      <c r="V51" s="15">
        <f>+'10.ค่าใช้จ่าย(แยกกลุ่ม)'!AI39</f>
        <v>-4.8779561689804248E-2</v>
      </c>
      <c r="W51" s="15">
        <f>+'10.ค่าใช้จ่าย(แยกกลุ่ม)'!AJ39</f>
        <v>-0.51567092497423639</v>
      </c>
      <c r="X51" s="15">
        <f>+'10.ค่าใช้จ่าย(แยกกลุ่ม)'!AK39</f>
        <v>-0.57915783076945926</v>
      </c>
    </row>
    <row r="52" spans="1:24">
      <c r="A52" s="314" t="str">
        <f>+'10.ค่าใช้จ่าย(แยกกลุ่ม)'!B40</f>
        <v>โพนนาแก้ว,รพช.</v>
      </c>
      <c r="B52" s="314">
        <f>+'10.ค่าใช้จ่าย(แยกกลุ่ม)'!C40</f>
        <v>9166.8582330578192</v>
      </c>
      <c r="C52" s="314">
        <f>+'10.ค่าใช้จ่าย(แยกกลุ่ม)'!D40</f>
        <v>78.728248521467762</v>
      </c>
      <c r="D52" s="314">
        <f>+'10.ค่าใช้จ่าย(แยกกลุ่ม)'!E40</f>
        <v>1065.1259453358375</v>
      </c>
      <c r="E52" s="314">
        <f>+'10.ค่าใช้จ่าย(แยกกลุ่ม)'!F40</f>
        <v>519.20413499834967</v>
      </c>
      <c r="F52" s="314">
        <f>+'10.ค่าใช้จ่าย(แยกกลุ่ม)'!G40</f>
        <v>709.82649893635812</v>
      </c>
      <c r="G52" s="314">
        <f>+'10.ค่าใช้จ่าย(แยกกลุ่ม)'!H40</f>
        <v>759.1459325520733</v>
      </c>
      <c r="H52" s="314">
        <f>+'10.ค่าใช้จ่าย(แยกกลุ่ม)'!I40</f>
        <v>297.22689060915991</v>
      </c>
      <c r="I52" s="314">
        <f>+'10.ค่าใช้จ่าย(แยกกลุ่ม)'!J40</f>
        <v>109.89521869328912</v>
      </c>
      <c r="J52" s="314">
        <f>+'10.ค่าใช้จ่าย(แยกกลุ่ม)'!K40</f>
        <v>316.70242867773828</v>
      </c>
      <c r="K52" s="314">
        <f>+'10.ค่าใช้จ่าย(แยกกลุ่ม)'!L40</f>
        <v>14.606874357277604</v>
      </c>
      <c r="L52" s="314">
        <f>+'10.ค่าใช้จ่าย(แยกกลุ่ม)'!M40</f>
        <v>0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-0.10902125412070671</v>
      </c>
      <c r="O52" s="15">
        <f>+'10.ค่าใช้จ่าย(แยกกลุ่ม)'!AB40</f>
        <v>0.300943922707266</v>
      </c>
      <c r="P52" s="15">
        <f>+'10.ค่าใช้จ่าย(แยกกลุ่ม)'!AC40</f>
        <v>-0.16272273998993625</v>
      </c>
      <c r="Q52" s="15">
        <f>+'10.ค่าใช้จ่าย(แยกกลุ่ม)'!AD40</f>
        <v>-0.1859748326752805</v>
      </c>
      <c r="R52" s="15">
        <f>+'10.ค่าใช้จ่าย(แยกกลุ่ม)'!AE40</f>
        <v>-2.0996053201051256E-2</v>
      </c>
      <c r="S52" s="15">
        <f>+'10.ค่าใช้จ่าย(แยกกลุ่ม)'!AF40</f>
        <v>0.16771847772340143</v>
      </c>
      <c r="T52" s="15">
        <f>+'10.ค่าใช้จ่าย(แยกกลุ่ม)'!AG40</f>
        <v>-0.6502249389666801</v>
      </c>
      <c r="U52" s="15">
        <f>+'10.ค่าใช้จ่าย(แยกกลุ่ม)'!AH40</f>
        <v>-0.34177246806725525</v>
      </c>
      <c r="V52" s="15">
        <f>+'10.ค่าใช้จ่าย(แยกกลุ่ม)'!AI40</f>
        <v>-0.131724002594546</v>
      </c>
      <c r="W52" s="15">
        <f>+'10.ค่าใช้จ่าย(แยกกลุ่ม)'!AJ40</f>
        <v>-0.62228266542437782</v>
      </c>
      <c r="X52" s="15">
        <f>+'10.ค่าใช้จ่าย(แยกกลุ่ม)'!AK40</f>
        <v>-1</v>
      </c>
    </row>
    <row r="53" spans="1:24">
      <c r="A53" s="314" t="str">
        <f>+'10.ค่าใช้จ่าย(แยกกลุ่ม)'!B43</f>
        <v>พระอาจารย์แบน  ธนากโร,รพช.</v>
      </c>
      <c r="B53" s="314">
        <f>+'10.ค่าใช้จ่าย(แยกกลุ่ม)'!C43</f>
        <v>10676.02680622683</v>
      </c>
      <c r="C53" s="314">
        <f>+'10.ค่าใช้จ่าย(แยกกลุ่ม)'!D43</f>
        <v>8.5782019855003977</v>
      </c>
      <c r="D53" s="314">
        <f>+'10.ค่าใช้จ่าย(แยกกลุ่ม)'!E43</f>
        <v>1457.0183648357663</v>
      </c>
      <c r="E53" s="314">
        <f>+'10.ค่าใช้จ่าย(แยกกลุ่ม)'!F43</f>
        <v>832.95344130420062</v>
      </c>
      <c r="F53" s="314">
        <f>+'10.ค่าใช้จ่าย(แยกกลุ่ม)'!G43</f>
        <v>737.70548527855408</v>
      </c>
      <c r="G53" s="314">
        <f>+'10.ค่าใช้จ่าย(แยกกลุ่ม)'!H43</f>
        <v>918.66017226535143</v>
      </c>
      <c r="H53" s="314">
        <f>+'10.ค่าใช้จ่าย(แยกกลุ่ม)'!I43</f>
        <v>499.01068556124625</v>
      </c>
      <c r="I53" s="314">
        <f>+'10.ค่าใช้จ่าย(แยกกลุ่ม)'!J43</f>
        <v>130.28616920762698</v>
      </c>
      <c r="J53" s="314">
        <f>+'10.ค่าใช้จ่าย(แยกกลุ่ม)'!K43</f>
        <v>365.94608955354096</v>
      </c>
      <c r="K53" s="314">
        <f>+'10.ค่าใช้จ่าย(แยกกลุ่ม)'!L43</f>
        <v>14.289257361703269</v>
      </c>
      <c r="L53" s="314">
        <f>+'10.ค่าใช้จ่าย(แยกกลุ่ม)'!M43</f>
        <v>16.11066532382247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3.7663366548291284E-2</v>
      </c>
      <c r="O53" s="15">
        <f>+'10.ค่าใช้จ่าย(แยกกลุ่ม)'!AB43</f>
        <v>-0.85824961242788123</v>
      </c>
      <c r="P53" s="15">
        <f>+'10.ค่าใช้จ่าย(แยกกลุ่ม)'!AC43</f>
        <v>0.14533717785776651</v>
      </c>
      <c r="Q53" s="15">
        <f>+'10.ค่าใช้จ่าย(แยกกลุ่ม)'!AD43</f>
        <v>0.30593155702334313</v>
      </c>
      <c r="R53" s="15">
        <f>+'10.ค่าใช้จ่าย(แยกกลุ่ม)'!AE43</f>
        <v>1.7455086200847764E-2</v>
      </c>
      <c r="S53" s="15">
        <f>+'10.ค่าใช้จ่าย(แยกกลุ่ม)'!AF43</f>
        <v>0.41308332417262861</v>
      </c>
      <c r="T53" s="15">
        <f>+'10.ค่าใช้จ่าย(แยกกลุ่ม)'!AG43</f>
        <v>-0.41276681715861974</v>
      </c>
      <c r="U53" s="15">
        <f>+'10.ค่าใช้จ่าย(แยกกลุ่ม)'!AH43</f>
        <v>-0.21963899228542882</v>
      </c>
      <c r="V53" s="15">
        <f>+'10.ค่าใช้จ่าย(แยกกลุ่ม)'!AI43</f>
        <v>3.2831362561040393E-3</v>
      </c>
      <c r="W53" s="15">
        <f>+'10.ค่าใช้จ่าย(แยกกลุ่ม)'!AJ43</f>
        <v>-0.63049588353318431</v>
      </c>
      <c r="X53" s="15">
        <f>+'10.ค่าใช้จ่าย(แยกกลุ่ม)'!AK43</f>
        <v>-0.95862000502262557</v>
      </c>
    </row>
    <row r="54" spans="1:24">
      <c r="A54" s="314" t="str">
        <f>+'10.ค่าใช้จ่าย(แยกกลุ่ม)'!B54</f>
        <v>กุสุมาลย์,รพช.</v>
      </c>
      <c r="B54" s="314">
        <f>+'10.ค่าใช้จ่าย(แยกกลุ่ม)'!C54</f>
        <v>7624.9244130194893</v>
      </c>
      <c r="C54" s="314">
        <f>+'10.ค่าใช้จ่าย(แยกกลุ่ม)'!D54</f>
        <v>68.507910800067393</v>
      </c>
      <c r="D54" s="314">
        <f>+'10.ค่าใช้จ่าย(แยกกลุ่ม)'!E54</f>
        <v>1117.4313629831402</v>
      </c>
      <c r="E54" s="314">
        <f>+'10.ค่าใช้จ่าย(แยกกลุ่ม)'!F54</f>
        <v>852.81138492396713</v>
      </c>
      <c r="F54" s="314">
        <f>+'10.ค่าใช้จ่าย(แยกกลุ่ม)'!G54</f>
        <v>408.38344121216244</v>
      </c>
      <c r="G54" s="314">
        <f>+'10.ค่าใช้จ่าย(แยกกลุ่ม)'!H54</f>
        <v>687.25255479128737</v>
      </c>
      <c r="H54" s="314">
        <f>+'10.ค่าใช้จ่าย(แยกกลุ่ม)'!I54</f>
        <v>760.25190371204587</v>
      </c>
      <c r="I54" s="314">
        <f>+'10.ค่าใช้จ่าย(แยกกลุ่ม)'!J54</f>
        <v>172.66231022181688</v>
      </c>
      <c r="J54" s="314">
        <f>+'10.ค่าใช้จ่าย(แยกกลุ่ม)'!K54</f>
        <v>281.58485589545137</v>
      </c>
      <c r="K54" s="314">
        <f>+'10.ค่าใช้จ่าย(แยกกลุ่ม)'!L54</f>
        <v>126.05043306243002</v>
      </c>
      <c r="L54" s="314">
        <f>+'10.ค่าใช้จ่าย(แยกกลุ่ม)'!M54</f>
        <v>0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-0.25830432414765442</v>
      </c>
      <c r="O54" s="15">
        <f>+'10.ค่าใช้จ่าย(แยกกลุ่ม)'!AB54</f>
        <v>4.8293867148353799E-2</v>
      </c>
      <c r="P54" s="15">
        <f>+'10.ค่าใช้จ่าย(แยกกลุ่ม)'!AC54</f>
        <v>-0.20363597698325708</v>
      </c>
      <c r="Q54" s="15">
        <f>+'10.ค่าใช้จ่าย(แยกกลุ่ม)'!AD54</f>
        <v>0.18511577136861943</v>
      </c>
      <c r="R54" s="15">
        <f>+'10.ค่าใช้จ่าย(แยกกลุ่ม)'!AE54</f>
        <v>-0.57194056601982279</v>
      </c>
      <c r="S54" s="15">
        <f>+'10.ค่าใช้จ่าย(แยกกลุ่ม)'!AF54</f>
        <v>-0.21333730432349185</v>
      </c>
      <c r="T54" s="15">
        <f>+'10.ค่าใช้จ่าย(แยกกลุ่ม)'!AG54</f>
        <v>-0.35132022595674867</v>
      </c>
      <c r="U54" s="15">
        <f>+'10.ค่าใช้จ่าย(แยกกลุ่ม)'!AH54</f>
        <v>-2.5413068265611644E-2</v>
      </c>
      <c r="V54" s="15">
        <f>+'10.ค่าใช้จ่าย(แยกกลุ่ม)'!AI54</f>
        <v>-0.20406824797208598</v>
      </c>
      <c r="W54" s="15">
        <f>+'10.ค่าใช้จ่าย(แยกกลุ่ม)'!AJ54</f>
        <v>1.3806975573647795</v>
      </c>
      <c r="X54" s="15">
        <f>+'10.ค่าใช้จ่าย(แยกกลุ่ม)'!AK54</f>
        <v>-1</v>
      </c>
    </row>
    <row r="55" spans="1:24">
      <c r="A55" s="314" t="str">
        <f>+'10.ค่าใช้จ่าย(แยกกลุ่ม)'!B55</f>
        <v>วาริชภูมิ,รพช.</v>
      </c>
      <c r="B55" s="314">
        <f>+'10.ค่าใช้จ่าย(แยกกลุ่ม)'!C55</f>
        <v>10025.470056766675</v>
      </c>
      <c r="C55" s="314">
        <f>+'10.ค่าใช้จ่าย(แยกกลุ่ม)'!D55</f>
        <v>45.015238508338378</v>
      </c>
      <c r="D55" s="314">
        <f>+'10.ค่าใช้จ่าย(แยกกลุ่ม)'!E55</f>
        <v>1680.2906634014043</v>
      </c>
      <c r="E55" s="314">
        <f>+'10.ค่าใช้จ่าย(แยกกลุ่ม)'!F55</f>
        <v>466.18866355060698</v>
      </c>
      <c r="F55" s="314">
        <f>+'10.ค่าใช้จ่าย(แยกกลุ่ม)'!G55</f>
        <v>752.44292684671404</v>
      </c>
      <c r="G55" s="314">
        <f>+'10.ค่าใช้จ่าย(แยกกลุ่ม)'!H55</f>
        <v>1133.7114656536239</v>
      </c>
      <c r="H55" s="314">
        <f>+'10.ค่าใช้จ่าย(แยกกลุ่ม)'!I55</f>
        <v>1680.076400867214</v>
      </c>
      <c r="I55" s="314">
        <f>+'10.ค่าใช้จ่าย(แยกกลุ่ม)'!J55</f>
        <v>351.53474065734252</v>
      </c>
      <c r="J55" s="314">
        <f>+'10.ค่าใช้จ่าย(แยกกลุ่ม)'!K55</f>
        <v>401.06419709099828</v>
      </c>
      <c r="K55" s="314">
        <f>+'10.ค่าใช้จ่าย(แยกกลุ่ม)'!L55</f>
        <v>57.921105304893686</v>
      </c>
      <c r="L55" s="314">
        <f>+'10.ค่าใช้จ่าย(แยกกลุ่ม)'!M55</f>
        <v>71.599838583943409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-2.4797180048844836E-2</v>
      </c>
      <c r="O55" s="15">
        <f>+'10.ค่าใช้จ่าย(แยกกลุ่ม)'!AB55</f>
        <v>-0.31118614032432135</v>
      </c>
      <c r="P55" s="15">
        <f>+'10.ค่าใช้จ่าย(แยกกลุ่ม)'!AC55</f>
        <v>0.19749908305017194</v>
      </c>
      <c r="Q55" s="15">
        <f>+'10.ค่าใช้จ่าย(แยกกลุ่ม)'!AD55</f>
        <v>-0.35215740857359606</v>
      </c>
      <c r="R55" s="15">
        <f>+'10.ค่าใช้จ่าย(แยกกลุ่ม)'!AE55</f>
        <v>-0.21130422817251129</v>
      </c>
      <c r="S55" s="15">
        <f>+'10.ค่าใช้จ่าย(แยกกลุ่ม)'!AF55</f>
        <v>0.29770127658716589</v>
      </c>
      <c r="T55" s="15">
        <f>+'10.ค่าใช้จ่าย(แยกกลุ่ม)'!AG55</f>
        <v>0.43351377979939854</v>
      </c>
      <c r="U55" s="15">
        <f>+'10.ค่าใช้จ่าย(แยกกลุ่ม)'!AH55</f>
        <v>0.98422668997738083</v>
      </c>
      <c r="V55" s="15">
        <f>+'10.ค่าใช้จ่าย(แยกกลุ่ม)'!AI55</f>
        <v>0.13365375439376903</v>
      </c>
      <c r="W55" s="15">
        <f>+'10.ค่าใช้จ่าย(แยกกลุ่ม)'!AJ55</f>
        <v>9.3948117186819641E-2</v>
      </c>
      <c r="X55" s="15">
        <f>+'10.ค่าใช้จ่าย(แยกกลุ่ม)'!AK55</f>
        <v>-0.78926976848666319</v>
      </c>
    </row>
    <row r="56" spans="1:24">
      <c r="A56" s="314" t="str">
        <f>+'10.ค่าใช้จ่าย(แยกกลุ่ม)'!B56</f>
        <v>คำตากล้า,รพช.</v>
      </c>
      <c r="B56" s="314">
        <f>+'10.ค่าใช้จ่าย(แยกกลุ่ม)'!C56</f>
        <v>10682.538117793132</v>
      </c>
      <c r="C56" s="314">
        <f>+'10.ค่าใช้จ่าย(แยกกลุ่ม)'!D56</f>
        <v>55.557809975794477</v>
      </c>
      <c r="D56" s="314">
        <f>+'10.ค่าใช้จ่าย(แยกกลุ่ม)'!E56</f>
        <v>1476.1435298599206</v>
      </c>
      <c r="E56" s="314">
        <f>+'10.ค่าใช้จ่าย(แยกกลุ่ม)'!F56</f>
        <v>610.8347259651008</v>
      </c>
      <c r="F56" s="314">
        <f>+'10.ค่าใช้จ่าย(แยกกลุ่ม)'!G56</f>
        <v>1131.8853129849865</v>
      </c>
      <c r="G56" s="314">
        <f>+'10.ค่าใช้จ่าย(แยกกลุ่ม)'!H56</f>
        <v>803.80790920689333</v>
      </c>
      <c r="H56" s="314">
        <f>+'10.ค่าใช้จ่าย(แยกกลุ่ม)'!I56</f>
        <v>920.68284922516341</v>
      </c>
      <c r="I56" s="314">
        <f>+'10.ค่าใช้จ่าย(แยกกลุ่ม)'!J56</f>
        <v>157.60097628569997</v>
      </c>
      <c r="J56" s="314">
        <f>+'10.ค่าใช้จ่าย(แยกกลุ่ม)'!K56</f>
        <v>402.41391167388696</v>
      </c>
      <c r="K56" s="314">
        <f>+'10.ค่าใช้จ่าย(แยกกลุ่ม)'!L56</f>
        <v>21.423083029152156</v>
      </c>
      <c r="L56" s="314">
        <f>+'10.ค่าใช้จ่าย(แยกกลุ่ม)'!M56</f>
        <v>15.934019320082024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3.9117491521127971E-2</v>
      </c>
      <c r="O56" s="15">
        <f>+'10.ค่าใช้จ่าย(แยกกลุ่ม)'!AB56</f>
        <v>-0.14986589446891016</v>
      </c>
      <c r="P56" s="15">
        <f>+'10.ค่าใช้จ่าย(แยกกลุ่ม)'!AC56</f>
        <v>5.2008775600402249E-2</v>
      </c>
      <c r="Q56" s="15">
        <f>+'10.ค่าใช้จ่าย(แยกกลุ่ม)'!AD56</f>
        <v>-0.15114891728912569</v>
      </c>
      <c r="R56" s="15">
        <f>+'10.ค่าใช้จ่าย(แยกกลุ่ม)'!AE56</f>
        <v>0.18641976513223843</v>
      </c>
      <c r="S56" s="15">
        <f>+'10.ค่าใช้จ่าย(แยกกลุ่ม)'!AF56</f>
        <v>-7.9922377509641332E-2</v>
      </c>
      <c r="T56" s="15">
        <f>+'10.ค่าใช้จ่าย(แยกกลุ่ม)'!AG56</f>
        <v>-0.2144336111691173</v>
      </c>
      <c r="U56" s="15">
        <f>+'10.ค่าใช้จ่าย(แยกกลุ่ม)'!AH56</f>
        <v>-0.11042628979479094</v>
      </c>
      <c r="V56" s="15">
        <f>+'10.ค่าใช้จ่าย(แยกกลุ่ม)'!AI56</f>
        <v>0.1374688767989849</v>
      </c>
      <c r="W56" s="15">
        <f>+'10.ค่าใช้จ่าย(แยกกลุ่ม)'!AJ56</f>
        <v>-0.59538511530963734</v>
      </c>
      <c r="X56" s="15">
        <f>+'10.ค่าใช้จ่าย(แยกกลุ่ม)'!AK56</f>
        <v>-0.95310353142315796</v>
      </c>
    </row>
    <row r="57" spans="1:24">
      <c r="A57" s="314" t="str">
        <f>+'10.ค่าใช้จ่าย(แยกกลุ่ม)'!B69</f>
        <v>โคกศรีสุพรรณ,รพช.</v>
      </c>
      <c r="B57" s="314">
        <f>+'10.ค่าใช้จ่าย(แยกกลุ่ม)'!C69</f>
        <v>9136.2734744856189</v>
      </c>
      <c r="C57" s="314">
        <f>+'10.ค่าใช้จ่าย(แยกกลุ่ม)'!D69</f>
        <v>7.0307977575396601</v>
      </c>
      <c r="D57" s="314">
        <f>+'10.ค่าใช้จ่าย(แยกกลุ่ม)'!E69</f>
        <v>1210.4545975197082</v>
      </c>
      <c r="E57" s="314">
        <f>+'10.ค่าใช้จ่าย(แยกกลุ่ม)'!F69</f>
        <v>430.10450567471588</v>
      </c>
      <c r="F57" s="314">
        <f>+'10.ค่าใช้จ่าย(แยกกลุ่ม)'!G69</f>
        <v>727.97838429626472</v>
      </c>
      <c r="G57" s="314">
        <f>+'10.ค่าใช้จ่าย(แยกกลุ่ม)'!H69</f>
        <v>441.51972011831583</v>
      </c>
      <c r="H57" s="314">
        <f>+'10.ค่าใช้จ่าย(แยกกลุ่ม)'!I69</f>
        <v>409.50891809543447</v>
      </c>
      <c r="I57" s="314">
        <f>+'10.ค่าใช้จ่าย(แยกกลุ่ม)'!J69</f>
        <v>169.88526892296778</v>
      </c>
      <c r="J57" s="314">
        <f>+'10.ค่าใช้จ่าย(แยกกลุ่ม)'!K69</f>
        <v>357.41577672957197</v>
      </c>
      <c r="K57" s="314">
        <f>+'10.ค่าใช้จ่าย(แยกกลุ่ม)'!L69</f>
        <v>10.45952081216176</v>
      </c>
      <c r="L57" s="314">
        <f>+'10.ค่าใช้จ่าย(แยกกลุ่ม)'!M69</f>
        <v>0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-7.0800626580016318E-2</v>
      </c>
      <c r="O57" s="15">
        <f>+'10.ค่าใช้จ่าย(แยกกลุ่ม)'!AB69</f>
        <v>-0.87377166649078564</v>
      </c>
      <c r="P57" s="15">
        <f>+'10.ค่าใช้จ่าย(แยกกลุ่ม)'!AC69</f>
        <v>-0.26769244782656909</v>
      </c>
      <c r="Q57" s="15">
        <f>+'10.ค่าใช้จ่าย(แยกกลุ่ม)'!AD69</f>
        <v>-0.32721872571381283</v>
      </c>
      <c r="R57" s="15">
        <f>+'10.ค่าใช้จ่าย(แยกกลุ่ม)'!AE69</f>
        <v>-0.16304856544817703</v>
      </c>
      <c r="S57" s="15">
        <f>+'10.ค่าใช้จ่าย(แยกกลุ่ม)'!AF69</f>
        <v>-0.34584595630686182</v>
      </c>
      <c r="T57" s="15">
        <f>+'10.ค่าใช้จ่าย(แยกกลุ่ม)'!AG69</f>
        <v>-0.61767026720162621</v>
      </c>
      <c r="U57" s="15">
        <f>+'10.ค่าใช้จ่าย(แยกกลุ่ม)'!AH69</f>
        <v>-0.34230961578390384</v>
      </c>
      <c r="V57" s="15">
        <f>+'10.ค่าใช้จ่าย(แยกกลุ่ม)'!AI69</f>
        <v>-3.5532730720688438E-2</v>
      </c>
      <c r="W57" s="15">
        <f>+'10.ค่าใช้จ่าย(แยกกลุ่ม)'!AJ69</f>
        <v>-0.61773433934455202</v>
      </c>
      <c r="X57" s="15">
        <f>+'10.ค่าใช้จ่าย(แยกกลุ่ม)'!AK69</f>
        <v>-1</v>
      </c>
    </row>
    <row r="58" spans="1:24">
      <c r="A58" s="314" t="str">
        <f>+'10.ค่าใช้จ่าย(แยกกลุ่ม)'!B102</f>
        <v>พระอาจารย์ฝั้นอาจาโร,รพช.</v>
      </c>
      <c r="B58" s="314">
        <f>+'10.ค่าใช้จ่าย(แยกกลุ่ม)'!C102</f>
        <v>9093.5257150353173</v>
      </c>
      <c r="C58" s="314">
        <f>+'10.ค่าใช้จ่าย(แยกกลุ่ม)'!D102</f>
        <v>37.549579589488076</v>
      </c>
      <c r="D58" s="314">
        <f>+'10.ค่าใช้จ่าย(แยกกลุ่ม)'!E102</f>
        <v>1679.3001411015741</v>
      </c>
      <c r="E58" s="314">
        <f>+'10.ค่าใช้จ่าย(แยกกลุ่ม)'!F102</f>
        <v>1215.4381737912788</v>
      </c>
      <c r="F58" s="314">
        <f>+'10.ค่าใช้จ่าย(แยกกลุ่ม)'!G102</f>
        <v>704.57701980101183</v>
      </c>
      <c r="G58" s="314">
        <f>+'10.ค่าใช้จ่าย(แยกกลุ่ม)'!H102</f>
        <v>707.2962677412977</v>
      </c>
      <c r="H58" s="314">
        <f>+'10.ค่าใช้จ่าย(แยกกลุ่ม)'!I102</f>
        <v>1896.7712497159866</v>
      </c>
      <c r="I58" s="314">
        <f>+'10.ค่าใช้จ่าย(แยกกลุ่ม)'!J102</f>
        <v>203.85611019397325</v>
      </c>
      <c r="J58" s="314">
        <f>+'10.ค่าใช้จ่าย(แยกกลุ่ม)'!K102</f>
        <v>397.82047804097971</v>
      </c>
      <c r="K58" s="314">
        <f>+'10.ค่าใช้จ่าย(แยกกลุ่ม)'!L102</f>
        <v>9.9970947861140953</v>
      </c>
      <c r="L58" s="314">
        <f>+'10.ค่าใช้จ่าย(แยกกลุ่ม)'!M102</f>
        <v>1239.4929937454551</v>
      </c>
      <c r="M58" s="16" t="str">
        <f>+'10.ค่าใช้จ่าย(แยกกลุ่ม)'!Z102</f>
        <v>พระอาจารย์ฝั้นอาจาโร,รพช.</v>
      </c>
      <c r="N58" s="15">
        <f>+'10.ค่าใช้จ่าย(แยกกลุ่ม)'!AA102</f>
        <v>0.13105800230979756</v>
      </c>
      <c r="O58" s="15">
        <f>+'10.ค่าใช้จ่าย(แยกกลุ่ม)'!AB102</f>
        <v>0.15220644991687976</v>
      </c>
      <c r="P58" s="15">
        <f>+'10.ค่าใช้จ่าย(แยกกลุ่ม)'!AC102</f>
        <v>7.6595548208637745E-2</v>
      </c>
      <c r="Q58" s="15">
        <f>+'10.ค่าใช้จ่าย(แยกกลุ่ม)'!AD102</f>
        <v>0.71647100186178758</v>
      </c>
      <c r="R58" s="15">
        <f>+'10.ค่าใช้จ่าย(แยกกลุ่ม)'!AE102</f>
        <v>0.3544514816226767</v>
      </c>
      <c r="S58" s="15">
        <f>+'10.ค่าใช้จ่าย(แยกกลุ่ม)'!AF102</f>
        <v>0.13966675610156976</v>
      </c>
      <c r="T58" s="15">
        <f>+'10.ค่าใช้จ่าย(แยกกลุ่ม)'!AG102</f>
        <v>0.83982807567700946</v>
      </c>
      <c r="U58" s="15">
        <f>+'10.ค่าใช้จ่าย(แยกกลุ่ม)'!AH102</f>
        <v>-0.40553201573367031</v>
      </c>
      <c r="V58" s="15">
        <f>+'10.ค่าใช้จ่าย(แยกกลุ่ม)'!AI102</f>
        <v>0.22531485372994006</v>
      </c>
      <c r="W58" s="15">
        <f>+'10.ค่าใช้จ่าย(แยกกลุ่ม)'!AJ102</f>
        <v>-0.85632503994749587</v>
      </c>
      <c r="X58" s="15">
        <f>+'10.ค่าใช้จ่าย(แยกกลุ่ม)'!AK102</f>
        <v>1.2612096033992628</v>
      </c>
    </row>
    <row r="59" spans="1:24">
      <c r="A59" s="314" t="str">
        <f>+'10.ค่าใช้จ่าย(แยกกลุ่ม)'!B103</f>
        <v>บ้านม่วง,รพช.</v>
      </c>
      <c r="B59" s="314">
        <f>+'10.ค่าใช้จ่าย(แยกกลุ่ม)'!C103</f>
        <v>7639.5920875838829</v>
      </c>
      <c r="C59" s="314">
        <f>+'10.ค่าใช้จ่าย(แยกกลุ่ม)'!D103</f>
        <v>32.736660929926245</v>
      </c>
      <c r="D59" s="314">
        <f>+'10.ค่าใช้จ่าย(แยกกลุ่ม)'!E103</f>
        <v>1267.2867174221308</v>
      </c>
      <c r="E59" s="314">
        <f>+'10.ค่าใช้จ่าย(แยกกลุ่ม)'!F103</f>
        <v>676.61500867603604</v>
      </c>
      <c r="F59" s="314">
        <f>+'10.ค่าใช้จ่าย(แยกกลุ่ม)'!G103</f>
        <v>606.05814921432193</v>
      </c>
      <c r="G59" s="314">
        <f>+'10.ค่าใช้จ่าย(แยกกลุ่ม)'!H103</f>
        <v>533.48843118518437</v>
      </c>
      <c r="H59" s="314">
        <f>+'10.ค่าใช้จ่าย(แยกกลุ่ม)'!I103</f>
        <v>818.11163712993493</v>
      </c>
      <c r="I59" s="314">
        <f>+'10.ค่าใช้จ่าย(แยกกลุ่ม)'!J103</f>
        <v>483.57125260678242</v>
      </c>
      <c r="J59" s="314">
        <f>+'10.ค่าใช้จ่าย(แยกกลุ่ม)'!K103</f>
        <v>330.1928278299273</v>
      </c>
      <c r="K59" s="314">
        <f>+'10.ค่าใช้จ่าย(แยกกลุ่ม)'!L103</f>
        <v>11.37968306893074</v>
      </c>
      <c r="L59" s="314">
        <f>+'10.ค่าใช้จ่าย(แยกกลุ่ม)'!M103</f>
        <v>1230.9683969638781</v>
      </c>
      <c r="M59" s="16" t="str">
        <f>+'10.ค่าใช้จ่าย(แยกกลุ่ม)'!Z103</f>
        <v>บ้านม่วง,รพช.</v>
      </c>
      <c r="N59" s="15">
        <f>+'10.ค่าใช้จ่าย(แยกกลุ่ม)'!AA103</f>
        <v>-4.9783105494764265E-2</v>
      </c>
      <c r="O59" s="15">
        <f>+'10.ค่าใช้จ่าย(แยกกลุ่ม)'!AB103</f>
        <v>4.5223484409503446E-3</v>
      </c>
      <c r="P59" s="15">
        <f>+'10.ค่าใช้จ่าย(แยกกลุ่ม)'!AC103</f>
        <v>-0.1875453321967657</v>
      </c>
      <c r="Q59" s="15">
        <f>+'10.ค่าใช้จ่าย(แยกกลุ่ม)'!AD103</f>
        <v>-4.4468022429977168E-2</v>
      </c>
      <c r="R59" s="15">
        <f>+'10.ค่าใช้จ่าย(แยกกลุ่ม)'!AE103</f>
        <v>0.16506263344306812</v>
      </c>
      <c r="S59" s="15">
        <f>+'10.ค่าใช้จ่าย(แยกกลุ่ม)'!AF103</f>
        <v>-0.14038987972022257</v>
      </c>
      <c r="T59" s="15">
        <f>+'10.ค่าใช้จ่าย(แยกกลุ่ม)'!AG103</f>
        <v>-0.20644898046872284</v>
      </c>
      <c r="U59" s="15">
        <f>+'10.ค่าใช้จ่าย(แยกกลุ่ม)'!AH103</f>
        <v>0.41014967622391474</v>
      </c>
      <c r="V59" s="15">
        <f>+'10.ค่าใช้จ่าย(แยกกลุ่ม)'!AI103</f>
        <v>1.7016968375935602E-2</v>
      </c>
      <c r="W59" s="15">
        <f>+'10.ค่าใช้จ่าย(แยกกลุ่ม)'!AJ103</f>
        <v>-0.83645493562692308</v>
      </c>
      <c r="X59" s="15">
        <f>+'10.ค่าใช้จ่าย(แยกกลุ่ม)'!AK103</f>
        <v>1.2456581640568256</v>
      </c>
    </row>
    <row r="60" spans="1:24">
      <c r="A60" s="314" t="str">
        <f>+'10.ค่าใช้จ่าย(แยกกลุ่ม)'!B112</f>
        <v>พังโคน,รพช.</v>
      </c>
      <c r="B60" s="314">
        <f>+'10.ค่าใช้จ่าย(แยกกลุ่ม)'!C112</f>
        <v>7311.1418989600588</v>
      </c>
      <c r="C60" s="314">
        <f>+'10.ค่าใช้จ่าย(แยกกลุ่ม)'!D112</f>
        <v>36.798851291166002</v>
      </c>
      <c r="D60" s="314">
        <f>+'10.ค่าใช้จ่าย(แยกกลุ่ม)'!E112</f>
        <v>1503.9551568527816</v>
      </c>
      <c r="E60" s="314">
        <f>+'10.ค่าใช้จ่าย(แยกกลุ่ม)'!F112</f>
        <v>550.86353926868787</v>
      </c>
      <c r="F60" s="314">
        <f>+'10.ค่าใช้จ่าย(แยกกลุ่ม)'!G112</f>
        <v>451.48205743412655</v>
      </c>
      <c r="G60" s="314">
        <f>+'10.ค่าใช้จ่าย(แยกกลุ่ม)'!H112</f>
        <v>554.05723173357592</v>
      </c>
      <c r="H60" s="314">
        <f>+'10.ค่าใช้จ่าย(แยกกลุ่ม)'!I112</f>
        <v>243.9796787107442</v>
      </c>
      <c r="I60" s="314">
        <f>+'10.ค่าใช้จ่าย(แยกกลุ่ม)'!J112</f>
        <v>436.50307182212759</v>
      </c>
      <c r="J60" s="314">
        <f>+'10.ค่าใช้จ่าย(แยกกลุ่ม)'!K112</f>
        <v>275.48935277317059</v>
      </c>
      <c r="K60" s="314">
        <f>+'10.ค่าใช้จ่าย(แยกกลุ่ม)'!L112</f>
        <v>6.7215891275003052</v>
      </c>
      <c r="L60" s="314">
        <f>+'10.ค่าใช้จ่าย(แยกกลุ่ม)'!M112</f>
        <v>31.688220454409279</v>
      </c>
      <c r="M60" s="16" t="str">
        <f>+'10.ค่าใช้จ่าย(แยกกลุ่ม)'!Z112</f>
        <v>พังโคน,รพช.</v>
      </c>
      <c r="N60" s="15">
        <f>+'10.ค่าใช้จ่าย(แยกกลุ่ม)'!AA112</f>
        <v>-0.10922855250453811</v>
      </c>
      <c r="O60" s="15">
        <f>+'10.ค่าใช้จ่าย(แยกกลุ่ม)'!AB112</f>
        <v>2.7998681377489388E-2</v>
      </c>
      <c r="P60" s="15">
        <f>+'10.ค่าใช้จ่าย(แยกกลุ่ม)'!AC112</f>
        <v>-0.20110639668116803</v>
      </c>
      <c r="Q60" s="15">
        <f>+'10.ค่าใช้จ่าย(แยกกลุ่ม)'!AD112</f>
        <v>-0.39918657643982863</v>
      </c>
      <c r="R60" s="15">
        <f>+'10.ค่าใช้จ่าย(แยกกลุ่ม)'!AE112</f>
        <v>-0.10842622071665615</v>
      </c>
      <c r="S60" s="15">
        <f>+'10.ค่าใช้จ่าย(แยกกลุ่ม)'!AF112</f>
        <v>-0.13446455574713009</v>
      </c>
      <c r="T60" s="15">
        <f>+'10.ค่าใช้จ่าย(แยกกลุ่ม)'!AG112</f>
        <v>-0.72302217177237804</v>
      </c>
      <c r="U60" s="15">
        <f>+'10.ค่าใช้จ่าย(แยกกลุ่ม)'!AH112</f>
        <v>-0.1939924226835891</v>
      </c>
      <c r="V60" s="15">
        <f>+'10.ค่าใช้จ่าย(แยกกลุ่ม)'!AI112</f>
        <v>-0.16034545155905222</v>
      </c>
      <c r="W60" s="15">
        <f>+'10.ค่าใช้จ่าย(แยกกลุ่ม)'!AJ112</f>
        <v>-0.69544630929029605</v>
      </c>
      <c r="X60" s="15">
        <f>+'10.ค่าใช้จ่าย(แยกกลุ่ม)'!AK112</f>
        <v>-0.941102283749087</v>
      </c>
    </row>
    <row r="61" spans="1:24">
      <c r="A61" s="314" t="str">
        <f>+'10.ค่าใช้จ่าย(แยกกลุ่ม)'!B113</f>
        <v>อากาศอำนวย,รพช.</v>
      </c>
      <c r="B61" s="314">
        <f>+'10.ค่าใช้จ่าย(แยกกลุ่ม)'!C113</f>
        <v>8089.7431110129928</v>
      </c>
      <c r="C61" s="314">
        <f>+'10.ค่าใช้จ่าย(แยกกลุ่ม)'!D113</f>
        <v>49.157706959708378</v>
      </c>
      <c r="D61" s="314">
        <f>+'10.ค่าใช้จ่าย(แยกกลุ่ม)'!E113</f>
        <v>1313.7063073214388</v>
      </c>
      <c r="E61" s="314">
        <f>+'10.ค่าใช้จ่าย(แยกกลุ่ม)'!F113</f>
        <v>598.57442273919332</v>
      </c>
      <c r="F61" s="314">
        <f>+'10.ค่าใช้จ่าย(แยกกลุ่ม)'!G113</f>
        <v>632.52316565073465</v>
      </c>
      <c r="G61" s="314">
        <f>+'10.ค่าใช้จ่าย(แยกกลุ่ม)'!H113</f>
        <v>449.35890977093464</v>
      </c>
      <c r="H61" s="314">
        <f>+'10.ค่าใช้จ่าย(แยกกลุ่ม)'!I113</f>
        <v>331.92141592329585</v>
      </c>
      <c r="I61" s="314">
        <f>+'10.ค่าใช้จ่าย(แยกกลุ่ม)'!J113</f>
        <v>218.6274457116549</v>
      </c>
      <c r="J61" s="314">
        <f>+'10.ค่าใช้จ่าย(แยกกลุ่ม)'!K113</f>
        <v>306.32452165333859</v>
      </c>
      <c r="K61" s="314">
        <f>+'10.ค่าใช้จ่าย(แยกกลุ่ม)'!L113</f>
        <v>12.569047273343422</v>
      </c>
      <c r="L61" s="314">
        <f>+'10.ค่าใช้จ่าย(แยกกลุ่ม)'!M113</f>
        <v>0</v>
      </c>
      <c r="M61" s="16" t="str">
        <f>+'10.ค่าใช้จ่าย(แยกกลุ่ม)'!Z113</f>
        <v>อากาศอำนวย,รพช.</v>
      </c>
      <c r="N61" s="15">
        <f>+'10.ค่าใช้จ่าย(แยกกลุ่ม)'!AA113</f>
        <v>-1.436570641742211E-2</v>
      </c>
      <c r="O61" s="15">
        <f>+'10.ค่าใช้จ่าย(แยกกลุ่ม)'!AB113</f>
        <v>0.37325096194653612</v>
      </c>
      <c r="P61" s="15">
        <f>+'10.ค่าใช้จ่าย(แยกกลุ่ม)'!AC113</f>
        <v>-0.30216565249529237</v>
      </c>
      <c r="Q61" s="15">
        <f>+'10.ค่าใช้จ่าย(แยกกลุ่ม)'!AD113</f>
        <v>-0.3471494797805541</v>
      </c>
      <c r="R61" s="15">
        <f>+'10.ค่าใช้จ่าย(แยกกลุ่ม)'!AE113</f>
        <v>0.24908855179869871</v>
      </c>
      <c r="S61" s="15">
        <f>+'10.ค่าใช้จ่าย(แยกกลุ่ม)'!AF113</f>
        <v>-0.29802186250572205</v>
      </c>
      <c r="T61" s="15">
        <f>+'10.ค่าใช้จ่าย(แยกกลุ่ม)'!AG113</f>
        <v>-0.62318635137778333</v>
      </c>
      <c r="U61" s="15">
        <f>+'10.ค่าใช้จ่าย(แยกกลุ่ม)'!AH113</f>
        <v>-0.5963020898860184</v>
      </c>
      <c r="V61" s="15">
        <f>+'10.ค่าใช้จ่าย(แยกกลุ่ม)'!AI113</f>
        <v>-6.6363998041697653E-2</v>
      </c>
      <c r="W61" s="15">
        <f>+'10.ค่าใช้จ่าย(แยกกลุ่ม)'!AJ113</f>
        <v>-0.43049929664102266</v>
      </c>
      <c r="X61" s="15">
        <f>+'10.ค่าใช้จ่าย(แยกกลุ่ม)'!AK113</f>
        <v>-1</v>
      </c>
    </row>
    <row r="62" spans="1:24">
      <c r="A62" s="314" t="str">
        <f>+'10.ค่าใช้จ่าย(แยกกลุ่ม)'!B134</f>
        <v>วานรนิวาส,รพท.</v>
      </c>
      <c r="B62" s="314">
        <f>+'10.ค่าใช้จ่าย(แยกกลุ่ม)'!C134</f>
        <v>5549.9677253135324</v>
      </c>
      <c r="C62" s="314">
        <f>+'10.ค่าใช้จ่าย(แยกกลุ่ม)'!D134</f>
        <v>12.8667666469584</v>
      </c>
      <c r="D62" s="314">
        <f>+'10.ค่าใช้จ่าย(แยกกลุ่ม)'!E134</f>
        <v>1765.8233865284781</v>
      </c>
      <c r="E62" s="314">
        <f>+'10.ค่าใช้จ่าย(แยกกลุ่ม)'!F134</f>
        <v>963.14722635743078</v>
      </c>
      <c r="F62" s="314">
        <f>+'10.ค่าใช้จ่าย(แยกกลุ่ม)'!G134</f>
        <v>423.02919285497876</v>
      </c>
      <c r="G62" s="314">
        <f>+'10.ค่าใช้จ่าย(แยกกลุ่ม)'!H134</f>
        <v>522.27512970322061</v>
      </c>
      <c r="H62" s="314">
        <f>+'10.ค่าใช้จ่าย(แยกกลุ่ม)'!I134</f>
        <v>882.62856217836145</v>
      </c>
      <c r="I62" s="314">
        <f>+'10.ค่าใช้จ่าย(แยกกลุ่ม)'!J134</f>
        <v>361.58196158822142</v>
      </c>
      <c r="J62" s="314">
        <f>+'10.ค่าใช้จ่าย(แยกกลุ่ม)'!K134</f>
        <v>256.03833968839763</v>
      </c>
      <c r="K62" s="314">
        <f>+'10.ค่าใช้จ่าย(แยกกลุ่ม)'!L134</f>
        <v>2.2476832907392397</v>
      </c>
      <c r="L62" s="314">
        <f>+'10.ค่าใช้จ่าย(แยกกลุ่ม)'!M134</f>
        <v>186.62346835443537</v>
      </c>
      <c r="M62" s="16" t="str">
        <f>+'10.ค่าใช้จ่าย(แยกกลุ่ม)'!Z134</f>
        <v>วานรนิวาส,รพท.</v>
      </c>
      <c r="N62" s="15">
        <f>+'10.ค่าใช้จ่าย(แยกกลุ่ม)'!AA134</f>
        <v>-0.17474843456774766</v>
      </c>
      <c r="O62" s="15">
        <f>+'10.ค่าใช้จ่าย(แยกกลุ่ม)'!AB134</f>
        <v>-0.7848926327086424</v>
      </c>
      <c r="P62" s="15">
        <f>+'10.ค่าใช้จ่าย(แยกกลุ่ม)'!AC134</f>
        <v>-0.13770836718206156</v>
      </c>
      <c r="Q62" s="15">
        <f>+'10.ค่าใช้จ่าย(แยกกลุ่ม)'!AD134</f>
        <v>-0.12296882037314452</v>
      </c>
      <c r="R62" s="15">
        <f>+'10.ค่าใช้จ่าย(แยกกลุ่ม)'!AE134</f>
        <v>-1.9051311934473462E-2</v>
      </c>
      <c r="S62" s="15">
        <f>+'10.ค่าใช้จ่าย(แยกกลุ่ม)'!AF134</f>
        <v>0.21583545170419838</v>
      </c>
      <c r="T62" s="15">
        <f>+'10.ค่าใช้จ่าย(แยกกลุ่ม)'!AG134</f>
        <v>-0.17169919915042509</v>
      </c>
      <c r="U62" s="15">
        <f>+'10.ค่าใช้จ่าย(แยกกลุ่ม)'!AH134</f>
        <v>-0.24076883425118673</v>
      </c>
      <c r="V62" s="15">
        <f>+'10.ค่าใช้จ่าย(แยกกลุ่ม)'!AI134</f>
        <v>-0.23756769356091278</v>
      </c>
      <c r="W62" s="15">
        <f>+'10.ค่าใช้จ่าย(แยกกลุ่ม)'!AJ134</f>
        <v>-0.90228629839006202</v>
      </c>
      <c r="X62" s="15">
        <f>+'10.ค่าใช้จ่าย(แยกกลุ่ม)'!AK134</f>
        <v>0.11386458169579154</v>
      </c>
    </row>
    <row r="63" spans="1:24">
      <c r="A63" s="314" t="str">
        <f>+'10.ค่าใช้จ่าย(แยกกลุ่ม)'!B136</f>
        <v>สมเด็จพระยุพราชสว่างแดนดิน,รพท.</v>
      </c>
      <c r="B63" s="314">
        <f>+'10.ค่าใช้จ่าย(แยกกลุ่ม)'!C136</f>
        <v>6552.8894217289035</v>
      </c>
      <c r="C63" s="314">
        <f>+'10.ค่าใช้จ่าย(แยกกลุ่ม)'!D136</f>
        <v>60.760295184570033</v>
      </c>
      <c r="D63" s="314">
        <f>+'10.ค่าใช้จ่าย(แยกกลุ่ม)'!E136</f>
        <v>2383.2586054310045</v>
      </c>
      <c r="E63" s="314">
        <f>+'10.ค่าใช้จ่าย(แยกกลุ่ม)'!F136</f>
        <v>374.24435858077811</v>
      </c>
      <c r="F63" s="314">
        <f>+'10.ค่าใช้จ่าย(แยกกลุ่ม)'!G136</f>
        <v>190.02227681219679</v>
      </c>
      <c r="G63" s="314">
        <f>+'10.ค่าใช้จ่าย(แยกกลุ่ม)'!H136</f>
        <v>293.50438028629958</v>
      </c>
      <c r="H63" s="314">
        <f>+'10.ค่าใช้จ่าย(แยกกลุ่ม)'!I136</f>
        <v>1245.8864984273164</v>
      </c>
      <c r="I63" s="314">
        <f>+'10.ค่าใช้จ่าย(แยกกลุ่ม)'!J136</f>
        <v>447.67105985559965</v>
      </c>
      <c r="J63" s="314">
        <f>+'10.ค่าใช้จ่าย(แยกกลุ่ม)'!K136</f>
        <v>361.65582670032438</v>
      </c>
      <c r="K63" s="314">
        <f>+'10.ค่าใช้จ่าย(แยกกลุ่ม)'!L136</f>
        <v>34.360185776553408</v>
      </c>
      <c r="L63" s="314">
        <f>+'10.ค่าใช้จ่าย(แยกกลุ่ม)'!M136</f>
        <v>0</v>
      </c>
      <c r="M63" s="16" t="str">
        <f>+'10.ค่าใช้จ่าย(แยกกลุ่ม)'!Z136</f>
        <v>สมเด็จพระยุพราชสว่างแดนดิน,รพท.</v>
      </c>
      <c r="N63" s="15">
        <f>+'10.ค่าใช้จ่าย(แยกกลุ่ม)'!AA136</f>
        <v>-2.5619152932871425E-2</v>
      </c>
      <c r="O63" s="15">
        <f>+'10.ค่าใช้จ่าย(แยกกลุ่ม)'!AB136</f>
        <v>1.579421556450282E-2</v>
      </c>
      <c r="P63" s="15">
        <f>+'10.ค่าใช้จ่าย(แยกกลุ่ม)'!AC136</f>
        <v>0.1637992621360953</v>
      </c>
      <c r="Q63" s="15">
        <f>+'10.ค่าใช้จ่าย(แยกกลุ่ม)'!AD136</f>
        <v>-0.65921723876408744</v>
      </c>
      <c r="R63" s="15">
        <f>+'10.ค่าใช้จ่าย(แยกกลุ่ม)'!AE136</f>
        <v>-0.55936349951609499</v>
      </c>
      <c r="S63" s="15">
        <f>+'10.ค่าใช้จ่าย(แยกกลุ่ม)'!AF136</f>
        <v>-0.31673363235708113</v>
      </c>
      <c r="T63" s="15">
        <f>+'10.ค่าใช้จ่าย(แยกกลุ่ม)'!AG136</f>
        <v>0.16919939897263231</v>
      </c>
      <c r="U63" s="15">
        <f>+'10.ค่าใช้จ่าย(แยกกลุ่ม)'!AH136</f>
        <v>-6.0003383041424614E-2</v>
      </c>
      <c r="V63" s="15">
        <f>+'10.ค่าใช้จ่าย(แยกกลุ่ม)'!AI136</f>
        <v>7.6940611409370904E-2</v>
      </c>
      <c r="W63" s="15">
        <f>+'10.ค่าใช้จ่าย(แยกกลุ่ม)'!AJ136</f>
        <v>0.49374289254423426</v>
      </c>
      <c r="X63" s="15">
        <f>+'10.ค่าใช้จ่าย(แยกกลุ่ม)'!AK136</f>
        <v>-1</v>
      </c>
    </row>
    <row r="64" spans="1:24">
      <c r="A64" s="314" t="str">
        <f>+'10.ค่าใช้จ่าย(แยกกลุ่ม)'!B152</f>
        <v>สกลนคร,รพศ.</v>
      </c>
      <c r="B64" s="314">
        <f>+'10.ค่าใช้จ่าย(แยกกลุ่ม)'!C152</f>
        <v>5763.7027265815141</v>
      </c>
      <c r="C64" s="314">
        <f>+'10.ค่าใช้จ่าย(แยกกลุ่ม)'!D152</f>
        <v>34.704122857697143</v>
      </c>
      <c r="D64" s="314">
        <f>+'10.ค่าใช้จ่าย(แยกกลุ่ม)'!E152</f>
        <v>3807.7995025335463</v>
      </c>
      <c r="E64" s="314">
        <f>+'10.ค่าใช้จ่าย(แยกกลุ่ม)'!F152</f>
        <v>2020.7783400533576</v>
      </c>
      <c r="F64" s="314">
        <f>+'10.ค่าใช้จ่าย(แยกกลุ่ม)'!G152</f>
        <v>234.04036733198379</v>
      </c>
      <c r="G64" s="314">
        <f>+'10.ค่าใช้จ่าย(แยกกลุ่ม)'!H152</f>
        <v>345.89873363602777</v>
      </c>
      <c r="H64" s="314">
        <f>+'10.ค่าใช้จ่าย(แยกกลุ่ม)'!I152</f>
        <v>624.31990513433914</v>
      </c>
      <c r="I64" s="314">
        <f>+'10.ค่าใช้จ่าย(แยกกลุ่ม)'!J152</f>
        <v>376.05082975181296</v>
      </c>
      <c r="J64" s="314">
        <f>+'10.ค่าใช้จ่าย(แยกกลุ่ม)'!K152</f>
        <v>297.04609940010403</v>
      </c>
      <c r="K64" s="314">
        <f>+'10.ค่าใช้จ่าย(แยกกลุ่ม)'!L152</f>
        <v>0.77156610729836239</v>
      </c>
      <c r="L64" s="314">
        <f>+'10.ค่าใช้จ่าย(แยกกลุ่ม)'!M152</f>
        <v>6.1882988964701715</v>
      </c>
      <c r="M64" s="16" t="str">
        <f>+'10.ค่าใช้จ่าย(แยกกลุ่ม)'!Z152</f>
        <v>สกลนคร,รพศ.</v>
      </c>
      <c r="N64" s="15">
        <f>+'10.ค่าใช้จ่าย(แยกกลุ่ม)'!AA152</f>
        <v>-0.10010976773972124</v>
      </c>
      <c r="O64" s="15">
        <f>+'10.ค่าใช้จ่าย(แยกกลุ่ม)'!AB152</f>
        <v>-0.13697081880409145</v>
      </c>
      <c r="P64" s="15">
        <f>+'10.ค่าใช้จ่าย(แยกกลุ่ม)'!AC152</f>
        <v>-7.6784775706096459E-2</v>
      </c>
      <c r="Q64" s="15">
        <f>+'10.ค่าใช้จ่าย(แยกกลุ่ม)'!AD152</f>
        <v>-4.6322365614528647E-2</v>
      </c>
      <c r="R64" s="15">
        <f>+'10.ค่าใช้จ่าย(แยกกลุ่ม)'!AE152</f>
        <v>0.36495517445257042</v>
      </c>
      <c r="S64" s="15">
        <f>+'10.ค่าใช้จ่าย(แยกกลุ่ม)'!AF152</f>
        <v>-0.11603540026743467</v>
      </c>
      <c r="T64" s="15">
        <f>+'10.ค่าใช้จ่าย(แยกกลุ่ม)'!AG152</f>
        <v>-0.26072327612007506</v>
      </c>
      <c r="U64" s="15">
        <f>+'10.ค่าใช้จ่าย(แยกกลุ่ม)'!AH152</f>
        <v>-0.45298097743352472</v>
      </c>
      <c r="V64" s="15">
        <f>+'10.ค่าใช้จ่าย(แยกกลุ่ม)'!AI152</f>
        <v>0.22416223533784263</v>
      </c>
      <c r="W64" s="15">
        <f>+'10.ค่าใช้จ่าย(แยกกลุ่ม)'!AJ152</f>
        <v>-0.75519167373156604</v>
      </c>
      <c r="X64" s="15">
        <f>+'10.ค่าใช้จ่าย(แยกกลุ่ม)'!AK152</f>
        <v>-0.92711169238094526</v>
      </c>
    </row>
    <row r="66" spans="1:24">
      <c r="A66" s="355" t="s">
        <v>47</v>
      </c>
      <c r="B66" s="364" t="s">
        <v>248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6"/>
      <c r="M66" s="355" t="s">
        <v>47</v>
      </c>
      <c r="N66" s="364" t="s">
        <v>731</v>
      </c>
      <c r="O66" s="365"/>
      <c r="P66" s="365"/>
      <c r="Q66" s="365"/>
      <c r="R66" s="365"/>
      <c r="S66" s="365"/>
      <c r="T66" s="365"/>
      <c r="U66" s="365"/>
      <c r="V66" s="365"/>
      <c r="W66" s="365"/>
      <c r="X66" s="366"/>
    </row>
    <row r="67" spans="1:24">
      <c r="A67" s="355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355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314" t="str">
        <f>+'10.ค่าใช้จ่าย(แยกกลุ่ม)'!B9</f>
        <v>โพธิ์ตาก,รพช.</v>
      </c>
      <c r="B68" s="314">
        <f>+'10.ค่าใช้จ่าย(แยกกลุ่ม)'!C9</f>
        <v>12468.160612397809</v>
      </c>
      <c r="C68" s="314">
        <f>+'10.ค่าใช้จ่าย(แยกกลุ่ม)'!D9</f>
        <v>104.68706903091976</v>
      </c>
      <c r="D68" s="314">
        <f>+'10.ค่าใช้จ่าย(แยกกลุ่ม)'!E9</f>
        <v>1305.430884070613</v>
      </c>
      <c r="E68" s="314">
        <f>+'10.ค่าใช้จ่าย(แยกกลุ่ม)'!F9</f>
        <v>662.61149501205773</v>
      </c>
      <c r="F68" s="314">
        <f>+'10.ค่าใช้จ่าย(แยกกลุ่ม)'!G9</f>
        <v>918.21934400434975</v>
      </c>
      <c r="G68" s="314">
        <f>+'10.ค่าใช้จ่าย(แยกกลุ่ม)'!H9</f>
        <v>640.35258608358583</v>
      </c>
      <c r="H68" s="314">
        <f>+'10.ค่าใช้จ่าย(แยกกลุ่ม)'!I9</f>
        <v>1189.5429373850873</v>
      </c>
      <c r="I68" s="314">
        <f>+'10.ค่าใช้จ่าย(แยกกลุ่ม)'!J9</f>
        <v>242.97474762026422</v>
      </c>
      <c r="J68" s="314">
        <f>+'10.ค่าใช้จ่าย(แยกกลุ่ม)'!K9</f>
        <v>283.43524506290339</v>
      </c>
      <c r="K68" s="314">
        <f>+'10.ค่าใช้จ่าย(แยกกลุ่ม)'!L9</f>
        <v>18.129108320980002</v>
      </c>
      <c r="L68" s="314">
        <f>+'10.ค่าใช้จ่าย(แยกกลุ่ม)'!M9</f>
        <v>44.696119132184585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-5.3616588112821259E-2</v>
      </c>
      <c r="O68" s="16">
        <f>+'10.ค่าใช้จ่าย(แยกกลุ่ม)'!AB9</f>
        <v>0.54854317342869252</v>
      </c>
      <c r="P68" s="16">
        <f>+'10.ค่าใช้จ่าย(แยกกลุ่ม)'!AC9</f>
        <v>-0.13155132513005871</v>
      </c>
      <c r="Q68" s="16">
        <f>+'10.ค่าใช้จ่าย(แยกกลุ่ม)'!AD9</f>
        <v>0.39952215997298163</v>
      </c>
      <c r="R68" s="16">
        <f>+'10.ค่าใช้จ่าย(แยกกลุ่ม)'!AE9</f>
        <v>0.17526482951240724</v>
      </c>
      <c r="S68" s="16">
        <f>+'10.ค่าใช้จ่าย(แยกกลุ่ม)'!AF9</f>
        <v>6.8312211756632726E-2</v>
      </c>
      <c r="T68" s="16">
        <f>+'10.ค่าใช้จ่าย(แยกกลุ่ม)'!AG9</f>
        <v>-0.11975215811453176</v>
      </c>
      <c r="U68" s="16">
        <f>+'10.ค่าใช้จ่าย(แยกกลุ่ม)'!AH9</f>
        <v>4.7726396497662013E-3</v>
      </c>
      <c r="V68" s="16">
        <f>+'10.ค่าใช้จ่าย(แยกกลุ่ม)'!AI9</f>
        <v>-0.31938840551623987</v>
      </c>
      <c r="W68" s="16">
        <f>+'10.ค่าใช้จ่าย(แยกกลุ่ม)'!AJ9</f>
        <v>-0.62836667734723373</v>
      </c>
      <c r="X68" s="16">
        <f>+'10.ค่าใช้จ่าย(แยกกลุ่ม)'!AK9</f>
        <v>-0.95019626728189788</v>
      </c>
    </row>
    <row r="69" spans="1:24">
      <c r="A69" s="314" t="str">
        <f>+'10.ค่าใช้จ่าย(แยกกลุ่ม)'!B18</f>
        <v>ศรีเชียงใหม่,รพช.</v>
      </c>
      <c r="B69" s="314">
        <f>+'10.ค่าใช้จ่าย(แยกกลุ่ม)'!C18</f>
        <v>13069.772913251001</v>
      </c>
      <c r="C69" s="314">
        <f>+'10.ค่าใช้จ่าย(แยกกลุ่ม)'!D18</f>
        <v>31.375364591350937</v>
      </c>
      <c r="D69" s="314">
        <f>+'10.ค่าใช้จ่าย(แยกกลุ่ม)'!E18</f>
        <v>1665.2243618631724</v>
      </c>
      <c r="E69" s="314">
        <f>+'10.ค่าใช้จ่าย(แยกกลุ่ม)'!F18</f>
        <v>409.45019216135393</v>
      </c>
      <c r="F69" s="314">
        <f>+'10.ค่าใช้จ่าย(แยกกลุ่ม)'!G18</f>
        <v>892.19801278383784</v>
      </c>
      <c r="G69" s="314">
        <f>+'10.ค่าใช้จ่าย(แยกกลุ่ม)'!H18</f>
        <v>468.84087840878379</v>
      </c>
      <c r="H69" s="314">
        <f>+'10.ค่าใช้จ่าย(แยกกลุ่ม)'!I18</f>
        <v>476.26170704452613</v>
      </c>
      <c r="I69" s="314">
        <f>+'10.ค่าใช้จ่าย(แยกกลุ่ม)'!J18</f>
        <v>456.94719914793285</v>
      </c>
      <c r="J69" s="314">
        <f>+'10.ค่าใช้จ่าย(แยกกลุ่ม)'!K18</f>
        <v>356.23164559864671</v>
      </c>
      <c r="K69" s="314">
        <f>+'10.ค่าใช้จ่าย(แยกกลุ่ม)'!L18</f>
        <v>1.4494217121621917</v>
      </c>
      <c r="L69" s="314">
        <f>+'10.ค่าใช้จ่าย(แยกกลุ่ม)'!M18</f>
        <v>8.0973280009060993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0.19547337941771545</v>
      </c>
      <c r="O69" s="16">
        <f>+'10.ค่าใช้จ่าย(แยกกลุ่ม)'!AB18</f>
        <v>-0.45079285600340424</v>
      </c>
      <c r="P69" s="16">
        <f>+'10.ค่าใช้จ่าย(แยกกลุ่ม)'!AC18</f>
        <v>0.23273591302683708</v>
      </c>
      <c r="Q69" s="16">
        <f>+'10.ค่าใช้จ่าย(แยกกลุ่ม)'!AD18</f>
        <v>-0.40604955712507335</v>
      </c>
      <c r="R69" s="16">
        <f>+'10.ค่าใช้จ่าย(แยกกลุ่ม)'!AE18</f>
        <v>1.0780062064139307E-3</v>
      </c>
      <c r="S69" s="16">
        <f>+'10.ค่าใช้จ่าย(แยกกลุ่ม)'!AF18</f>
        <v>-0.25033162364767675</v>
      </c>
      <c r="T69" s="16">
        <f>+'10.ค่าใช้จ่าย(แยกกลุ่ม)'!AG18</f>
        <v>-5.0125545102169017E-2</v>
      </c>
      <c r="U69" s="16">
        <f>+'10.ค่าใช้จ่าย(แยกกลุ่ม)'!AH18</f>
        <v>1.2086313007372471</v>
      </c>
      <c r="V69" s="16">
        <f>+'10.ค่าใช้จ่าย(แยกกลุ่ม)'!AI18</f>
        <v>-1.1883551231844272E-2</v>
      </c>
      <c r="W69" s="16">
        <f>+'10.ค่าใช้จ่าย(แยกกลุ่ม)'!AJ18</f>
        <v>-0.98029260425829878</v>
      </c>
      <c r="X69" s="16">
        <f>+'10.ค่าใช้จ่าย(แยกกลุ่ม)'!AK18</f>
        <v>-0.9514019392669617</v>
      </c>
    </row>
    <row r="70" spans="1:24">
      <c r="A70" s="314" t="str">
        <f>+'10.ค่าใช้จ่าย(แยกกลุ่ม)'!B21</f>
        <v>สระใคร,รพช.</v>
      </c>
      <c r="B70" s="314">
        <f>+'10.ค่าใช้จ่าย(แยกกลุ่ม)'!C21</f>
        <v>8598.2267733258723</v>
      </c>
      <c r="C70" s="314">
        <f>+'10.ค่าใช้จ่าย(แยกกลุ่ม)'!D21</f>
        <v>73.192864069601711</v>
      </c>
      <c r="D70" s="314">
        <f>+'10.ค่าใช้จ่าย(แยกกลุ่ม)'!E21</f>
        <v>1225.951168608123</v>
      </c>
      <c r="E70" s="314">
        <f>+'10.ค่าใช้จ่าย(แยกกลุ่ม)'!F21</f>
        <v>801.37752049683934</v>
      </c>
      <c r="F70" s="314">
        <f>+'10.ค่าใช้จ่าย(แยกกลุ่ม)'!G21</f>
        <v>683.903227298199</v>
      </c>
      <c r="G70" s="314">
        <f>+'10.ค่าใช้จ่าย(แยกกลุ่ม)'!H21</f>
        <v>748.02510761112899</v>
      </c>
      <c r="H70" s="314">
        <f>+'10.ค่าใช้จ่าย(แยกกลุ่ม)'!I21</f>
        <v>474.65160369525734</v>
      </c>
      <c r="I70" s="314">
        <f>+'10.ค่าใช้จ่าย(แยกกลุ่ม)'!J21</f>
        <v>215.26448564634248</v>
      </c>
      <c r="J70" s="314">
        <f>+'10.ค่าใช้จ่าย(แยกกลุ่ม)'!K21</f>
        <v>315.55552904864942</v>
      </c>
      <c r="K70" s="314">
        <f>+'10.ค่าใช้จ่าย(แยกกลุ่ม)'!L21</f>
        <v>0</v>
      </c>
      <c r="L70" s="314">
        <f>+'10.ค่าใช้จ่าย(แยกกลุ่ม)'!M21</f>
        <v>0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-0.21353253144235748</v>
      </c>
      <c r="O70" s="16">
        <f>+'10.ค่าใช้จ่าย(แยกกลุ่ม)'!AB21</f>
        <v>0.28119766447839661</v>
      </c>
      <c r="P70" s="16">
        <f>+'10.ค่าใช้จ่าย(แยกกลุ่ม)'!AC21</f>
        <v>-9.2450202043927163E-2</v>
      </c>
      <c r="Q70" s="16">
        <f>+'10.ค่าใช้จ่าย(แยกกลุ่ม)'!AD21</f>
        <v>0.16248213414328375</v>
      </c>
      <c r="R70" s="16">
        <f>+'10.ค่าใช้จ่าย(แยกกลุ่ม)'!AE21</f>
        <v>-0.23263617558887348</v>
      </c>
      <c r="S70" s="16">
        <f>+'10.ค่าใช้จ่าย(แยกกลุ่ม)'!AF21</f>
        <v>0.19607908294350818</v>
      </c>
      <c r="T70" s="16">
        <f>+'10.ค่าใช้จ่าย(แยกกลุ่ม)'!AG21</f>
        <v>-5.3336796434354926E-2</v>
      </c>
      <c r="U70" s="16">
        <f>+'10.ค่าใช้จ่าย(แยกกลุ่ม)'!AH21</f>
        <v>4.0470062672812591E-2</v>
      </c>
      <c r="V70" s="16">
        <f>+'10.ค่าใช้จ่าย(แยกกลุ่ม)'!AI21</f>
        <v>-0.12471109008656646</v>
      </c>
      <c r="W70" s="16">
        <f>+'10.ค่าใช้จ่าย(แยกกลุ่ม)'!AJ21</f>
        <v>-1</v>
      </c>
      <c r="X70" s="16">
        <f>+'10.ค่าใช้จ่าย(แยกกลุ่ม)'!AK21</f>
        <v>-0.99999999999999989</v>
      </c>
    </row>
    <row r="71" spans="1:24">
      <c r="A71" s="314" t="str">
        <f>+'10.ค่าใช้จ่าย(แยกกลุ่ม)'!B23</f>
        <v>เฝ้าไร่,รพช.</v>
      </c>
      <c r="B71" s="314">
        <f>+'10.ค่าใช้จ่าย(แยกกลุ่ม)'!C23</f>
        <v>9516.8068267456656</v>
      </c>
      <c r="C71" s="314">
        <f>+'10.ค่าใช้จ่าย(แยกกลุ่ม)'!D23</f>
        <v>45.385968620632063</v>
      </c>
      <c r="D71" s="314">
        <f>+'10.ค่าใช้จ่าย(แยกกลุ่ม)'!E23</f>
        <v>1413.995198669031</v>
      </c>
      <c r="E71" s="314">
        <f>+'10.ค่าใช้จ่าย(แยกกลุ่ม)'!F23</f>
        <v>1134.9133133744933</v>
      </c>
      <c r="F71" s="314">
        <f>+'10.ค่าใช้จ่าย(แยกกลุ่ม)'!G23</f>
        <v>891.11635666977224</v>
      </c>
      <c r="G71" s="314">
        <f>+'10.ค่าใช้จ่าย(แยกกลุ่ม)'!H23</f>
        <v>924.87721940976985</v>
      </c>
      <c r="H71" s="314">
        <f>+'10.ค่าใช้จ่าย(แยกกลุ่ม)'!I23</f>
        <v>574.51766662878833</v>
      </c>
      <c r="I71" s="314">
        <f>+'10.ค่าใช้จ่าย(แยกกลุ่ม)'!J23</f>
        <v>392.6322378073213</v>
      </c>
      <c r="J71" s="314">
        <f>+'10.ค่าใช้จ่าย(แยกกลุ่ม)'!K23</f>
        <v>344.99238808550683</v>
      </c>
      <c r="K71" s="314">
        <f>+'10.ค่าใช้จ่าย(แยกกลุ่ม)'!L23</f>
        <v>93.085345723963329</v>
      </c>
      <c r="L71" s="314">
        <f>+'10.ค่าใช้จ่าย(แยกกลุ่ม)'!M23</f>
        <v>40.527313846556325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-0.12951133168500736</v>
      </c>
      <c r="O71" s="16">
        <f>+'10.ค่าใช้จ่าย(แยกกลุ่ม)'!AB23</f>
        <v>-0.20554554414555765</v>
      </c>
      <c r="P71" s="16">
        <f>+'10.ค่าใช้จ่าย(แยกกลุ่ม)'!AC23</f>
        <v>4.6755441588991642E-2</v>
      </c>
      <c r="Q71" s="16">
        <f>+'10.ค่าใช้จ่าย(แยกกลุ่ม)'!AD23</f>
        <v>0.64631077969501116</v>
      </c>
      <c r="R71" s="16">
        <f>+'10.ค่าใช้จ่าย(แยกกลุ่ม)'!AE23</f>
        <v>-1.3565054977087584E-4</v>
      </c>
      <c r="S71" s="16">
        <f>+'10.ค่าใช้จ่าย(แยกกลุ่ม)'!AF23</f>
        <v>0.47886252101856736</v>
      </c>
      <c r="T71" s="16">
        <f>+'10.ค่าใช้จ่าย(แยกกลุ่ม)'!AG23</f>
        <v>0.14583987615694302</v>
      </c>
      <c r="U71" s="16">
        <f>+'10.ค่าใช้จ่าย(แยกกลุ่ม)'!AH23</f>
        <v>0.89776817040740398</v>
      </c>
      <c r="V71" s="16">
        <f>+'10.ค่าใช้จ่าย(แยกกลุ่ม)'!AI23</f>
        <v>-4.3059038749275483E-2</v>
      </c>
      <c r="W71" s="16">
        <f>+'10.ค่าใช้จ่าย(แยกกลุ่ม)'!AJ23</f>
        <v>0.26565631695873798</v>
      </c>
      <c r="X71" s="16">
        <f>+'10.ค่าใช้จ่าย(แยกกลุ่ม)'!AK23</f>
        <v>-0.7567655824932058</v>
      </c>
    </row>
    <row r="72" spans="1:24">
      <c r="A72" s="314" t="str">
        <f>+'10.ค่าใช้จ่าย(แยกกลุ่ม)'!B24</f>
        <v>รัตนวาปี,รพช.</v>
      </c>
      <c r="B72" s="314">
        <f>+'10.ค่าใช้จ่าย(แยกกลุ่ม)'!C24</f>
        <v>10611.550769639862</v>
      </c>
      <c r="C72" s="314">
        <f>+'10.ค่าใช้จ่าย(แยกกลุ่ม)'!D24</f>
        <v>160.06485925239522</v>
      </c>
      <c r="D72" s="314">
        <f>+'10.ค่าใช้จ่าย(แยกกลุ่ม)'!E24</f>
        <v>1538.7336122246597</v>
      </c>
      <c r="E72" s="314">
        <f>+'10.ค่าใช้จ่าย(แยกกลุ่ม)'!F24</f>
        <v>769.14585934093645</v>
      </c>
      <c r="F72" s="314">
        <f>+'10.ค่าใช้จ่าย(แยกกลุ่ม)'!G24</f>
        <v>832.1606836077799</v>
      </c>
      <c r="G72" s="314">
        <f>+'10.ค่าใช้จ่าย(แยกกลุ่ม)'!H24</f>
        <v>558.72132118702973</v>
      </c>
      <c r="H72" s="314">
        <f>+'10.ค่าใช้จ่าย(แยกกลุ่ม)'!I24</f>
        <v>712.95604709662052</v>
      </c>
      <c r="I72" s="314">
        <f>+'10.ค่าใช้จ่าย(แยกกลุ่ม)'!J24</f>
        <v>237.80573423776838</v>
      </c>
      <c r="J72" s="314">
        <f>+'10.ค่าใช้จ่าย(แยกกลุ่ม)'!K24</f>
        <v>390.49534805554225</v>
      </c>
      <c r="K72" s="314">
        <f>+'10.ค่าใช้จ่าย(แยกกลุ่ม)'!L24</f>
        <v>230.97233689156531</v>
      </c>
      <c r="L72" s="314">
        <f>+'10.ค่าใช้จ่าย(แยกกลุ่ม)'!M24</f>
        <v>197.17595915572673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-2.9376673669494733E-2</v>
      </c>
      <c r="O72" s="16">
        <f>+'10.ค่าใช้จ่าย(แยกกลุ่ม)'!AB24</f>
        <v>1.8018404040620564</v>
      </c>
      <c r="P72" s="16">
        <f>+'10.ค่าใช้จ่าย(แยกกลุ่ม)'!AC24</f>
        <v>0.13909706572423361</v>
      </c>
      <c r="Q72" s="16">
        <f>+'10.ค่าใช้จ่าย(แยกกลุ่ม)'!AD24</f>
        <v>0.11572672949421497</v>
      </c>
      <c r="R72" s="16">
        <f>+'10.ค่าใช้จ่าย(แยกกลุ่ม)'!AE24</f>
        <v>-6.6286019411616437E-2</v>
      </c>
      <c r="S72" s="16">
        <f>+'10.ค่าใช้จ่าย(แยกกลุ่ม)'!AF24</f>
        <v>-0.10661436539135583</v>
      </c>
      <c r="T72" s="16">
        <f>+'10.ค่าใช้จ่าย(แยกกลุ่ม)'!AG24</f>
        <v>0.42194664526892339</v>
      </c>
      <c r="U72" s="16">
        <f>+'10.ค่าใช้จ่าย(แยกกลุ่ม)'!AH24</f>
        <v>0.14942205382092999</v>
      </c>
      <c r="V72" s="16">
        <f>+'10.ค่าใช้จ่าย(แยกกลุ่ม)'!AI24</f>
        <v>8.3157213426951038E-2</v>
      </c>
      <c r="W72" s="16">
        <f>+'10.ค่าใช้จ่าย(แยกกลุ่ม)'!AJ24</f>
        <v>2.1404685125886074</v>
      </c>
      <c r="X72" s="16">
        <f>+'10.ค่าใช้จ่าย(แยกกลุ่ม)'!AK24</f>
        <v>0.18339892333283425</v>
      </c>
    </row>
    <row r="73" spans="1:24">
      <c r="A73" s="314" t="str">
        <f>+'10.ค่าใช้จ่าย(แยกกลุ่ม)'!B52</f>
        <v>สังคม,รพช.</v>
      </c>
      <c r="B73" s="314">
        <f>+'10.ค่าใช้จ่าย(แยกกลุ่ม)'!C52</f>
        <v>11720.533668524526</v>
      </c>
      <c r="C73" s="314">
        <f>+'10.ค่าใช้จ่าย(แยกกลุ่ม)'!D52</f>
        <v>50.524889556982856</v>
      </c>
      <c r="D73" s="314">
        <f>+'10.ค่าใช้จ่าย(แยกกลุ่ม)'!E52</f>
        <v>1676.4953945031666</v>
      </c>
      <c r="E73" s="314">
        <f>+'10.ค่าใช้จ่าย(แยกกลุ่ม)'!F52</f>
        <v>843.33711455860418</v>
      </c>
      <c r="F73" s="314">
        <f>+'10.ค่าใช้จ่าย(แยกกลุ่ม)'!G52</f>
        <v>1483.0793799526436</v>
      </c>
      <c r="G73" s="314">
        <f>+'10.ค่าใช้จ่าย(แยกกลุ่ม)'!H52</f>
        <v>1041.6203034932403</v>
      </c>
      <c r="H73" s="314">
        <f>+'10.ค่าใช้จ่าย(แยกกลุ่ม)'!I52</f>
        <v>373.8279048010545</v>
      </c>
      <c r="I73" s="314">
        <f>+'10.ค่าใช้จ่าย(แยกกลุ่ม)'!J52</f>
        <v>71.336628210163298</v>
      </c>
      <c r="J73" s="314">
        <f>+'10.ค่าใช้จ่าย(แยกกลุ่ม)'!K52</f>
        <v>446.19058636872251</v>
      </c>
      <c r="K73" s="314">
        <f>+'10.ค่าใช้จ่าย(แยกกลุ่ม)'!L52</f>
        <v>1.6837913818291889E-2</v>
      </c>
      <c r="L73" s="314">
        <f>+'10.ค่าใช้จ่าย(แยกกลุ่ม)'!M52</f>
        <v>1080.4328033403963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0.14008594311874525</v>
      </c>
      <c r="O73" s="16">
        <f>+'10.ค่าใช้จ่าย(แยกกลุ่ม)'!AB52</f>
        <v>-0.22687860069904611</v>
      </c>
      <c r="P73" s="16">
        <f>+'10.ค่าใช้จ่าย(แยกกลุ่ม)'!AC52</f>
        <v>0.19479429445343688</v>
      </c>
      <c r="Q73" s="16">
        <f>+'10.ค่าใช้จ่าย(แยกกลุ่ม)'!AD52</f>
        <v>0.17194978011815901</v>
      </c>
      <c r="R73" s="16">
        <f>+'10.ค่าใช้จ่าย(แยกกลุ่ม)'!AE52</f>
        <v>0.55453442981393319</v>
      </c>
      <c r="S73" s="16">
        <f>+'10.ค่าใช้จ่าย(แยกกลุ่ม)'!AF52</f>
        <v>0.19228925393550667</v>
      </c>
      <c r="T73" s="16">
        <f>+'10.ค่าใช้จ่าย(แยกกลุ่ม)'!AG52</f>
        <v>-0.68103387885858202</v>
      </c>
      <c r="U73" s="16">
        <f>+'10.ค่าใช้จ่าย(แยกกลุ่ม)'!AH52</f>
        <v>-0.59734266547051496</v>
      </c>
      <c r="V73" s="16">
        <f>+'10.ค่าใช้จ่าย(แยกกลุ่ม)'!AI52</f>
        <v>0.26120864709669339</v>
      </c>
      <c r="W73" s="16">
        <f>+'10.ค่าใช้จ่าย(แยกกลุ่ม)'!AJ52</f>
        <v>-0.9996819845888314</v>
      </c>
      <c r="X73" s="16">
        <f>+'10.ค่าใช้จ่าย(แยกกลุ่ม)'!AK52</f>
        <v>2.1798934087762531</v>
      </c>
    </row>
    <row r="74" spans="1:24">
      <c r="A74" s="314" t="str">
        <f>+'10.ค่าใช้จ่าย(แยกกลุ่ม)'!B124</f>
        <v>โพนพิสัย,รพช.</v>
      </c>
      <c r="B74" s="314">
        <f>+'10.ค่าใช้จ่าย(แยกกลุ่ม)'!C124</f>
        <v>9961.5070071219398</v>
      </c>
      <c r="C74" s="314">
        <f>+'10.ค่าใช้จ่าย(แยกกลุ่ม)'!D124</f>
        <v>98.72624625784097</v>
      </c>
      <c r="D74" s="314">
        <f>+'10.ค่าใช้จ่าย(แยกกลุ่ม)'!E124</f>
        <v>2016.4071276218685</v>
      </c>
      <c r="E74" s="314">
        <f>+'10.ค่าใช้จ่าย(แยกกลุ่ม)'!F124</f>
        <v>523.11270356771843</v>
      </c>
      <c r="F74" s="314">
        <f>+'10.ค่าใช้จ่าย(แยกกลุ่ม)'!G124</f>
        <v>769.54611229060504</v>
      </c>
      <c r="G74" s="314">
        <f>+'10.ค่าใช้จ่าย(แยกกลุ่ม)'!H124</f>
        <v>647.33603443228753</v>
      </c>
      <c r="H74" s="314">
        <f>+'10.ค่าใช้จ่าย(แยกกลุ่ม)'!I124</f>
        <v>640.96607470642869</v>
      </c>
      <c r="I74" s="314">
        <f>+'10.ค่าใช้จ่าย(แยกกลุ่ม)'!J124</f>
        <v>549.19091639450926</v>
      </c>
      <c r="J74" s="314">
        <f>+'10.ค่าใช้จ่าย(แยกกลุ่ม)'!K124</f>
        <v>372.8026773271792</v>
      </c>
      <c r="K74" s="314">
        <f>+'10.ค่าใช้จ่าย(แยกกลุ่ม)'!L124</f>
        <v>102.76468948027903</v>
      </c>
      <c r="L74" s="314">
        <f>+'10.ค่าใช้จ่าย(แยกกลุ่ม)'!M124</f>
        <v>2.0018816062675056</v>
      </c>
      <c r="M74" s="16" t="str">
        <f>+'10.ค่าใช้จ่าย(แยกกลุ่ม)'!Z124</f>
        <v>โพนพิสัย,รพช.</v>
      </c>
      <c r="N74" s="16">
        <f>+'10.ค่าใช้จ่าย(แยกกลุ่ม)'!AA124</f>
        <v>0.32389515996091822</v>
      </c>
      <c r="O74" s="16">
        <f>+'10.ค่าใช้จ่าย(แยกกลุ่ม)'!AB124</f>
        <v>0.72268784680990916</v>
      </c>
      <c r="P74" s="16">
        <f>+'10.ค่าใช้จ่าย(แยกกลุ่ม)'!AC124</f>
        <v>0.27581996019210869</v>
      </c>
      <c r="Q74" s="16">
        <f>+'10.ค่าใช้จ่าย(แยกกลุ่ม)'!AD124</f>
        <v>-0.24132632839934398</v>
      </c>
      <c r="R74" s="16">
        <f>+'10.ค่าใช้จ่าย(แยกกลุ่ม)'!AE124</f>
        <v>-1.9272547353904716E-2</v>
      </c>
      <c r="S74" s="16">
        <f>+'10.ค่าใช้จ่าย(แยกกลุ่ม)'!AF124</f>
        <v>7.0639357444142847E-2</v>
      </c>
      <c r="T74" s="16">
        <f>+'10.ค่าใช้จ่าย(แยกกลุ่ม)'!AG124</f>
        <v>-0.11898231870667957</v>
      </c>
      <c r="U74" s="16">
        <f>+'10.ค่าใช้จ่าย(แยกกลุ่ม)'!AH124</f>
        <v>2.9583163626630646E-2</v>
      </c>
      <c r="V74" s="16">
        <f>+'10.ค่าใช้จ่าย(แยกกลุ่ม)'!AI124</f>
        <v>0.14444286329476186</v>
      </c>
      <c r="W74" s="16">
        <f>+'10.ค่าใช้จ่าย(แยกกลุ่ม)'!AJ124</f>
        <v>1.2094630818416747</v>
      </c>
      <c r="X74" s="16">
        <f>+'10.ค่าใช้จ่าย(แยกกลุ่ม)'!AK124</f>
        <v>-0.99067037291155524</v>
      </c>
    </row>
    <row r="75" spans="1:24">
      <c r="A75" s="314" t="str">
        <f>+'10.ค่าใช้จ่าย(แยกกลุ่ม)'!B135</f>
        <v>สมเด็จพระยุพราชท่าบ่อ,รพท.</v>
      </c>
      <c r="B75" s="314">
        <f>+'10.ค่าใช้จ่าย(แยกกลุ่ม)'!C135</f>
        <v>7678.5526181958039</v>
      </c>
      <c r="C75" s="314">
        <f>+'10.ค่าใช้จ่าย(แยกกลุ่ม)'!D135</f>
        <v>43.073125088338443</v>
      </c>
      <c r="D75" s="314">
        <f>+'10.ค่าใช้จ่าย(แยกกลุ่ม)'!E135</f>
        <v>1917.1307217430265</v>
      </c>
      <c r="E75" s="314">
        <f>+'10.ค่าใช้จ่าย(แยกกลุ่ม)'!F135</f>
        <v>1770.5614000413645</v>
      </c>
      <c r="F75" s="314">
        <f>+'10.ค่าใช้จ่าย(แยกกลุ่ม)'!G135</f>
        <v>512.62087752602417</v>
      </c>
      <c r="G75" s="314">
        <f>+'10.ค่าใช้จ่าย(แยกกลุ่ม)'!H135</f>
        <v>434.87291041988982</v>
      </c>
      <c r="H75" s="314">
        <f>+'10.ค่าใช้จ่าย(แยกกลุ่ม)'!I135</f>
        <v>462.66656518276284</v>
      </c>
      <c r="I75" s="314">
        <f>+'10.ค่าใช้จ่าย(แยกกลุ่ม)'!J135</f>
        <v>231.36280725271209</v>
      </c>
      <c r="J75" s="314">
        <f>+'10.ค่าใช้จ่าย(แยกกลุ่ม)'!K135</f>
        <v>298.91066116225664</v>
      </c>
      <c r="K75" s="314">
        <f>+'10.ค่าใช้จ่าย(แยกกลุ่ม)'!L135</f>
        <v>0.82275816654562217</v>
      </c>
      <c r="L75" s="314">
        <f>+'10.ค่าใช้จ่าย(แยกกลุ่ม)'!M135</f>
        <v>5.9987084315725205</v>
      </c>
      <c r="M75" s="16" t="str">
        <f>+'10.ค่าใช้จ่าย(แยกกลุ่ม)'!Z135</f>
        <v>สมเด็จพระยุพราชท่าบ่อ,รพท.</v>
      </c>
      <c r="N75" s="16">
        <f>+'10.ค่าใช้จ่าย(แยกกลุ่ม)'!AA135</f>
        <v>0.14176115646907261</v>
      </c>
      <c r="O75" s="16">
        <f>+'10.ค่าใช้จ่าย(แยกกลุ่ม)'!AB135</f>
        <v>-0.27990094225000473</v>
      </c>
      <c r="P75" s="16">
        <f>+'10.ค่าใช้จ่าย(แยกกลุ่ม)'!AC135</f>
        <v>-6.3821561664107837E-2</v>
      </c>
      <c r="Q75" s="16">
        <f>+'10.ค่าใช้จ่าย(แยกกลุ่ม)'!AD135</f>
        <v>0.61225356911715356</v>
      </c>
      <c r="R75" s="16">
        <f>+'10.ค่าใช้จ่าย(แยกกลุ่ม)'!AE135</f>
        <v>0.18869994264565829</v>
      </c>
      <c r="S75" s="16">
        <f>+'10.ค่าใช้จ่าย(แยกกลุ่ม)'!AF135</f>
        <v>1.2366607949981647E-2</v>
      </c>
      <c r="T75" s="16">
        <f>+'10.ค่าใช้จ่าย(แยกกลุ่ม)'!AG135</f>
        <v>-0.56581159630571531</v>
      </c>
      <c r="U75" s="16">
        <f>+'10.ค่าใช้จ่าย(แยกกลุ่ม)'!AH135</f>
        <v>-0.51419630257596161</v>
      </c>
      <c r="V75" s="16">
        <f>+'10.ค่าใช้จ่าย(แยกกลุ่ม)'!AI135</f>
        <v>-0.10990227054851086</v>
      </c>
      <c r="W75" s="16">
        <f>+'10.ค่าใช้จ่าย(แยกกลุ่ม)'!AJ135</f>
        <v>-0.96423217349427492</v>
      </c>
      <c r="X75" s="16">
        <f>+'10.ค่าใช้จ่าย(แยกกลุ่ม)'!AK135</f>
        <v>-0.96419663123418886</v>
      </c>
    </row>
    <row r="76" spans="1:24">
      <c r="A76" s="314" t="str">
        <f>+'10.ค่าใช้จ่าย(แยกกลุ่ม)'!B144</f>
        <v>หนองคาย,รพท.</v>
      </c>
      <c r="B76" s="314">
        <f>+'10.ค่าใช้จ่าย(แยกกลุ่ม)'!C144</f>
        <v>6217.0439456567919</v>
      </c>
      <c r="C76" s="314">
        <f>+'10.ค่าใช้จ่าย(แยกกลุ่ม)'!D144</f>
        <v>78.448358508685843</v>
      </c>
      <c r="D76" s="314">
        <f>+'10.ค่าใช้จ่าย(แยกกลุ่ม)'!E144</f>
        <v>1687.4054652015107</v>
      </c>
      <c r="E76" s="314">
        <f>+'10.ค่าใช้จ่าย(แยกกลุ่ม)'!F144</f>
        <v>903.47560802366013</v>
      </c>
      <c r="F76" s="314">
        <f>+'10.ค่าใช้จ่าย(แยกกลุ่ม)'!G144</f>
        <v>49.47869263210481</v>
      </c>
      <c r="G76" s="314">
        <f>+'10.ค่าใช้จ่าย(แยกกลุ่ม)'!H144</f>
        <v>251.18194054472471</v>
      </c>
      <c r="H76" s="314">
        <f>+'10.ค่าใช้จ่าย(แยกกลุ่ม)'!I144</f>
        <v>498.67358009130697</v>
      </c>
      <c r="I76" s="314">
        <f>+'10.ค่าใช้จ่าย(แยกกลุ่ม)'!J144</f>
        <v>314.93375684994709</v>
      </c>
      <c r="J76" s="314">
        <f>+'10.ค่าใช้จ่าย(แยกกลุ่ม)'!K144</f>
        <v>279.48041028636914</v>
      </c>
      <c r="K76" s="314">
        <f>+'10.ค่าใช้จ่าย(แยกกลุ่ม)'!L144</f>
        <v>266.57818243688928</v>
      </c>
      <c r="L76" s="314">
        <f>+'10.ค่าใช้จ่าย(แยกกลุ่ม)'!M144</f>
        <v>54.89411692426831</v>
      </c>
      <c r="M76" s="16" t="str">
        <f>+'10.ค่าใช้จ่าย(แยกกลุ่ม)'!Z144</f>
        <v>หนองคาย,รพท.</v>
      </c>
      <c r="N76" s="16">
        <f>+'10.ค่าใช้จ่าย(แยกกลุ่ม)'!AA144</f>
        <v>-0.12932660715430813</v>
      </c>
      <c r="O76" s="16">
        <f>+'10.ค่าใช้จ่าย(แยกกลุ่ม)'!AB144</f>
        <v>0.39266406027136008</v>
      </c>
      <c r="P76" s="16">
        <f>+'10.ค่าใช้จ่าย(แยกกลุ่ม)'!AC144</f>
        <v>-0.10489515887447631</v>
      </c>
      <c r="Q76" s="16">
        <f>+'10.ค่าใช้จ่าย(แยกกลุ่ม)'!AD144</f>
        <v>-9.6212146308615479E-2</v>
      </c>
      <c r="R76" s="16">
        <f>+'10.ค่าใช้จ่าย(แยกกลุ่ม)'!AE144</f>
        <v>-0.8100155940279008</v>
      </c>
      <c r="S76" s="16">
        <f>+'10.ค่าใช้จ่าย(แยกกลุ่ม)'!AF144</f>
        <v>-0.38822266352553814</v>
      </c>
      <c r="T76" s="16">
        <f>+'10.ค่าใช้จ่าย(แยกกลุ่ม)'!AG144</f>
        <v>0.44942156378159048</v>
      </c>
      <c r="U76" s="16">
        <f>+'10.ค่าใช้จ่าย(แยกกลุ่ม)'!AH144</f>
        <v>-0.41742993061372147</v>
      </c>
      <c r="V76" s="16">
        <f>+'10.ค่าใช้จ่าย(แยกกลุ่ม)'!AI144</f>
        <v>-6.3135008021253686E-2</v>
      </c>
      <c r="W76" s="16">
        <f>+'10.ค่าใช้จ่าย(แยกกลุ่ม)'!AJ144</f>
        <v>0.83977742227530372</v>
      </c>
      <c r="X76" s="16">
        <f>+'10.ค่าใช้จ่าย(แยกกลุ่ม)'!AK144</f>
        <v>-0.48873005624497751</v>
      </c>
    </row>
    <row r="78" spans="1:24">
      <c r="A78" s="355" t="s">
        <v>88</v>
      </c>
      <c r="B78" s="364" t="s">
        <v>248</v>
      </c>
      <c r="C78" s="365"/>
      <c r="D78" s="365"/>
      <c r="E78" s="365"/>
      <c r="F78" s="365"/>
      <c r="G78" s="365"/>
      <c r="H78" s="365"/>
      <c r="I78" s="365"/>
      <c r="J78" s="365"/>
      <c r="K78" s="365"/>
      <c r="L78" s="366"/>
      <c r="M78" s="355" t="s">
        <v>88</v>
      </c>
      <c r="N78" s="364" t="s">
        <v>731</v>
      </c>
      <c r="O78" s="365"/>
      <c r="P78" s="365"/>
      <c r="Q78" s="365"/>
      <c r="R78" s="365"/>
      <c r="S78" s="365"/>
      <c r="T78" s="365"/>
      <c r="U78" s="365"/>
      <c r="V78" s="365"/>
      <c r="W78" s="365"/>
      <c r="X78" s="366"/>
    </row>
    <row r="79" spans="1:24">
      <c r="A79" s="355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355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314" t="str">
        <f>+'10.ค่าใช้จ่าย(แยกกลุ่ม)'!B60</f>
        <v>นาวัง เฉลิมพระเกียรติ 80 พรรษา,รพช.</v>
      </c>
      <c r="B80" s="314">
        <f>+'10.ค่าใช้จ่าย(แยกกลุ่ม)'!C60</f>
        <v>11295.100673001818</v>
      </c>
      <c r="C80" s="314">
        <f>+'10.ค่าใช้จ่าย(แยกกลุ่ม)'!D60</f>
        <v>170.72929898428748</v>
      </c>
      <c r="D80" s="314">
        <f>+'10.ค่าใช้จ่าย(แยกกลุ่ม)'!E60</f>
        <v>1802.6246547928522</v>
      </c>
      <c r="E80" s="314">
        <f>+'10.ค่าใช้จ่าย(แยกกลุ่ม)'!F60</f>
        <v>704.35578731700616</v>
      </c>
      <c r="F80" s="314">
        <f>+'10.ค่าใช้จ่าย(แยกกลุ่ม)'!G60</f>
        <v>1864.0340995130691</v>
      </c>
      <c r="G80" s="314">
        <f>+'10.ค่าใช้จ่าย(แยกกลุ่ม)'!H60</f>
        <v>824.09821848048739</v>
      </c>
      <c r="H80" s="314">
        <f>+'10.ค่าใช้จ่าย(แยกกลุ่ม)'!I60</f>
        <v>612.01494637917165</v>
      </c>
      <c r="I80" s="314">
        <f>+'10.ค่าใช้จ่าย(แยกกลุ่ม)'!J60</f>
        <v>112.31847639566571</v>
      </c>
      <c r="J80" s="314">
        <f>+'10.ค่าใช้จ่าย(แยกกลุ่ม)'!K60</f>
        <v>482.9019730107247</v>
      </c>
      <c r="K80" s="314">
        <f>+'10.ค่าใช้จ่าย(แยกกลุ่ม)'!L60</f>
        <v>255.60840330009549</v>
      </c>
      <c r="L80" s="314">
        <f>+'10.ค่าใช้จ่าย(แยกกลุ่ม)'!M60</f>
        <v>60.64436562599208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9.8703000016343106E-2</v>
      </c>
      <c r="O80" s="16">
        <f>+'10.ค่าใช้จ่าย(แยกกลุ่ม)'!AB60</f>
        <v>1.6124643851727292</v>
      </c>
      <c r="P80" s="16">
        <f>+'10.ค่าใช้จ่าย(แยกกลุ่ม)'!AC60</f>
        <v>0.28468330998658642</v>
      </c>
      <c r="Q80" s="16">
        <f>+'10.ค่าใช้จ่าย(แยกกลุ่ม)'!AD60</f>
        <v>-2.1186669220454896E-2</v>
      </c>
      <c r="R80" s="16">
        <f>+'10.ค่าใช้จ่าย(แยกกลุ่ม)'!AE60</f>
        <v>0.95384362105607878</v>
      </c>
      <c r="S80" s="16">
        <f>+'10.ค่าใช้จ่าย(แยกกลุ่ม)'!AF60</f>
        <v>-5.6697102786402255E-2</v>
      </c>
      <c r="T80" s="16">
        <f>+'10.ค่าใช้จ่าย(แยกกลุ่ม)'!AG60</f>
        <v>-0.47780240313781236</v>
      </c>
      <c r="U80" s="16">
        <f>+'10.ค่าใช้จ่าย(แยกกลุ่ม)'!AH60</f>
        <v>-0.36602192367919706</v>
      </c>
      <c r="V80" s="16">
        <f>+'10.ค่าใช้จ่าย(แยกกลุ่ม)'!AI60</f>
        <v>0.36497757386096458</v>
      </c>
      <c r="W80" s="16">
        <f>+'10.ค่าใช้จ่าย(แยกกลุ่ม)'!AJ60</f>
        <v>3.827641497090764</v>
      </c>
      <c r="X80" s="16">
        <f>+'10.ค่าใช้จ่าย(แยกกลุ่ม)'!AK60</f>
        <v>-0.82151354722173009</v>
      </c>
    </row>
    <row r="81" spans="1:24">
      <c r="A81" s="314" t="str">
        <f>+'10.ค่าใช้จ่าย(แยกกลุ่ม)'!B77</f>
        <v>โนนสัง,รพช.</v>
      </c>
      <c r="B81" s="314">
        <f>+'10.ค่าใช้จ่าย(แยกกลุ่ม)'!C77</f>
        <v>12109.975466298612</v>
      </c>
      <c r="C81" s="314">
        <f>+'10.ค่าใช้จ่าย(แยกกลุ่ม)'!D77</f>
        <v>21.033060705446744</v>
      </c>
      <c r="D81" s="314">
        <f>+'10.ค่าใช้จ่าย(แยกกลุ่ม)'!E77</f>
        <v>2861.9295539446262</v>
      </c>
      <c r="E81" s="314">
        <f>+'10.ค่าใช้จ่าย(แยกกลุ่ม)'!F77</f>
        <v>785.66346073218676</v>
      </c>
      <c r="F81" s="314">
        <f>+'10.ค่าใช้จ่าย(แยกกลุ่ม)'!G77</f>
        <v>683.1579732686946</v>
      </c>
      <c r="G81" s="314">
        <f>+'10.ค่าใช้จ่าย(แยกกลุ่ม)'!H77</f>
        <v>1346.2924222807526</v>
      </c>
      <c r="H81" s="314">
        <f>+'10.ค่าใช้จ่าย(แยกกลุ่ม)'!I77</f>
        <v>1288.3774436524689</v>
      </c>
      <c r="I81" s="314">
        <f>+'10.ค่าใช้จ่าย(แยกกลุ่ม)'!J77</f>
        <v>352.05264885767963</v>
      </c>
      <c r="J81" s="314">
        <f>+'10.ค่าใช้จ่าย(แยกกลุ่ม)'!K77</f>
        <v>602.29745940345197</v>
      </c>
      <c r="K81" s="314">
        <f>+'10.ค่าใช้จ่าย(แยกกลุ่ม)'!L77</f>
        <v>68.866685537499038</v>
      </c>
      <c r="L81" s="314">
        <f>+'10.ค่าใช้จ่าย(แยกกลุ่ม)'!M77</f>
        <v>129.48269737906756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0.15270612008838916</v>
      </c>
      <c r="O81" s="16">
        <f>+'10.ค่าใช้จ่าย(แยกกลุ่ม)'!AB77</f>
        <v>-0.6022402130601695</v>
      </c>
      <c r="P81" s="16">
        <f>+'10.ค่าใช้จ่าย(แยกกลุ่ม)'!AC77</f>
        <v>0.50420251303499153</v>
      </c>
      <c r="Q81" s="16">
        <f>+'10.ค่าใช้จ่าย(แยกกลุ่ม)'!AD77</f>
        <v>0.11164816167550563</v>
      </c>
      <c r="R81" s="16">
        <f>+'10.ค่าใช้จ่าย(แยกกลุ่ม)'!AE77</f>
        <v>-0.19747648890557976</v>
      </c>
      <c r="S81" s="16">
        <f>+'10.ค่าใช้จ่าย(แยกกลุ่ม)'!AF77</f>
        <v>0.40844977236466773</v>
      </c>
      <c r="T81" s="16">
        <f>+'10.ค่าใช้จ่าย(แยกกลุ่ม)'!AG77</f>
        <v>0.53479432519236259</v>
      </c>
      <c r="U81" s="16">
        <f>+'10.ค่าใช้จ่าย(แยกกลุ่ม)'!AH77</f>
        <v>-9.536601259283857E-2</v>
      </c>
      <c r="V81" s="16">
        <f>+'10.ค่าใช้จ่าย(แยกกลุ่ม)'!AI77</f>
        <v>0.35886149387794236</v>
      </c>
      <c r="W81" s="16">
        <f>+'10.ค่าใช้จ่าย(แยกกลุ่ม)'!AJ77</f>
        <v>-0.23935431208927263</v>
      </c>
      <c r="X81" s="16">
        <f>+'10.ค่าใช้จ่าย(แยกกลุ่ม)'!AK77</f>
        <v>-0.80412877530347937</v>
      </c>
    </row>
    <row r="82" spans="1:24">
      <c r="A82" s="314" t="str">
        <f>+'10.ค่าใช้จ่าย(แยกกลุ่ม)'!B78</f>
        <v>สุวรรณคูหา,รพช.</v>
      </c>
      <c r="B82" s="314">
        <f>+'10.ค่าใช้จ่าย(แยกกลุ่ม)'!C78</f>
        <v>12810.082431223764</v>
      </c>
      <c r="C82" s="314">
        <f>+'10.ค่าใช้จ่าย(แยกกลุ่ม)'!D78</f>
        <v>49.215346317203206</v>
      </c>
      <c r="D82" s="314">
        <f>+'10.ค่าใช้จ่าย(แยกกลุ่ม)'!E78</f>
        <v>2427.6471756599267</v>
      </c>
      <c r="E82" s="314">
        <f>+'10.ค่าใช้จ่าย(แยกกลุ่ม)'!F78</f>
        <v>863.7330002196345</v>
      </c>
      <c r="F82" s="314">
        <f>+'10.ค่าใช้จ่าย(แยกกลุ่ม)'!G78</f>
        <v>1004.3395813223581</v>
      </c>
      <c r="G82" s="314">
        <f>+'10.ค่าใช้จ่าย(แยกกลุ่ม)'!H78</f>
        <v>1934.4406551611382</v>
      </c>
      <c r="H82" s="314">
        <f>+'10.ค่าใช้จ่าย(แยกกลุ่ม)'!I78</f>
        <v>813.67160436304994</v>
      </c>
      <c r="I82" s="314">
        <f>+'10.ค่าใช้จ่าย(แยกกลุ่ม)'!J78</f>
        <v>442.0290495100075</v>
      </c>
      <c r="J82" s="314">
        <f>+'10.ค่าใช้จ่าย(แยกกลุ่ม)'!K78</f>
        <v>466.8372063555131</v>
      </c>
      <c r="K82" s="314">
        <f>+'10.ค่าใช้จ่าย(แยกกลุ่ม)'!L78</f>
        <v>147.68833211674931</v>
      </c>
      <c r="L82" s="314">
        <f>+'10.ค่าใช้จ่าย(แยกกลุ่ม)'!M78</f>
        <v>643.83727430692522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0.21934684825762571</v>
      </c>
      <c r="O82" s="16">
        <f>+'10.ค่าใช้จ่าย(แยกกลุ่ม)'!AB78</f>
        <v>-6.9280218440518113E-2</v>
      </c>
      <c r="P82" s="16">
        <f>+'10.ค่าใช้จ่าย(แยกกลุ่ม)'!AC78</f>
        <v>0.27594789234306061</v>
      </c>
      <c r="Q82" s="16">
        <f>+'10.ค่าใช้จ่าย(แยกกลุ่ม)'!AD78</f>
        <v>0.22211003802800378</v>
      </c>
      <c r="R82" s="16">
        <f>+'10.ค่าใช้จ่าย(แยกกลุ่ม)'!AE78</f>
        <v>0.17982393336849267</v>
      </c>
      <c r="S82" s="16">
        <f>+'10.ค่าใช้จ่าย(แยกกลุ่ม)'!AF78</f>
        <v>1.0237523849380252</v>
      </c>
      <c r="T82" s="16">
        <f>+'10.ค่าใช้จ่าย(แยกกลุ่ม)'!AG78</f>
        <v>-3.0704420432685984E-2</v>
      </c>
      <c r="U82" s="16">
        <f>+'10.ค่าใช้จ่าย(แยกกลุ่ม)'!AH78</f>
        <v>0.13583721896575882</v>
      </c>
      <c r="V82" s="16">
        <f>+'10.ค่าใช้จ่าย(แยกกลุ่ม)'!AI78</f>
        <v>5.3245524652169918E-2</v>
      </c>
      <c r="W82" s="16">
        <f>+'10.ค่าใช้จ่าย(แยกกลุ่ม)'!AJ78</f>
        <v>0.63124582085720682</v>
      </c>
      <c r="X82" s="16">
        <f>+'10.ค่าใช้จ่าย(แยกกลุ่ม)'!AK78</f>
        <v>-2.6053689207788677E-2</v>
      </c>
    </row>
    <row r="83" spans="1:24">
      <c r="A83" s="314" t="str">
        <f>+'10.ค่าใช้จ่าย(แยกกลุ่ม)'!B99</f>
        <v>นากลาง,รพช.</v>
      </c>
      <c r="B83" s="314">
        <f>+'10.ค่าใช้จ่าย(แยกกลุ่ม)'!C99</f>
        <v>7458.9070202314088</v>
      </c>
      <c r="C83" s="314">
        <f>+'10.ค่าใช้จ่าย(แยกกลุ่ม)'!D99</f>
        <v>13.24603480325945</v>
      </c>
      <c r="D83" s="314">
        <f>+'10.ค่าใช้จ่าย(แยกกลุ่ม)'!E99</f>
        <v>1612.6996200141884</v>
      </c>
      <c r="E83" s="314">
        <f>+'10.ค่าใช้จ่าย(แยกกลุ่ม)'!F99</f>
        <v>588.37281974026996</v>
      </c>
      <c r="F83" s="314">
        <f>+'10.ค่าใช้จ่าย(แยกกลุ่ม)'!G99</f>
        <v>542.9946836156721</v>
      </c>
      <c r="G83" s="314">
        <f>+'10.ค่าใช้จ่าย(แยกกลุ่ม)'!H99</f>
        <v>560.47059022661472</v>
      </c>
      <c r="H83" s="314">
        <f>+'10.ค่าใช้จ่าย(แยกกลุ่ม)'!I99</f>
        <v>715.43722017343816</v>
      </c>
      <c r="I83" s="314">
        <f>+'10.ค่าใช้จ่าย(แยกกลุ่ม)'!J99</f>
        <v>124.20579826522084</v>
      </c>
      <c r="J83" s="314">
        <f>+'10.ค่าใช้จ่าย(แยกกลุ่ม)'!K99</f>
        <v>410.41065080740276</v>
      </c>
      <c r="K83" s="314">
        <f>+'10.ค่าใช้จ่าย(แยกกลุ่ม)'!L99</f>
        <v>56.18946024611764</v>
      </c>
      <c r="L83" s="314">
        <f>+'10.ค่าใช้จ่าย(แยกกลุ่ม)'!M99</f>
        <v>135.69309813296979</v>
      </c>
      <c r="M83" s="16" t="str">
        <f>+'10.ค่าใช้จ่าย(แยกกลุ่ม)'!Z99</f>
        <v>นากลาง,รพช.</v>
      </c>
      <c r="N83" s="16">
        <f>+'10.ค่าใช้จ่าย(แยกกลุ่ม)'!AA99</f>
        <v>-7.2256818962028249E-2</v>
      </c>
      <c r="O83" s="16">
        <f>+'10.ค่าใช้จ่าย(แยกกลุ่ม)'!AB99</f>
        <v>-0.59354626861357418</v>
      </c>
      <c r="P83" s="16">
        <f>+'10.ค่าใช้จ่าย(แยกกลุ่ม)'!AC99</f>
        <v>3.3898103745838785E-2</v>
      </c>
      <c r="Q83" s="16">
        <f>+'10.ค่าใช้จ่าย(แยกกลุ่ม)'!AD99</f>
        <v>-0.1690857625299042</v>
      </c>
      <c r="R83" s="16">
        <f>+'10.ค่าใช้จ่าย(แยกกลุ่ม)'!AE99</f>
        <v>4.383187794599637E-2</v>
      </c>
      <c r="S83" s="16">
        <f>+'10.ค่าใช้จ่าย(แยกกลุ่ม)'!AF99</f>
        <v>-9.6913516179434001E-2</v>
      </c>
      <c r="T83" s="16">
        <f>+'10.ค่าใช้จ่าย(แยกกลุ่ม)'!AG99</f>
        <v>-0.30604099769199938</v>
      </c>
      <c r="U83" s="16">
        <f>+'10.ค่าใช้จ่าย(แยกกลุ่ม)'!AH99</f>
        <v>-0.63780153335281742</v>
      </c>
      <c r="V83" s="16">
        <f>+'10.ค่าใช้จ่าย(แยกกลุ่ม)'!AI99</f>
        <v>0.26409346507164982</v>
      </c>
      <c r="W83" s="16">
        <f>+'10.ค่าใช้จ่าย(แยกกลุ่ม)'!AJ99</f>
        <v>-0.19246354776528751</v>
      </c>
      <c r="X83" s="16">
        <f>+'10.ค่าใช้จ่าย(แยกกลุ่ม)'!AK99</f>
        <v>-0.75245480356762595</v>
      </c>
    </row>
    <row r="84" spans="1:24">
      <c r="A84" s="314" t="str">
        <f>+'10.ค่าใช้จ่าย(แยกกลุ่ม)'!B110</f>
        <v>ศรีบุญเรือง,รพช.</v>
      </c>
      <c r="B84" s="314">
        <f>+'10.ค่าใช้จ่าย(แยกกลุ่ม)'!C110</f>
        <v>7928.0797516134471</v>
      </c>
      <c r="C84" s="314">
        <f>+'10.ค่าใช้จ่าย(แยกกลุ่ม)'!D110</f>
        <v>35.569605198089526</v>
      </c>
      <c r="D84" s="314">
        <f>+'10.ค่าใช้จ่าย(แยกกลุ่ม)'!E110</f>
        <v>2128.2884238596316</v>
      </c>
      <c r="E84" s="314">
        <f>+'10.ค่าใช้จ่าย(แยกกลุ่ม)'!F110</f>
        <v>1238.9177833002611</v>
      </c>
      <c r="F84" s="314">
        <f>+'10.ค่าใช้จ่าย(แยกกลุ่ม)'!G110</f>
        <v>570.33323109088519</v>
      </c>
      <c r="G84" s="314">
        <f>+'10.ค่าใช้จ่าย(แยกกลุ่ม)'!H110</f>
        <v>682.7782160988038</v>
      </c>
      <c r="H84" s="314">
        <f>+'10.ค่าใช้จ่าย(แยกกลุ่ม)'!I110</f>
        <v>597.57686649848824</v>
      </c>
      <c r="I84" s="314">
        <f>+'10.ค่าใช้จ่าย(แยกกลุ่ม)'!J110</f>
        <v>434.19196123967924</v>
      </c>
      <c r="J84" s="314">
        <f>+'10.ค่าใช้จ่าย(แยกกลุ่ม)'!K110</f>
        <v>271.55465943875163</v>
      </c>
      <c r="K84" s="314">
        <f>+'10.ค่าใช้จ่าย(แยกกลุ่ม)'!L110</f>
        <v>71.631977264618058</v>
      </c>
      <c r="L84" s="314">
        <f>+'10.ค่าใช้จ่าย(แยกกลุ่ม)'!M110</f>
        <v>0</v>
      </c>
      <c r="M84" s="16" t="str">
        <f>+'10.ค่าใช้จ่าย(แยกกลุ่ม)'!Z110</f>
        <v>ศรีบุญเรือง,รพช.</v>
      </c>
      <c r="N84" s="16">
        <f>+'10.ค่าใช้จ่าย(แยกกลุ่ม)'!AA110</f>
        <v>-3.4062370310622675E-2</v>
      </c>
      <c r="O84" s="16">
        <f>+'10.ค่าใช้จ่าย(แยกกลุ่ม)'!AB110</f>
        <v>-6.3410688710300624E-3</v>
      </c>
      <c r="P84" s="16">
        <f>+'10.ค่าใช้จ่าย(แยกกลุ่ม)'!AC110</f>
        <v>0.1305363727712624</v>
      </c>
      <c r="Q84" s="16">
        <f>+'10.ค่าใช้จ่าย(แยกกลุ่ม)'!AD110</f>
        <v>0.35125740193732791</v>
      </c>
      <c r="R84" s="16">
        <f>+'10.ค่าใช้จ่าย(แยกกลุ่ม)'!AE110</f>
        <v>0.12627765804131211</v>
      </c>
      <c r="S84" s="16">
        <f>+'10.ค่าใช้จ่าย(แยกกลุ่ม)'!AF110</f>
        <v>6.6620400835113558E-2</v>
      </c>
      <c r="T84" s="16">
        <f>+'10.ค่าใช้จ่าย(แยกกลุ่ม)'!AG110</f>
        <v>-0.321601112205539</v>
      </c>
      <c r="U84" s="16">
        <f>+'10.ค่าใช้จ่าย(แยกกลุ่ม)'!AH110</f>
        <v>-0.19825991302150037</v>
      </c>
      <c r="V84" s="16">
        <f>+'10.ค่าใช้จ่าย(แยกกลุ่ม)'!AI110</f>
        <v>-0.17233786840459689</v>
      </c>
      <c r="W84" s="16">
        <f>+'10.ค่าใช้จ่าย(แยกกลุ่ม)'!AJ110</f>
        <v>2.2456287694701906</v>
      </c>
      <c r="X84" s="16">
        <f>+'10.ค่าใช้จ่าย(แยกกลุ่ม)'!AK110</f>
        <v>-1</v>
      </c>
    </row>
    <row r="85" spans="1:24">
      <c r="A85" s="314" t="str">
        <f>+'10.ค่าใช้จ่าย(แยกกลุ่ม)'!B142</f>
        <v>หนองบัวลำภู,รพท.</v>
      </c>
      <c r="B85" s="314">
        <f>+'10.ค่าใช้จ่าย(แยกกลุ่ม)'!C142</f>
        <v>7273.3777145431695</v>
      </c>
      <c r="C85" s="314">
        <f>+'10.ค่าใช้จ่าย(แยกกลุ่ม)'!D142</f>
        <v>24.348958228573213</v>
      </c>
      <c r="D85" s="314">
        <f>+'10.ค่าใช้จ่าย(แยกกลุ่ม)'!E142</f>
        <v>1993.8572633064814</v>
      </c>
      <c r="E85" s="314">
        <f>+'10.ค่าใช้จ่าย(แยกกลุ่ม)'!F142</f>
        <v>761.7802455518638</v>
      </c>
      <c r="F85" s="314">
        <f>+'10.ค่าใช้จ่าย(แยกกลุ่ม)'!G142</f>
        <v>283.44148600158417</v>
      </c>
      <c r="G85" s="314">
        <f>+'10.ค่าใช้จ่าย(แยกกลุ่ม)'!H142</f>
        <v>400.62027841963925</v>
      </c>
      <c r="H85" s="314">
        <f>+'10.ค่าใช้จ่าย(แยกกลุ่ม)'!I142</f>
        <v>508.06597579880344</v>
      </c>
      <c r="I85" s="314">
        <f>+'10.ค่าใช้จ่าย(แยกกลุ่ม)'!J142</f>
        <v>322.27869038264885</v>
      </c>
      <c r="J85" s="314">
        <f>+'10.ค่าใช้จ่าย(แยกกลุ่ม)'!K142</f>
        <v>255.26524030402936</v>
      </c>
      <c r="K85" s="314">
        <f>+'10.ค่าใช้จ่าย(แยกกลุ่ม)'!L142</f>
        <v>5.2376753605888631</v>
      </c>
      <c r="L85" s="314">
        <f>+'10.ค่าใช้จ่าย(แยกกลุ่ม)'!M142</f>
        <v>20.405448805195089</v>
      </c>
      <c r="M85" s="16" t="str">
        <f>+'10.ค่าใช้จ่าย(แยกกลุ่ม)'!Z142</f>
        <v>หนองบัวลำภู,รพท.</v>
      </c>
      <c r="N85" s="16">
        <f>+'10.ค่าใช้จ่าย(แยกกลุ่ม)'!AA142</f>
        <v>1.8608925322713198E-2</v>
      </c>
      <c r="O85" s="16">
        <f>+'10.ค่าใช้จ่าย(แยกกลุ่ม)'!AB142</f>
        <v>-0.56774214687706959</v>
      </c>
      <c r="P85" s="16">
        <f>+'10.ค่าใช้จ่าย(แยกกลุ่ม)'!AC142</f>
        <v>5.766594082103943E-2</v>
      </c>
      <c r="Q85" s="16">
        <f>+'10.ค่าใช้จ่าย(แยกกลุ่ม)'!AD142</f>
        <v>-0.23795647940305567</v>
      </c>
      <c r="R85" s="16">
        <f>+'10.ค่าใช้จ่าย(แยกกลุ่ม)'!AE142</f>
        <v>8.8336402625950397E-2</v>
      </c>
      <c r="S85" s="16">
        <f>+'10.ค่าใช้จ่าย(แยกกลุ่ม)'!AF142</f>
        <v>-2.4251479474559728E-2</v>
      </c>
      <c r="T85" s="16">
        <f>+'10.ค่าใช้จ่าย(แยกกลุ่ม)'!AG142</f>
        <v>0.47672106673805831</v>
      </c>
      <c r="U85" s="16">
        <f>+'10.ค่าใช้จ่าย(แยกกลุ่ม)'!AH142</f>
        <v>-0.4038431418217458</v>
      </c>
      <c r="V85" s="16">
        <f>+'10.ค่าใช้จ่าย(แยกกลุ่ม)'!AI142</f>
        <v>-0.14430830030325373</v>
      </c>
      <c r="W85" s="16">
        <f>+'10.ค่าใช้จ่าย(แยกกลุ่ม)'!AJ142</f>
        <v>-0.96385241738265526</v>
      </c>
      <c r="X85" s="16">
        <f>+'10.ค่าใช้จ่าย(แยกกลุ่ม)'!AK142</f>
        <v>-0.8099488023949637</v>
      </c>
    </row>
    <row r="87" spans="1:24">
      <c r="A87" s="355" t="s">
        <v>45</v>
      </c>
      <c r="B87" s="364" t="s">
        <v>248</v>
      </c>
      <c r="C87" s="365"/>
      <c r="D87" s="365"/>
      <c r="E87" s="365"/>
      <c r="F87" s="365"/>
      <c r="G87" s="365"/>
      <c r="H87" s="365"/>
      <c r="I87" s="365"/>
      <c r="J87" s="365"/>
      <c r="K87" s="365"/>
      <c r="L87" s="366"/>
      <c r="M87" s="355" t="s">
        <v>45</v>
      </c>
      <c r="N87" s="364" t="s">
        <v>731</v>
      </c>
      <c r="O87" s="365"/>
      <c r="P87" s="365"/>
      <c r="Q87" s="365"/>
      <c r="R87" s="365"/>
      <c r="S87" s="365"/>
      <c r="T87" s="365"/>
      <c r="U87" s="365"/>
      <c r="V87" s="365"/>
      <c r="W87" s="365"/>
      <c r="X87" s="366"/>
    </row>
    <row r="88" spans="1:24">
      <c r="A88" s="355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355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314" t="str">
        <f>+'10.ค่าใช้จ่าย(แยกกลุ่ม)'!B4</f>
        <v>ห้วยเกิ้ง,รพช.</v>
      </c>
      <c r="B89" s="314">
        <f>+'10.ค่าใช้จ่าย(แยกกลุ่ม)'!C4</f>
        <v>15711.458670939497</v>
      </c>
      <c r="C89" s="314">
        <f>+'10.ค่าใช้จ่าย(แยกกลุ่ม)'!D4</f>
        <v>69.077173881338467</v>
      </c>
      <c r="D89" s="314">
        <f>+'10.ค่าใช้จ่าย(แยกกลุ่ม)'!E4</f>
        <v>2060.7512893297453</v>
      </c>
      <c r="E89" s="314">
        <f>+'10.ค่าใช้จ่าย(แยกกลุ่ม)'!F4</f>
        <v>297.97381560931439</v>
      </c>
      <c r="F89" s="314">
        <f>+'10.ค่าใช้จ่าย(แยกกลุ่ม)'!G4</f>
        <v>20.412501406424177</v>
      </c>
      <c r="G89" s="314">
        <f>+'10.ค่าใช้จ่าย(แยกกลุ่ม)'!H4</f>
        <v>605.0335739482357</v>
      </c>
      <c r="H89" s="314">
        <f>+'10.ค่าใช้จ่าย(แยกกลุ่ม)'!I4</f>
        <v>3560.3673663949462</v>
      </c>
      <c r="I89" s="314">
        <f>+'10.ค่าใช้จ่าย(แยกกลุ่ม)'!J4</f>
        <v>477.17566505471115</v>
      </c>
      <c r="J89" s="314">
        <f>+'10.ค่าใช้จ่าย(แยกกลุ่ม)'!K4</f>
        <v>696.95302592295559</v>
      </c>
      <c r="K89" s="314">
        <f>+'10.ค่าใช้จ่าย(แยกกลุ่ม)'!L4</f>
        <v>0</v>
      </c>
      <c r="L89" s="314">
        <f>+'10.ค่าใช้จ่าย(แยกกลุ่ม)'!M4</f>
        <v>5076.6024539718619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0.19256274642010585</v>
      </c>
      <c r="O89" s="15">
        <f>+'10.ค่าใช้จ่าย(แยกกลุ่ม)'!AB4</f>
        <v>2.1797506071162719E-2</v>
      </c>
      <c r="P89" s="15">
        <f>+'10.ค่าใช้จ่าย(แยกกลุ่ม)'!AC4</f>
        <v>0.37093181132225661</v>
      </c>
      <c r="Q89" s="15">
        <f>+'10.ค่าใช้จ่าย(แยกกลุ่ม)'!AD4</f>
        <v>-0.37064032064618802</v>
      </c>
      <c r="R89" s="15">
        <f>+'10.ค่าใช้จ่าย(แยกกลุ่ม)'!AE4</f>
        <v>-0.97387324157131971</v>
      </c>
      <c r="S89" s="15">
        <f>+'10.ค่าใช้จ่าย(แยกกลุ่ม)'!AF4</f>
        <v>9.3888423639305347E-3</v>
      </c>
      <c r="T89" s="15">
        <f>+'10.ค่าใช้จ่าย(แยกกลุ่ม)'!AG4</f>
        <v>1.6346301525508005</v>
      </c>
      <c r="U89" s="15">
        <f>+'10.ค่าใช้จ่าย(แยกกลุ่ม)'!AH4</f>
        <v>0.97326288945455897</v>
      </c>
      <c r="V89" s="15">
        <f>+'10.ค่าใช้จ่าย(แยกกลุ่ม)'!AI4</f>
        <v>0.6735897123465705</v>
      </c>
      <c r="W89" s="15">
        <f>+'10.ค่าใช้จ่าย(แยกกลุ่ม)'!AJ4</f>
        <v>-1</v>
      </c>
      <c r="X89" s="15">
        <f>+'10.ค่าใช้จ่าย(แยกกลุ่ม)'!AK4</f>
        <v>4.6567271754834891</v>
      </c>
    </row>
    <row r="90" spans="1:24">
      <c r="A90" s="314" t="str">
        <f>+'10.ค่าใช้จ่าย(แยกกลุ่ม)'!B8</f>
        <v>ประจักษ์ศิลปาคม,รพช.</v>
      </c>
      <c r="B90" s="314">
        <f>+'10.ค่าใช้จ่าย(แยกกลุ่ม)'!C8</f>
        <v>9704.9163106050892</v>
      </c>
      <c r="C90" s="314">
        <f>+'10.ค่าใช้จ่าย(แยกกลุ่ม)'!D8</f>
        <v>30.772633784795705</v>
      </c>
      <c r="D90" s="314">
        <f>+'10.ค่าใช้จ่าย(แยกกลุ่ม)'!E8</f>
        <v>1313.6209527842018</v>
      </c>
      <c r="E90" s="314">
        <f>+'10.ค่าใช้จ่าย(แยกกลุ่ม)'!F8</f>
        <v>535.86505429563238</v>
      </c>
      <c r="F90" s="314">
        <f>+'10.ค่าใช้จ่าย(แยกกลุ่ม)'!G8</f>
        <v>1055.7068015431105</v>
      </c>
      <c r="G90" s="314">
        <f>+'10.ค่าใช้จ่าย(แยกกลุ่ม)'!H8</f>
        <v>416.75649334326744</v>
      </c>
      <c r="H90" s="314">
        <f>+'10.ค่าใช้จ่าย(แยกกลุ่ม)'!I8</f>
        <v>497.84577848873192</v>
      </c>
      <c r="I90" s="314">
        <f>+'10.ค่าใช้จ่าย(แยกกลุ่ม)'!J8</f>
        <v>143.39504965007563</v>
      </c>
      <c r="J90" s="314">
        <f>+'10.ค่าใช้จ่าย(แยกกลุ่ม)'!K8</f>
        <v>416.49191554404717</v>
      </c>
      <c r="K90" s="314">
        <f>+'10.ค่าใช้จ่าย(แยกกลุ่ม)'!L8</f>
        <v>34.149340663501143</v>
      </c>
      <c r="L90" s="314">
        <f>+'10.ค่าใช้จ่าย(แยกกลุ่ม)'!M8</f>
        <v>427.01972800939154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-0.26335791656571805</v>
      </c>
      <c r="O90" s="15">
        <f>+'10.ค่าใช้จ่าย(แยกกลุ่ม)'!AB8</f>
        <v>-0.54480765946563947</v>
      </c>
      <c r="P90" s="15">
        <f>+'10.ค่าใช้จ่าย(แยกกลุ่ม)'!AC8</f>
        <v>-0.12610281429106956</v>
      </c>
      <c r="Q90" s="15">
        <f>+'10.ค่าใช้จ่าย(แยกกลุ่ม)'!AD8</f>
        <v>0.1318170962733077</v>
      </c>
      <c r="R90" s="15">
        <f>+'10.ค่าใช้จ่าย(แยกกลุ่ม)'!AE8</f>
        <v>0.35124040049059885</v>
      </c>
      <c r="S90" s="15">
        <f>+'10.ค่าใช้จ่าย(แยกกลุ่ม)'!AF8</f>
        <v>-0.3047173372243262</v>
      </c>
      <c r="T90" s="15">
        <f>+'10.ค่าใช้จ่าย(แยกกลุ่ม)'!AG8</f>
        <v>-0.63159995462641216</v>
      </c>
      <c r="U90" s="15">
        <f>+'10.ค่าใช้จ่าย(แยกกลุ่ม)'!AH8</f>
        <v>-0.40701894348793849</v>
      </c>
      <c r="V90" s="15">
        <f>+'10.ค่าใช้จ่าย(แยกกลุ่ม)'!AI8</f>
        <v>1.1989216485262696E-4</v>
      </c>
      <c r="W90" s="15">
        <f>+'10.ค่าใช้จ่าย(แยกกลุ่ม)'!AJ8</f>
        <v>-0.29996375373347006</v>
      </c>
      <c r="X90" s="15">
        <f>+'10.ค่าใช้จ่าย(แยกกลุ่ม)'!AK8</f>
        <v>-0.52418293104507074</v>
      </c>
    </row>
    <row r="91" spans="1:24">
      <c r="A91" s="314" t="str">
        <f>+'10.ค่าใช้จ่าย(แยกกลุ่ม)'!B16</f>
        <v>หนองแสง,รพช.</v>
      </c>
      <c r="B91" s="314">
        <f>+'10.ค่าใช้จ่าย(แยกกลุ่ม)'!C16</f>
        <v>11116.206393959777</v>
      </c>
      <c r="C91" s="314">
        <f>+'10.ค่าใช้จ่าย(แยกกลุ่ม)'!D16</f>
        <v>1.277196128173262</v>
      </c>
      <c r="D91" s="314">
        <f>+'10.ค่าใช้จ่าย(แยกกลุ่ม)'!E16</f>
        <v>1058.2648996888158</v>
      </c>
      <c r="E91" s="314">
        <f>+'10.ค่าใช้จ่าย(แยกกลุ่ม)'!F16</f>
        <v>404.46063195352906</v>
      </c>
      <c r="F91" s="314">
        <f>+'10.ค่าใช้จ่าย(แยกกลุ่ม)'!G16</f>
        <v>821.77407793392911</v>
      </c>
      <c r="G91" s="314">
        <f>+'10.ค่าใช้จ่าย(แยกกลุ่ม)'!H16</f>
        <v>539.14403205521967</v>
      </c>
      <c r="H91" s="314">
        <f>+'10.ค่าใช้จ่าย(แยกกลุ่ม)'!I16</f>
        <v>95.322832125897179</v>
      </c>
      <c r="I91" s="314">
        <f>+'10.ค่าใช้จ่าย(แยกกลุ่ม)'!J16</f>
        <v>5.7473825767796791</v>
      </c>
      <c r="J91" s="314">
        <f>+'10.ค่าใช้จ่าย(แยกกลุ่ม)'!K16</f>
        <v>450.36685344955436</v>
      </c>
      <c r="K91" s="314">
        <f>+'10.ค่าใช้จ่าย(แยกกลุ่ม)'!L16</f>
        <v>9.3453375232189911E-3</v>
      </c>
      <c r="L91" s="314">
        <f>+'10.ค่าใช้จ่าย(แยกกลุ่ม)'!M16</f>
        <v>10.513699408153098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1.6783452344341265E-2</v>
      </c>
      <c r="O91" s="15">
        <f>+'10.ค่าใช้จ่าย(แยกกลุ่ม)'!AB16</f>
        <v>-0.97764343946234478</v>
      </c>
      <c r="P91" s="15">
        <f>+'10.ค่าใช้จ่าย(แยกกลุ่ม)'!AC16</f>
        <v>-0.21658535797391884</v>
      </c>
      <c r="Q91" s="15">
        <f>+'10.ค่าใช้จ่าย(แยกกลุ่ม)'!AD16</f>
        <v>-0.41328743746296026</v>
      </c>
      <c r="R91" s="15">
        <f>+'10.ค่าใช้จ่าย(แยกกลุ่ม)'!AE16</f>
        <v>-7.7940161597819649E-2</v>
      </c>
      <c r="S91" s="15">
        <f>+'10.ค่าใช้จ่าย(แยกกลุ่ม)'!AF16</f>
        <v>-0.13791810879921532</v>
      </c>
      <c r="T91" s="15">
        <f>+'10.ค่าใช้จ่าย(แยกกลุ่ม)'!AG16</f>
        <v>-0.80988451965457098</v>
      </c>
      <c r="U91" s="15">
        <f>+'10.ค่าใช้จ่าย(แยกกลุ่ม)'!AH16</f>
        <v>-0.97222031543237886</v>
      </c>
      <c r="V91" s="15">
        <f>+'10.ค่าใช้จ่าย(แยกกลุ่ม)'!AI16</f>
        <v>0.24922898168020771</v>
      </c>
      <c r="W91" s="15">
        <f>+'10.ค่าใช้จ่าย(แยกกลุ่ม)'!AJ16</f>
        <v>-0.99987293396851695</v>
      </c>
      <c r="X91" s="15">
        <f>+'10.ค่าใช้จ่าย(แยกกลุ่ม)'!AK16</f>
        <v>-0.93689950532951638</v>
      </c>
    </row>
    <row r="92" spans="1:24">
      <c r="A92" s="314" t="str">
        <f>+'10.ค่าใช้จ่าย(แยกกลุ่ม)'!B17</f>
        <v>นายูง,รพช.</v>
      </c>
      <c r="B92" s="314">
        <f>+'10.ค่าใช้จ่าย(แยกกลุ่ม)'!C17</f>
        <v>10891.065127617763</v>
      </c>
      <c r="C92" s="314">
        <f>+'10.ค่าใช้จ่าย(แยกกลุ่ม)'!D17</f>
        <v>59.787524952416689</v>
      </c>
      <c r="D92" s="314">
        <f>+'10.ค่าใช้จ่าย(แยกกลุ่ม)'!E17</f>
        <v>1529.3184569987902</v>
      </c>
      <c r="E92" s="314">
        <f>+'10.ค่าใช้จ่าย(แยกกลุ่ม)'!F17</f>
        <v>484.45668594944789</v>
      </c>
      <c r="F92" s="314">
        <f>+'10.ค่าใช้จ่าย(แยกกลุ่ม)'!G17</f>
        <v>974.39804298304966</v>
      </c>
      <c r="G92" s="314">
        <f>+'10.ค่าใช้จ่าย(แยกกลุ่ม)'!H17</f>
        <v>598.18926029202328</v>
      </c>
      <c r="H92" s="314">
        <f>+'10.ค่าใช้จ่าย(แยกกลุ่ม)'!I17</f>
        <v>540.19698578764701</v>
      </c>
      <c r="I92" s="314">
        <f>+'10.ค่าใช้จ่าย(แยกกลุ่ม)'!J17</f>
        <v>87.515360325746599</v>
      </c>
      <c r="J92" s="314">
        <f>+'10.ค่าใช้จ่าย(แยกกลุ่ม)'!K17</f>
        <v>394.54609705597153</v>
      </c>
      <c r="K92" s="314">
        <f>+'10.ค่าใช้จ่าย(แยกกลุ่ม)'!L17</f>
        <v>1.0245840907804211</v>
      </c>
      <c r="L92" s="314">
        <f>+'10.ค่าใช้จ่าย(แยกกลุ่ม)'!M17</f>
        <v>20.870418057278496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-3.8098963164751158E-3</v>
      </c>
      <c r="O92" s="15">
        <f>+'10.ค่าใช้จ่าย(แยกกลุ่ม)'!AB17</f>
        <v>4.6545155838399598E-2</v>
      </c>
      <c r="P92" s="15">
        <f>+'10.ค่าใช้จ่าย(แยกกลุ่ม)'!AC17</f>
        <v>0.1321271941324767</v>
      </c>
      <c r="Q92" s="15">
        <f>+'10.ค่าใช้จ่าย(แยกกลุ่ม)'!AD17</f>
        <v>-0.29724477193552873</v>
      </c>
      <c r="R92" s="15">
        <f>+'10.ค่าใช้จ่าย(แยกกลุ่ม)'!AE17</f>
        <v>9.3309373193184969E-2</v>
      </c>
      <c r="S92" s="15">
        <f>+'10.ค่าใช้จ่าย(แยกกลุ่ม)'!AF17</f>
        <v>-4.3505820063072548E-2</v>
      </c>
      <c r="T92" s="15">
        <f>+'10.ค่าใช้จ่าย(แยกกลุ่ม)'!AG17</f>
        <v>7.7389405494489139E-2</v>
      </c>
      <c r="U92" s="15">
        <f>+'10.ค่าใช้จ่าย(แยกกลุ่ม)'!AH17</f>
        <v>-0.57699890825205213</v>
      </c>
      <c r="V92" s="15">
        <f>+'10.ค่าใช้จ่าย(แยกกลุ่ม)'!AI17</f>
        <v>9.4393193628622765E-2</v>
      </c>
      <c r="W92" s="15">
        <f>+'10.ค่าใช้จ่าย(แยกกลุ่ม)'!AJ17</f>
        <v>-0.98606900670920727</v>
      </c>
      <c r="X92" s="15">
        <f>+'10.ค่าใช้จ่าย(แยกกลุ่ม)'!AK17</f>
        <v>-0.87474116842518645</v>
      </c>
    </row>
    <row r="93" spans="1:24">
      <c r="A93" s="314" t="str">
        <f>+'10.ค่าใช้จ่าย(แยกกลุ่ม)'!B22</f>
        <v>กู่แก้ว,รพช.</v>
      </c>
      <c r="B93" s="314">
        <f>+'10.ค่าใช้จ่าย(แยกกลุ่ม)'!C22</f>
        <v>9780.1327600167697</v>
      </c>
      <c r="C93" s="314">
        <f>+'10.ค่าใช้จ่าย(แยกกลุ่ม)'!D22</f>
        <v>60.045511136146146</v>
      </c>
      <c r="D93" s="314">
        <f>+'10.ค่าใช้จ่าย(แยกกลุ่ม)'!E22</f>
        <v>1053.100489356731</v>
      </c>
      <c r="E93" s="314">
        <f>+'10.ค่าใช้จ่าย(แยกกลุ่ม)'!F22</f>
        <v>727.99066093563465</v>
      </c>
      <c r="F93" s="314">
        <f>+'10.ค่าใช้จ่าย(แยกกลุ่ม)'!G22</f>
        <v>1105.1413501637055</v>
      </c>
      <c r="G93" s="314">
        <f>+'10.ค่าใช้จ่าย(แยกกลุ่ม)'!H22</f>
        <v>337.7281557748255</v>
      </c>
      <c r="H93" s="314">
        <f>+'10.ค่าใช้จ่าย(แยกกลุ่ม)'!I22</f>
        <v>264.17454576877651</v>
      </c>
      <c r="I93" s="314">
        <f>+'10.ค่าใช้จ่าย(แยกกลุ่ม)'!J22</f>
        <v>68.818790786395311</v>
      </c>
      <c r="J93" s="314">
        <f>+'10.ค่าใช้จ่าย(แยกกลุ่ม)'!K22</f>
        <v>347.16083801940141</v>
      </c>
      <c r="K93" s="314">
        <f>+'10.ค่าใช้จ่าย(แยกกลุ่ม)'!L22</f>
        <v>320.35440437060532</v>
      </c>
      <c r="L93" s="314">
        <f>+'10.ค่าใช้จ่าย(แยกกลุ่ม)'!M22</f>
        <v>667.59431078793148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-0.10542528631716731</v>
      </c>
      <c r="O93" s="15">
        <f>+'10.ค่าใช้จ่าย(แยกกลุ่ม)'!AB22</f>
        <v>5.106105093641846E-2</v>
      </c>
      <c r="P93" s="15">
        <f>+'10.ค่าใช้จ่าย(แยกกลุ่ม)'!AC22</f>
        <v>-0.22040847888889556</v>
      </c>
      <c r="Q93" s="15">
        <f>+'10.ค่าใช้จ่าย(แยกกลุ่ม)'!AD22</f>
        <v>5.6026798251291865E-2</v>
      </c>
      <c r="R93" s="15">
        <f>+'10.ค่าใช้จ่าย(แยกกลุ่ม)'!AE22</f>
        <v>0.24000802909901736</v>
      </c>
      <c r="S93" s="15">
        <f>+'10.ค่าใช้จ่าย(แยกกลุ่ม)'!AF22</f>
        <v>-0.45997857727878</v>
      </c>
      <c r="T93" s="15">
        <f>+'10.ค่าใช้จ่าย(แยกกลุ่ม)'!AG22</f>
        <v>-0.47312024261371327</v>
      </c>
      <c r="U93" s="15">
        <f>+'10.ค่าใช้จ่าย(แยกกลุ่ม)'!AH22</f>
        <v>-0.66736783660531085</v>
      </c>
      <c r="V93" s="15">
        <f>+'10.ค่าใช้จ่าย(แยกกลุ่ม)'!AI22</f>
        <v>-3.7044185564599305E-2</v>
      </c>
      <c r="W93" s="15">
        <f>+'10.ค่าใช้จ่าย(แยกกลุ่ม)'!AJ22</f>
        <v>3.3557723549694218</v>
      </c>
      <c r="X93" s="15">
        <f>+'10.ค่าใช้จ่าย(แยกกลุ่ม)'!AK22</f>
        <v>3.0067277572394566</v>
      </c>
    </row>
    <row r="94" spans="1:24">
      <c r="A94" s="314" t="str">
        <f>+'10.ค่าใช้จ่าย(แยกกลุ่ม)'!B31</f>
        <v>ทุ่งฝน,รพช.</v>
      </c>
      <c r="B94" s="314">
        <f>+'10.ค่าใช้จ่าย(แยกกลุ่ม)'!C31</f>
        <v>10415.905839690011</v>
      </c>
      <c r="C94" s="314">
        <f>+'10.ค่าใช้จ่าย(แยกกลุ่ม)'!D31</f>
        <v>38.416781627850362</v>
      </c>
      <c r="D94" s="314">
        <f>+'10.ค่าใช้จ่าย(แยกกลุ่ม)'!E31</f>
        <v>1298.8365870729531</v>
      </c>
      <c r="E94" s="314">
        <f>+'10.ค่าใช้จ่าย(แยกกลุ่ม)'!F31</f>
        <v>642.21130913738534</v>
      </c>
      <c r="F94" s="314">
        <f>+'10.ค่าใช้จ่าย(แยกกลุ่ม)'!G31</f>
        <v>674.81863182666552</v>
      </c>
      <c r="G94" s="314">
        <f>+'10.ค่าใช้จ่าย(แยกกลุ่ม)'!H31</f>
        <v>824.23765215450783</v>
      </c>
      <c r="H94" s="314">
        <f>+'10.ค่าใช้จ่าย(แยกกลุ่ม)'!I31</f>
        <v>157.88342935973384</v>
      </c>
      <c r="I94" s="314">
        <f>+'10.ค่าใช้จ่าย(แยกกลุ่ม)'!J31</f>
        <v>163.80599285888175</v>
      </c>
      <c r="J94" s="314">
        <f>+'10.ค่าใช้จ่าย(แยกกลุ่ม)'!K31</f>
        <v>377.96882151261866</v>
      </c>
      <c r="K94" s="314">
        <f>+'10.ค่าใช้จ่าย(แยกกลุ่ม)'!L31</f>
        <v>95.703180029213669</v>
      </c>
      <c r="L94" s="314">
        <f>+'10.ค่าใช้จ่าย(แยกกลุ่ม)'!M31</f>
        <v>4.2603262192647895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1.2380740085705021E-2</v>
      </c>
      <c r="O94" s="15">
        <f>+'10.ค่าใช้จ่าย(แยกกลุ่ม)'!AB31</f>
        <v>-0.36518238970988959</v>
      </c>
      <c r="P94" s="15">
        <f>+'10.ค่าใช้จ่าย(แยกกลุ่ม)'!AC31</f>
        <v>2.0993192013904913E-2</v>
      </c>
      <c r="Q94" s="15">
        <f>+'10.ค่าใช้จ่าย(แยกกลุ่ม)'!AD31</f>
        <v>6.879824599334017E-3</v>
      </c>
      <c r="R94" s="15">
        <f>+'10.ค่าใช้จ่าย(แยกกลุ่ม)'!AE31</f>
        <v>-6.9279457836914263E-2</v>
      </c>
      <c r="S94" s="15">
        <f>+'10.ค่าใช้จ่าย(แยกกลุ่ม)'!AF31</f>
        <v>0.26784257833081598</v>
      </c>
      <c r="T94" s="15">
        <f>+'10.ค่าใช้จ่าย(แยกกลุ่ม)'!AG31</f>
        <v>-0.81420360039675055</v>
      </c>
      <c r="U94" s="15">
        <f>+'10.ค่าใช้จ่าย(แยกกลุ่ม)'!AH31</f>
        <v>-1.8868921893516397E-2</v>
      </c>
      <c r="V94" s="15">
        <f>+'10.ค่าใช้จ่าย(แยกกลุ่ม)'!AI31</f>
        <v>3.6244833540493709E-2</v>
      </c>
      <c r="W94" s="15">
        <f>+'10.ค่าใช้จ่าย(แยกกลุ่ม)'!AJ31</f>
        <v>1.4747765460880451</v>
      </c>
      <c r="X94" s="15">
        <f>+'10.ค่าใช้จ่าย(แยกกลุ่ม)'!AK31</f>
        <v>-0.98905741792708735</v>
      </c>
    </row>
    <row r="95" spans="1:24">
      <c r="A95" s="314" t="str">
        <f>+'10.ค่าใช้จ่าย(แยกกลุ่ม)'!B32</f>
        <v>ไชยวาน,รพช.</v>
      </c>
      <c r="B95" s="314">
        <f>+'10.ค่าใช้จ่าย(แยกกลุ่ม)'!C32</f>
        <v>11552.370477200566</v>
      </c>
      <c r="C95" s="314">
        <f>+'10.ค่าใช้จ่าย(แยกกลุ่ม)'!D32</f>
        <v>53.451027121038109</v>
      </c>
      <c r="D95" s="314">
        <f>+'10.ค่าใช้จ่าย(แยกกลุ่ม)'!E32</f>
        <v>1110.8472117349781</v>
      </c>
      <c r="E95" s="314">
        <f>+'10.ค่าใช้จ่าย(แยกกลุ่ม)'!F32</f>
        <v>563.49346425704346</v>
      </c>
      <c r="F95" s="314">
        <f>+'10.ค่าใช้จ่าย(แยกกลุ่ม)'!G32</f>
        <v>1237.0565410147092</v>
      </c>
      <c r="G95" s="314">
        <f>+'10.ค่าใช้จ่าย(แยกกลุ่ม)'!H32</f>
        <v>430.41752243523547</v>
      </c>
      <c r="H95" s="314">
        <f>+'10.ค่าใช้จ่าย(แยกกลุ่ม)'!I32</f>
        <v>947.18075713726216</v>
      </c>
      <c r="I95" s="314">
        <f>+'10.ค่าใช้จ่าย(แยกกลุ่ม)'!J32</f>
        <v>148.9052263796612</v>
      </c>
      <c r="J95" s="314">
        <f>+'10.ค่าใช้จ่าย(แยกกลุ่ม)'!K32</f>
        <v>300.40280468601077</v>
      </c>
      <c r="K95" s="314">
        <f>+'10.ค่าใช้จ่าย(แยกกลุ่ม)'!L32</f>
        <v>127.73848245074223</v>
      </c>
      <c r="L95" s="314">
        <f>+'10.ค่าใช้จ่าย(แยกกลุ่ม)'!M32</f>
        <v>165.12605924844303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0.12284015941148584</v>
      </c>
      <c r="O95" s="15">
        <f>+'10.ค่าใช้จ่าย(แยกกลุ่ม)'!AB32</f>
        <v>-0.11674919483805915</v>
      </c>
      <c r="P95" s="15">
        <f>+'10.ค่าใช้จ่าย(แยกกลุ่ม)'!AC32</f>
        <v>-0.12678203567933716</v>
      </c>
      <c r="Q95" s="15">
        <f>+'10.ค่าใช้จ่าย(แยกกลุ่ม)'!AD32</f>
        <v>-0.11653657856618642</v>
      </c>
      <c r="R95" s="15">
        <f>+'10.ค่าใช้จ่าย(แยกกลุ่ม)'!AE32</f>
        <v>0.70616796904822177</v>
      </c>
      <c r="S95" s="15">
        <f>+'10.ค่าใช้จ่าย(แยกกลุ่ม)'!AF32</f>
        <v>-0.33793165117291196</v>
      </c>
      <c r="T95" s="15">
        <f>+'10.ค่าใช้จ่าย(แยกกลุ่ม)'!AG32</f>
        <v>0.11463739521777334</v>
      </c>
      <c r="U95" s="15">
        <f>+'10.ค่าใช้จ่าย(แยกกลุ่ม)'!AH32</f>
        <v>-0.10811843484000148</v>
      </c>
      <c r="V95" s="15">
        <f>+'10.ค่าใช้จ่าย(แยกกลุ่ม)'!AI32</f>
        <v>-0.17641128945192616</v>
      </c>
      <c r="W95" s="15">
        <f>+'10.ค่าใช้จ่าย(แยกกลุ่ม)'!AJ32</f>
        <v>2.3031734191641111</v>
      </c>
      <c r="X95" s="15">
        <f>+'10.ค่าใช้จ่าย(แยกกลุ่ม)'!AK32</f>
        <v>-0.57587626798810532</v>
      </c>
    </row>
    <row r="96" spans="1:24">
      <c r="A96" s="314" t="str">
        <f>+'10.ค่าใช้จ่าย(แยกกลุ่ม)'!B33</f>
        <v>สร้างคอม,รพช.</v>
      </c>
      <c r="B96" s="314">
        <f>+'10.ค่าใช้จ่าย(แยกกลุ่ม)'!C33</f>
        <v>9140.2473144593787</v>
      </c>
      <c r="C96" s="314">
        <f>+'10.ค่าใช้จ่าย(แยกกลุ่ม)'!D33</f>
        <v>32.468378674613227</v>
      </c>
      <c r="D96" s="314">
        <f>+'10.ค่าใช้จ่าย(แยกกลุ่ม)'!E33</f>
        <v>1003.6802651219701</v>
      </c>
      <c r="E96" s="314">
        <f>+'10.ค่าใช้จ่าย(แยกกลุ่ม)'!F33</f>
        <v>690.66771578664816</v>
      </c>
      <c r="F96" s="314">
        <f>+'10.ค่าใช้จ่าย(แยกกลุ่ม)'!G33</f>
        <v>217.51614100545476</v>
      </c>
      <c r="G96" s="314">
        <f>+'10.ค่าใช้จ่าย(แยกกลุ่ม)'!H33</f>
        <v>622.98088927374909</v>
      </c>
      <c r="H96" s="314">
        <f>+'10.ค่าใช้จ่าย(แยกกลุ่ม)'!I33</f>
        <v>989.26354272269157</v>
      </c>
      <c r="I96" s="314">
        <f>+'10.ค่าใช้จ่าย(แยกกลุ่ม)'!J33</f>
        <v>129.64166376231771</v>
      </c>
      <c r="J96" s="314">
        <f>+'10.ค่าใช้จ่าย(แยกกลุ่ม)'!K33</f>
        <v>395.53697044826271</v>
      </c>
      <c r="K96" s="314">
        <f>+'10.ค่าใช้จ่าย(แยกกลุ่ม)'!L33</f>
        <v>81.14919497335093</v>
      </c>
      <c r="L96" s="314">
        <f>+'10.ค่าใช้จ่าย(แยกกลุ่ม)'!M33</f>
        <v>151.87089739674147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-0.11160771965521574</v>
      </c>
      <c r="O96" s="15">
        <f>+'10.ค่าใช้จ่าย(แยกกลุ่ม)'!AB33</f>
        <v>-0.46347669724446727</v>
      </c>
      <c r="P96" s="15">
        <f>+'10.ค่าใช้จ่าย(แยกกลุ่ม)'!AC33</f>
        <v>-0.21102413664092107</v>
      </c>
      <c r="Q96" s="15">
        <f>+'10.ค่าใช้จ่าย(แยกกลุ่ม)'!AD33</f>
        <v>8.2851358475400302E-2</v>
      </c>
      <c r="R96" s="15">
        <f>+'10.ค่าใช้จ่าย(แยกกลุ่ม)'!AE33</f>
        <v>-0.69999829415228765</v>
      </c>
      <c r="S96" s="15">
        <f>+'10.ค่าใช้จ่าย(แยกกลุ่ม)'!AF33</f>
        <v>-4.173062848675288E-2</v>
      </c>
      <c r="T96" s="15">
        <f>+'10.ค่าใช้จ่าย(แยกกลุ่ม)'!AG33</f>
        <v>0.1641601987111867</v>
      </c>
      <c r="U96" s="15">
        <f>+'10.ค่าใช้จ่าย(แยกกลุ่ม)'!AH33</f>
        <v>-0.22349931699861897</v>
      </c>
      <c r="V96" s="15">
        <f>+'10.ค่าใช้จ่าย(แยกกลุ่ม)'!AI33</f>
        <v>8.4409926884901468E-2</v>
      </c>
      <c r="W96" s="15">
        <f>+'10.ค่าใช้จ่าย(แยกกลุ่ม)'!AJ33</f>
        <v>1.098426869333621</v>
      </c>
      <c r="X96" s="15">
        <f>+'10.ค่าใช้จ่าย(แยกกลุ่ม)'!AK33</f>
        <v>-0.60992194641434905</v>
      </c>
    </row>
    <row r="97" spans="1:24">
      <c r="A97" s="314" t="str">
        <f>+'10.ค่าใช้จ่าย(แยกกลุ่ม)'!B34</f>
        <v>พิบูลย์รักษ์,รพช.</v>
      </c>
      <c r="B97" s="314">
        <f>+'10.ค่าใช้จ่าย(แยกกลุ่ม)'!C34</f>
        <v>10210.328075498193</v>
      </c>
      <c r="C97" s="314">
        <f>+'10.ค่าใช้จ่าย(แยกกลุ่ม)'!D34</f>
        <v>52.583599832881262</v>
      </c>
      <c r="D97" s="314">
        <f>+'10.ค่าใช้จ่าย(แยกกลุ่ม)'!E34</f>
        <v>1174.7725179128374</v>
      </c>
      <c r="E97" s="314">
        <f>+'10.ค่าใช้จ่าย(แยกกลุ่ม)'!F34</f>
        <v>427.32300138011271</v>
      </c>
      <c r="F97" s="314">
        <f>+'10.ค่าใช้จ่าย(แยกกลุ่ม)'!G34</f>
        <v>770.39366118818089</v>
      </c>
      <c r="G97" s="314">
        <f>+'10.ค่าใช้จ่าย(แยกกลุ่ม)'!H34</f>
        <v>551.35561292214766</v>
      </c>
      <c r="H97" s="314">
        <f>+'10.ค่าใช้จ่าย(แยกกลุ่ม)'!I34</f>
        <v>284.48955102974816</v>
      </c>
      <c r="I97" s="314">
        <f>+'10.ค่าใช้จ่าย(แยกกลุ่ม)'!J34</f>
        <v>55.079833756545057</v>
      </c>
      <c r="J97" s="314">
        <f>+'10.ค่าใช้จ่าย(แยกกลุ่ม)'!K34</f>
        <v>354.68994538696955</v>
      </c>
      <c r="K97" s="314">
        <f>+'10.ค่าใช้จ่าย(แยกกลุ่ม)'!L34</f>
        <v>4.5490009117750262E-3</v>
      </c>
      <c r="L97" s="314">
        <f>+'10.ค่าใช้จ่าย(แยกกลุ่ม)'!M34</f>
        <v>559.15633066567761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-7.6005243631939133E-3</v>
      </c>
      <c r="O97" s="15">
        <f>+'10.ค่าใช้จ่าย(แยกกลุ่ม)'!AB34</f>
        <v>-0.13108298582301139</v>
      </c>
      <c r="P97" s="15">
        <f>+'10.ค่าใช้จ่าย(แยกกลุ่ม)'!AC34</f>
        <v>-7.6531447534076646E-2</v>
      </c>
      <c r="Q97" s="15">
        <f>+'10.ค่าใช้จ่าย(แยกกลุ่ม)'!AD34</f>
        <v>-0.33002906900721568</v>
      </c>
      <c r="R97" s="15">
        <f>+'10.ค่าใช้จ่าย(แยกกลุ่ม)'!AE34</f>
        <v>6.2539136003350551E-2</v>
      </c>
      <c r="S97" s="15">
        <f>+'10.ค่าใช้จ่าย(แยกกลุ่ม)'!AF34</f>
        <v>-0.15190464784379243</v>
      </c>
      <c r="T97" s="15">
        <f>+'10.ค่าใช้จ่าย(แยกกลุ่ม)'!AG34</f>
        <v>-0.66521417402431571</v>
      </c>
      <c r="U97" s="15">
        <f>+'10.ค่าใช้จ่าย(แยกกลุ่ม)'!AH34</f>
        <v>-0.67009426375480241</v>
      </c>
      <c r="V97" s="15">
        <f>+'10.ค่าใช้จ่าย(แยกกลุ่ม)'!AI34</f>
        <v>-2.7576872756060397E-2</v>
      </c>
      <c r="W97" s="15">
        <f>+'10.ค่าใช้จ่าย(แยกกลุ่ม)'!AJ34</f>
        <v>-0.9998823679551595</v>
      </c>
      <c r="X97" s="15">
        <f>+'10.ค่าใช้จ่าย(แยกกลุ่ม)'!AK34</f>
        <v>0.43618439645067902</v>
      </c>
    </row>
    <row r="98" spans="1:24">
      <c r="A98" s="314" t="str">
        <f>+'10.ค่าใช้จ่าย(แยกกลุ่ม)'!B66</f>
        <v>ศรีธาตุ,รพช.</v>
      </c>
      <c r="B98" s="314">
        <f>+'10.ค่าใช้จ่าย(แยกกลุ่ม)'!C66</f>
        <v>10646.972804870682</v>
      </c>
      <c r="C98" s="314">
        <f>+'10.ค่าใช้จ่าย(แยกกลุ่ม)'!D66</f>
        <v>42.408458384831526</v>
      </c>
      <c r="D98" s="314">
        <f>+'10.ค่าใช้จ่าย(แยกกลุ่ม)'!E66</f>
        <v>1605.1133741291567</v>
      </c>
      <c r="E98" s="314">
        <f>+'10.ค่าใช้จ่าย(แยกกลุ่ม)'!F66</f>
        <v>537.23559098159774</v>
      </c>
      <c r="F98" s="314">
        <f>+'10.ค่าใช้จ่าย(แยกกลุ่ม)'!G66</f>
        <v>902.66948117574259</v>
      </c>
      <c r="G98" s="314">
        <f>+'10.ค่าใช้จ่าย(แยกกลุ่ม)'!H66</f>
        <v>416.54388136121776</v>
      </c>
      <c r="H98" s="314">
        <f>+'10.ค่าใช้จ่าย(แยกกลุ่ม)'!I66</f>
        <v>107.20350835372852</v>
      </c>
      <c r="I98" s="314">
        <f>+'10.ค่าใช้จ่าย(แยกกลุ่ม)'!J66</f>
        <v>180.81132312675823</v>
      </c>
      <c r="J98" s="314">
        <f>+'10.ค่าใช้จ่าย(แยกกลุ่ม)'!K66</f>
        <v>316.42459847734051</v>
      </c>
      <c r="K98" s="314">
        <f>+'10.ค่าใช้จ่าย(แยกกลุ่ม)'!L66</f>
        <v>12.450129065228145</v>
      </c>
      <c r="L98" s="314">
        <f>+'10.ค่าใช้จ่าย(แยกกลุ่ม)'!M66</f>
        <v>363.37487203684685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8.2844169095150522E-2</v>
      </c>
      <c r="O98" s="15">
        <f>+'10.ค่าใช้จ่าย(แยกกลุ่ม)'!AB66</f>
        <v>-0.23861427775083338</v>
      </c>
      <c r="P98" s="15">
        <f>+'10.ค่าใช้จ่าย(แยกกลุ่ม)'!AC66</f>
        <v>-2.8929586968485101E-2</v>
      </c>
      <c r="Q98" s="15">
        <f>+'10.ค่าใช้จ่าย(แยกกลุ่ม)'!AD66</f>
        <v>-0.15964134129334723</v>
      </c>
      <c r="R98" s="15">
        <f>+'10.ค่าใช้จ่าย(แยกกลุ่ม)'!AE66</f>
        <v>3.7792513477606517E-2</v>
      </c>
      <c r="S98" s="15">
        <f>+'10.ค่าใช้จ่าย(แยกกลุ่ม)'!AF66</f>
        <v>-0.3828500699922151</v>
      </c>
      <c r="T98" s="15">
        <f>+'10.ค่าใช้จ่าย(แยกกลุ่ม)'!AG66</f>
        <v>-0.89991160902049672</v>
      </c>
      <c r="U98" s="15">
        <f>+'10.ค่าใช้จ่าย(แยกกลุ่ม)'!AH66</f>
        <v>-0.30001071115954114</v>
      </c>
      <c r="V98" s="15">
        <f>+'10.ค่าใช้จ่าย(แยกกลุ่ม)'!AI66</f>
        <v>-0.14614522274670189</v>
      </c>
      <c r="W98" s="15">
        <f>+'10.ค่าใช้จ่าย(แยกกลุ่ม)'!AJ66</f>
        <v>-0.54498328385835548</v>
      </c>
      <c r="X98" s="15">
        <f>+'10.ค่าใช้จ่าย(แยกกลุ่ม)'!AK66</f>
        <v>-0.41755655166803807</v>
      </c>
    </row>
    <row r="99" spans="1:24">
      <c r="A99" s="314" t="str">
        <f>+'10.ค่าใช้จ่าย(แยกกลุ่ม)'!B79</f>
        <v>โนนสะอาด,รพช.</v>
      </c>
      <c r="B99" s="314">
        <f>+'10.ค่าใช้จ่าย(แยกกลุ่ม)'!C79</f>
        <v>9779.1881368189916</v>
      </c>
      <c r="C99" s="314">
        <f>+'10.ค่าใช้จ่าย(แยกกลุ่ม)'!D79</f>
        <v>47.413402335662667</v>
      </c>
      <c r="D99" s="314">
        <f>+'10.ค่าใช้จ่าย(แยกกลุ่ม)'!E79</f>
        <v>1658.1195694272255</v>
      </c>
      <c r="E99" s="314">
        <f>+'10.ค่าใช้จ่าย(แยกกลุ่ม)'!F79</f>
        <v>548.86963013379989</v>
      </c>
      <c r="F99" s="314">
        <f>+'10.ค่าใช้จ่าย(แยกกลุ่ม)'!G79</f>
        <v>950.305934689732</v>
      </c>
      <c r="G99" s="314">
        <f>+'10.ค่าใช้จ่าย(แยกกลุ่ม)'!H79</f>
        <v>435.93710593965449</v>
      </c>
      <c r="H99" s="314">
        <f>+'10.ค่าใช้จ่าย(แยกกลุ่ม)'!I79</f>
        <v>604.45936178377121</v>
      </c>
      <c r="I99" s="314">
        <f>+'10.ค่าใช้จ่าย(แยกกลุ่ม)'!J79</f>
        <v>80.898238406546099</v>
      </c>
      <c r="J99" s="314">
        <f>+'10.ค่าใช้จ่าย(แยกกลุ่ม)'!K79</f>
        <v>425.32230259185314</v>
      </c>
      <c r="K99" s="314">
        <f>+'10.ค่าใช้จ่าย(แยกกลุ่ม)'!L79</f>
        <v>94.225193036338624</v>
      </c>
      <c r="L99" s="314">
        <f>+'10.ค่าใช้จ่าย(แยกกลุ่ม)'!M79</f>
        <v>141.41490385174126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-6.9153356571378138E-2</v>
      </c>
      <c r="O99" s="15">
        <f>+'10.ค่าใช้จ่าย(แยกกลุ่ม)'!AB79</f>
        <v>-0.10335708743322095</v>
      </c>
      <c r="P99" s="15">
        <f>+'10.ค่าใช้จ่าย(แยกกลุ่ม)'!AC79</f>
        <v>-0.12850838001682388</v>
      </c>
      <c r="Q99" s="15">
        <f>+'10.ค่าใช้จ่าย(แยกกลุ่ม)'!AD79</f>
        <v>-0.22339532658279193</v>
      </c>
      <c r="R99" s="15">
        <f>+'10.ค่าใช้จ่าย(แยกกลุ่ม)'!AE79</f>
        <v>0.11634919764174595</v>
      </c>
      <c r="S99" s="15">
        <f>+'10.ค่าใช้จ่าย(แยกกลุ่ม)'!AF79</f>
        <v>-0.54393599231150003</v>
      </c>
      <c r="T99" s="15">
        <f>+'10.ค่าใช้จ่าย(แยกกลุ่ม)'!AG79</f>
        <v>-0.27993089071390498</v>
      </c>
      <c r="U99" s="15">
        <f>+'10.ค่าใช้จ่าย(แยกกลุ่ม)'!AH79</f>
        <v>-0.79212400127824634</v>
      </c>
      <c r="V99" s="15">
        <f>+'10.ค่าใช้จ่าย(แยกกลุ่ม)'!AI79</f>
        <v>-4.0417503915741497E-2</v>
      </c>
      <c r="W99" s="15">
        <f>+'10.ค่าใช้จ่าย(แยกกลุ่ม)'!AJ79</f>
        <v>4.0735243989930378E-2</v>
      </c>
      <c r="X99" s="15">
        <f>+'10.ค่าใช้จ่าย(แยกกลุ่ม)'!AK79</f>
        <v>-0.7860786733018803</v>
      </c>
    </row>
    <row r="100" spans="1:24">
      <c r="A100" s="314" t="str">
        <f>+'10.ค่าใช้จ่าย(แยกกลุ่ม)'!B88</f>
        <v>กุดจับ,รพช.</v>
      </c>
      <c r="B100" s="314">
        <f>+'10.ค่าใช้จ่าย(แยกกลุ่ม)'!C88</f>
        <v>9617.5624269056098</v>
      </c>
      <c r="C100" s="314">
        <f>+'10.ค่าใช้จ่าย(แยกกลุ่ม)'!D88</f>
        <v>22.420336775562944</v>
      </c>
      <c r="D100" s="314">
        <f>+'10.ค่าใช้จ่าย(แยกกลุ่ม)'!E88</f>
        <v>1864.4857779829138</v>
      </c>
      <c r="E100" s="314">
        <f>+'10.ค่าใช้จ่าย(แยกกลุ่ม)'!F88</f>
        <v>629.92009139741299</v>
      </c>
      <c r="F100" s="314">
        <f>+'10.ค่าใช้จ่าย(แยกกลุ่ม)'!G88</f>
        <v>791.01396398951158</v>
      </c>
      <c r="G100" s="314">
        <f>+'10.ค่าใช้จ่าย(แยกกลุ่ม)'!H88</f>
        <v>729.79303442880803</v>
      </c>
      <c r="H100" s="314">
        <f>+'10.ค่าใช้จ่าย(แยกกลุ่ม)'!I88</f>
        <v>763.41936882858442</v>
      </c>
      <c r="I100" s="314">
        <f>+'10.ค่าใช้จ่าย(แยกกลุ่ม)'!J88</f>
        <v>347.20394368866266</v>
      </c>
      <c r="J100" s="314">
        <f>+'10.ค่าใช้จ่าย(แยกกลุ่ม)'!K88</f>
        <v>430.20268486402654</v>
      </c>
      <c r="K100" s="314">
        <f>+'10.ค่าใช้จ่าย(แยกกลุ่ม)'!L88</f>
        <v>2.4825973619270231E-3</v>
      </c>
      <c r="L100" s="314">
        <f>+'10.ค่าใช้จ่าย(แยกกลุ่ม)'!M88</f>
        <v>112.72036782871828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1.1085638798147647E-2</v>
      </c>
      <c r="O100" s="15">
        <f>+'10.ค่าใช้จ่าย(แยกกลุ่ม)'!AB88</f>
        <v>-0.46170115996107897</v>
      </c>
      <c r="P100" s="15">
        <f>+'10.ค่าใช้จ่าย(แยกกลุ่ม)'!AC88</f>
        <v>0.23564990881804082</v>
      </c>
      <c r="Q100" s="15">
        <f>+'10.ค่าใช้จ่าย(แยกกลุ่ม)'!AD88</f>
        <v>0.10961817837269436</v>
      </c>
      <c r="R100" s="15">
        <f>+'10.ค่าใช้จ่าย(แยกกลุ่ม)'!AE88</f>
        <v>2.7654714083419972E-3</v>
      </c>
      <c r="S100" s="15">
        <f>+'10.ค่าใช้จ่าย(แยกกลุ่ม)'!AF88</f>
        <v>-0.16109785062187959</v>
      </c>
      <c r="T100" s="15">
        <f>+'10.ค่าใช้จ่าย(แยกกลุ่ม)'!AG88</f>
        <v>-0.12555361886402447</v>
      </c>
      <c r="U100" s="15">
        <f>+'10.ค่าใช้จ่าย(แยกกลุ่ม)'!AH88</f>
        <v>1.046732219260349</v>
      </c>
      <c r="V100" s="15">
        <f>+'10.ค่าใช้จ่าย(แยกกลุ่ม)'!AI88</f>
        <v>0.11263478867142275</v>
      </c>
      <c r="W100" s="15">
        <f>+'10.ค่าใช้จ่าย(แยกกลุ่ม)'!AJ88</f>
        <v>-0.99995144058804608</v>
      </c>
      <c r="X100" s="15">
        <f>+'10.ค่าใช้จ่าย(แยกกลุ่ม)'!AK88</f>
        <v>-0.7506221987931242</v>
      </c>
    </row>
    <row r="101" spans="1:24">
      <c r="A101" s="314" t="str">
        <f>+'10.ค่าใช้จ่าย(แยกกลุ่ม)'!B89</f>
        <v>หนองวัวซอ,รพช.</v>
      </c>
      <c r="B101" s="314">
        <f>+'10.ค่าใช้จ่าย(แยกกลุ่ม)'!C89</f>
        <v>10195.82278834</v>
      </c>
      <c r="C101" s="314">
        <f>+'10.ค่าใช้จ่าย(แยกกลุ่ม)'!D89</f>
        <v>45.573583776715402</v>
      </c>
      <c r="D101" s="314">
        <f>+'10.ค่าใช้จ่าย(แยกกลุ่ม)'!E89</f>
        <v>1314.8432838696369</v>
      </c>
      <c r="E101" s="314">
        <f>+'10.ค่าใช้จ่าย(แยกกลุ่ม)'!F89</f>
        <v>919.25852849584032</v>
      </c>
      <c r="F101" s="314">
        <f>+'10.ค่าใช้จ่าย(แยกกลุ่ม)'!G89</f>
        <v>613.08367456563303</v>
      </c>
      <c r="G101" s="314">
        <f>+'10.ค่าใช้จ่าย(แยกกลุ่ม)'!H89</f>
        <v>662.27448123035401</v>
      </c>
      <c r="H101" s="314">
        <f>+'10.ค่าใช้จ่าย(แยกกลุ่ม)'!I89</f>
        <v>228.51028872533476</v>
      </c>
      <c r="I101" s="314">
        <f>+'10.ค่าใช้จ่าย(แยกกลุ่ม)'!J89</f>
        <v>111.66330299153822</v>
      </c>
      <c r="J101" s="314">
        <f>+'10.ค่าใช้จ่าย(แยกกลุ่ม)'!K89</f>
        <v>280.67720794960593</v>
      </c>
      <c r="K101" s="314">
        <f>+'10.ค่าใช้จ่าย(แยกกลุ่ม)'!L89</f>
        <v>52.775417638402288</v>
      </c>
      <c r="L101" s="314">
        <f>+'10.ค่าใช้จ่าย(แยกกลุ่ม)'!M89</f>
        <v>295.42132798731598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7.1877627555807511E-2</v>
      </c>
      <c r="O101" s="15">
        <f>+'10.ค่าใช้จ่าย(แยกกลุ่ม)'!AB89</f>
        <v>9.4194415052738303E-2</v>
      </c>
      <c r="P101" s="15">
        <f>+'10.ค่าใช้จ่าย(แยกกลุ่ม)'!AC89</f>
        <v>-0.12861443996575289</v>
      </c>
      <c r="Q101" s="15">
        <f>+'10.ค่าใช้จ่าย(แยกกลุ่ม)'!AD89</f>
        <v>0.61929423711552856</v>
      </c>
      <c r="R101" s="15">
        <f>+'10.ค่าใช้จ่าย(แยกกลุ่ม)'!AE89</f>
        <v>-0.22279609725484292</v>
      </c>
      <c r="S101" s="15">
        <f>+'10.ค่าใช้จ่าย(แยกกลุ่ม)'!AF89</f>
        <v>-0.23871089531943002</v>
      </c>
      <c r="T101" s="15">
        <f>+'10.ค่าใช้จ่าย(แยกกลุ่ม)'!AG89</f>
        <v>-0.73825658191667831</v>
      </c>
      <c r="U101" s="15">
        <f>+'10.ค่าใช้จ่าย(แยกกลุ่ม)'!AH89</f>
        <v>-0.34175609437562238</v>
      </c>
      <c r="V101" s="15">
        <f>+'10.ค่าใช้จ่าย(แยกกลุ่ม)'!AI89</f>
        <v>-0.27408350310365881</v>
      </c>
      <c r="W101" s="15">
        <f>+'10.ค่าใช้จ่าย(แยกกลุ่ม)'!AJ89</f>
        <v>3.2283077975620564E-2</v>
      </c>
      <c r="X101" s="15">
        <f>+'10.ค่าใช้จ่าย(แยกกลุ่ม)'!AK89</f>
        <v>-0.34642227822536908</v>
      </c>
    </row>
    <row r="102" spans="1:24">
      <c r="A102" s="314" t="str">
        <f>+'10.ค่าใช้จ่าย(แยกกลุ่ม)'!B90</f>
        <v>วังสามหมอ,รพช.</v>
      </c>
      <c r="B102" s="314">
        <f>+'10.ค่าใช้จ่าย(แยกกลุ่ม)'!C90</f>
        <v>8888.0112672031573</v>
      </c>
      <c r="C102" s="314">
        <f>+'10.ค่าใช้จ่าย(แยกกลุ่ม)'!D90</f>
        <v>14.985901279025391</v>
      </c>
      <c r="D102" s="314">
        <f>+'10.ค่าใช้จ่าย(แยกกลุ่ม)'!E90</f>
        <v>1381.2832969389192</v>
      </c>
      <c r="E102" s="314">
        <f>+'10.ค่าใช้จ่าย(แยกกลุ่ม)'!F90</f>
        <v>407.12824773429958</v>
      </c>
      <c r="F102" s="314">
        <f>+'10.ค่าใช้จ่าย(แยกกลุ่ม)'!G90</f>
        <v>926.02852452073</v>
      </c>
      <c r="G102" s="314">
        <f>+'10.ค่าใช้จ่าย(แยกกลุ่ม)'!H90</f>
        <v>1668.8410606011805</v>
      </c>
      <c r="H102" s="314">
        <f>+'10.ค่าใช้จ่าย(แยกกลุ่ม)'!I90</f>
        <v>2852.1612835646933</v>
      </c>
      <c r="I102" s="314">
        <f>+'10.ค่าใช้จ่าย(แยกกลุ่ม)'!J90</f>
        <v>157.01319648182943</v>
      </c>
      <c r="J102" s="314">
        <f>+'10.ค่าใช้จ่าย(แยกกลุ่ม)'!K90</f>
        <v>360.1802133061056</v>
      </c>
      <c r="K102" s="314">
        <f>+'10.ค่าใช้จ่าย(แยกกลุ่ม)'!L90</f>
        <v>0.36330013526750876</v>
      </c>
      <c r="L102" s="314">
        <f>+'10.ค่าใช้จ่าย(แยกกลุ่ม)'!M90</f>
        <v>1010.2211156242478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-6.5611414738006427E-2</v>
      </c>
      <c r="O102" s="15">
        <f>+'10.ค่าใช้จ่าย(แยกกลุ่ม)'!AB90</f>
        <v>-0.64019749764732947</v>
      </c>
      <c r="P102" s="15">
        <f>+'10.ค่าใช้จ่าย(แยกกลุ่ม)'!AC90</f>
        <v>-8.4582676859603592E-2</v>
      </c>
      <c r="Q102" s="15">
        <f>+'10.ค่าใช้จ่าย(แยกกลุ่ม)'!AD90</f>
        <v>-0.28283458364881769</v>
      </c>
      <c r="R102" s="15">
        <f>+'10.ค่าใช้จ่าย(แยกกลุ่ม)'!AE90</f>
        <v>0.17392292955894495</v>
      </c>
      <c r="S102" s="15">
        <f>+'10.ค่าใช้จ่าย(แยกกลุ่ม)'!AF90</f>
        <v>0.91834436156894172</v>
      </c>
      <c r="T102" s="15">
        <f>+'10.ค่าใช้จ่าย(แยกกลุ่ม)'!AG90</f>
        <v>2.2669620586863748</v>
      </c>
      <c r="U102" s="15">
        <f>+'10.ค่าใช้จ่าย(แยกกลุ่ม)'!AH90</f>
        <v>-7.442304751992497E-2</v>
      </c>
      <c r="V102" s="15">
        <f>+'10.ค่าใช้จ่าย(แยกกลุ่ม)'!AI90</f>
        <v>-6.8464587471993896E-2</v>
      </c>
      <c r="W102" s="15">
        <f>+'10.ค่าใช้จ่าย(แยกกลุ่ม)'!AJ90</f>
        <v>-0.99289387751637592</v>
      </c>
      <c r="X102" s="15">
        <f>+'10.ค่าใช้จ่าย(แยกกลุ่ม)'!AK90</f>
        <v>1.2349707102618881</v>
      </c>
    </row>
    <row r="103" spans="1:24">
      <c r="A103" s="314" t="str">
        <f>+'10.ค่าใช้จ่าย(แยกกลุ่ม)'!B91</f>
        <v>น้ำโสม,รพช.</v>
      </c>
      <c r="B103" s="314">
        <f>+'10.ค่าใช้จ่าย(แยกกลุ่ม)'!C91</f>
        <v>9682.1085097251816</v>
      </c>
      <c r="C103" s="314">
        <f>+'10.ค่าใช้จ่าย(แยกกลุ่ม)'!D91</f>
        <v>94.003884296662207</v>
      </c>
      <c r="D103" s="314">
        <f>+'10.ค่าใช้จ่าย(แยกกลุ่ม)'!E91</f>
        <v>1359.6784341506273</v>
      </c>
      <c r="E103" s="314">
        <f>+'10.ค่าใช้จ่าย(แยกกลุ่ม)'!F91</f>
        <v>353.500465628001</v>
      </c>
      <c r="F103" s="314">
        <f>+'10.ค่าใช้จ่าย(แยกกลุ่ม)'!G91</f>
        <v>625.92655206864731</v>
      </c>
      <c r="G103" s="314">
        <f>+'10.ค่าใช้จ่าย(แยกกลุ่ม)'!H91</f>
        <v>434.04680991900972</v>
      </c>
      <c r="H103" s="314">
        <f>+'10.ค่าใช้จ่าย(แยกกลุ่ม)'!I91</f>
        <v>249.98665725642036</v>
      </c>
      <c r="I103" s="314">
        <f>+'10.ค่าใช้จ่าย(แยกกลุ่ม)'!J91</f>
        <v>67.440412769611896</v>
      </c>
      <c r="J103" s="314">
        <f>+'10.ค่าใช้จ่าย(แยกกลุ่ม)'!K91</f>
        <v>424.78490302983215</v>
      </c>
      <c r="K103" s="314">
        <f>+'10.ค่าใช้จ่าย(แยกกลุ่ม)'!L91</f>
        <v>7.1060842261067734</v>
      </c>
      <c r="L103" s="314">
        <f>+'10.ค่าใช้จ่าย(แยกกลุ่ม)'!M91</f>
        <v>731.48788804995695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1.7871310102653283E-2</v>
      </c>
      <c r="O103" s="15">
        <f>+'10.ค่าใช้จ่าย(แยกกลุ่ม)'!AB91</f>
        <v>1.2569768858780073</v>
      </c>
      <c r="P103" s="15">
        <f>+'10.ค่าใช้จ่าย(แยกกลุ่ม)'!AC91</f>
        <v>-9.8900858875054662E-2</v>
      </c>
      <c r="Q103" s="15">
        <f>+'10.ค่าใช้จ่าย(แยกกลุ่ม)'!AD91</f>
        <v>-0.37730110837729564</v>
      </c>
      <c r="R103" s="15">
        <f>+'10.ค่าใช้จ่าย(แยกกลุ่ม)'!AE91</f>
        <v>-0.20651522902769182</v>
      </c>
      <c r="S103" s="15">
        <f>+'10.ค่าใช้จ่าย(แยกกลุ่ม)'!AF91</f>
        <v>-0.50106018474571479</v>
      </c>
      <c r="T103" s="15">
        <f>+'10.ค่าใช้จ่าย(แยกกลุ่ม)'!AG91</f>
        <v>-0.71365682258549046</v>
      </c>
      <c r="U103" s="15">
        <f>+'10.ค่าใช้จ่าย(แยกกลุ่ม)'!AH91</f>
        <v>-0.60244557066565096</v>
      </c>
      <c r="V103" s="15">
        <f>+'10.ค่าใช้จ่าย(แยกกลุ่ม)'!AI91</f>
        <v>9.8622759555281797E-2</v>
      </c>
      <c r="W103" s="15">
        <f>+'10.ค่าใช้จ่าย(แยกกลุ่ม)'!AJ91</f>
        <v>-0.86100554338499824</v>
      </c>
      <c r="X103" s="15">
        <f>+'10.ค่าใช้จ่าย(แยกกลุ่ม)'!AK91</f>
        <v>0.61831304000486331</v>
      </c>
    </row>
    <row r="104" spans="1:24">
      <c r="A104" s="314" t="str">
        <f>+'10.ค่าใช้จ่าย(แยกกลุ่ม)'!B120</f>
        <v>หนองหาน,รพช.</v>
      </c>
      <c r="B104" s="314">
        <f>+'10.ค่าใช้จ่าย(แยกกลุ่ม)'!C120</f>
        <v>7203.8084407349788</v>
      </c>
      <c r="C104" s="314">
        <f>+'10.ค่าใช้จ่าย(แยกกลุ่ม)'!D120</f>
        <v>24.11161987066949</v>
      </c>
      <c r="D104" s="314">
        <f>+'10.ค่าใช้จ่าย(แยกกลุ่ม)'!E120</f>
        <v>1743.0054702703796</v>
      </c>
      <c r="E104" s="314">
        <f>+'10.ค่าใช้จ่าย(แยกกลุ่ม)'!F120</f>
        <v>702.70893551518384</v>
      </c>
      <c r="F104" s="314">
        <f>+'10.ค่าใช้จ่าย(แยกกลุ่ม)'!G120</f>
        <v>893.90747677884565</v>
      </c>
      <c r="G104" s="314">
        <f>+'10.ค่าใช้จ่าย(แยกกลุ่ม)'!H120</f>
        <v>424.73535788032257</v>
      </c>
      <c r="H104" s="314">
        <f>+'10.ค่าใช้จ่าย(แยกกลุ่ม)'!I120</f>
        <v>525.52731275401698</v>
      </c>
      <c r="I104" s="314">
        <f>+'10.ค่าใช้จ่าย(แยกกลุ่ม)'!J120</f>
        <v>549.96220620127383</v>
      </c>
      <c r="J104" s="314">
        <f>+'10.ค่าใช้จ่าย(แยกกลุ่ม)'!K120</f>
        <v>341.27667057504033</v>
      </c>
      <c r="K104" s="314">
        <f>+'10.ค่าใช้จ่าย(แยกกลุ่ม)'!L120</f>
        <v>58.736988033911494</v>
      </c>
      <c r="L104" s="314">
        <f>+'10.ค่าใช้จ่าย(แยกกลุ่ม)'!M120</f>
        <v>96.467543888438783</v>
      </c>
      <c r="M104" s="16" t="str">
        <f>+'10.ค่าใช้จ่าย(แยกกลุ่ม)'!Z120</f>
        <v>หนองหาน,รพช.</v>
      </c>
      <c r="N104" s="15">
        <f>+'10.ค่าใช้จ่าย(แยกกลุ่ม)'!AA120</f>
        <v>-4.2605991126026872E-2</v>
      </c>
      <c r="O104" s="15">
        <f>+'10.ค่าใช้จ่าย(แยกกลุ่ม)'!AB120</f>
        <v>-0.57927302928522184</v>
      </c>
      <c r="P104" s="15">
        <f>+'10.ค่าใช้จ่าย(แยกกลุ่ม)'!AC120</f>
        <v>0.10283342050951105</v>
      </c>
      <c r="Q104" s="15">
        <f>+'10.ค่าใช้จ่าย(แยกกลุ่ม)'!AD120</f>
        <v>1.9143225805600014E-2</v>
      </c>
      <c r="R104" s="15">
        <f>+'10.ค่าใช้จ่าย(แยกกลุ่ม)'!AE120</f>
        <v>0.13921646617526387</v>
      </c>
      <c r="S104" s="15">
        <f>+'10.ค่าใช้จ่าย(แยกกลุ่ม)'!AF120</f>
        <v>-0.2975234399802858</v>
      </c>
      <c r="T104" s="15">
        <f>+'10.ค่าใช้จ่าย(แยกกลุ่ม)'!AG120</f>
        <v>-0.27765466409292644</v>
      </c>
      <c r="U104" s="15">
        <f>+'10.ค่าใช้จ่าย(แยกกลุ่ม)'!AH120</f>
        <v>3.1029121627056119E-2</v>
      </c>
      <c r="V104" s="15">
        <f>+'10.ค่าใช้จ่าย(แยกกลุ่ม)'!AI120</f>
        <v>4.7663211135763245E-2</v>
      </c>
      <c r="W104" s="15">
        <f>+'10.ค่าใช้จ่าย(แยกกลุ่ม)'!AJ120</f>
        <v>0.26285796469426836</v>
      </c>
      <c r="X104" s="15">
        <f>+'10.ค่าใช้จ่าย(แยกกลุ่ม)'!AK120</f>
        <v>-0.55041986109489871</v>
      </c>
    </row>
    <row r="105" spans="1:24">
      <c r="A105" s="314" t="str">
        <f>+'10.ค่าใช้จ่าย(แยกกลุ่ม)'!B121</f>
        <v>บ้านผือ,รพช.</v>
      </c>
      <c r="B105" s="314">
        <f>+'10.ค่าใช้จ่าย(แยกกลุ่ม)'!C121</f>
        <v>6941.2131795317027</v>
      </c>
      <c r="C105" s="314">
        <f>+'10.ค่าใช้จ่าย(แยกกลุ่ม)'!D121</f>
        <v>44.435886485367682</v>
      </c>
      <c r="D105" s="314">
        <f>+'10.ค่าใช้จ่าย(แยกกลุ่ม)'!E121</f>
        <v>1461.6951543401526</v>
      </c>
      <c r="E105" s="314">
        <f>+'10.ค่าใช้จ่าย(แยกกลุ่ม)'!F121</f>
        <v>503.66966974138813</v>
      </c>
      <c r="F105" s="314">
        <f>+'10.ค่าใช้จ่าย(แยกกลุ่ม)'!G121</f>
        <v>356.51167185988334</v>
      </c>
      <c r="G105" s="314">
        <f>+'10.ค่าใช้จ่าย(แยกกลุ่ม)'!H121</f>
        <v>378.93791282326492</v>
      </c>
      <c r="H105" s="314">
        <f>+'10.ค่าใช้จ่าย(แยกกลุ่ม)'!I121</f>
        <v>551.96737985593859</v>
      </c>
      <c r="I105" s="314">
        <f>+'10.ค่าใช้จ่าย(แยกกลุ่ม)'!J121</f>
        <v>813.26735897068488</v>
      </c>
      <c r="J105" s="314">
        <f>+'10.ค่าใช้จ่าย(แยกกลุ่ม)'!K121</f>
        <v>280.82773917595966</v>
      </c>
      <c r="K105" s="314">
        <f>+'10.ค่าใช้จ่าย(แยกกลุ่ม)'!L121</f>
        <v>13.082810967848886</v>
      </c>
      <c r="L105" s="314">
        <f>+'10.ค่าใช้จ่าย(แยกกลุ่ม)'!M121</f>
        <v>130.5060656209055</v>
      </c>
      <c r="M105" s="16" t="str">
        <f>+'10.ค่าใช้จ่าย(แยกกลุ่ม)'!Z121</f>
        <v>บ้านผือ,รพช.</v>
      </c>
      <c r="N105" s="15">
        <f>+'10.ค่าใช้จ่าย(แยกกลุ่ม)'!AA121</f>
        <v>-7.7505188113705575E-2</v>
      </c>
      <c r="O105" s="15">
        <f>+'10.ค่าใช้จ่าย(แยกกลุ่ม)'!AB121</f>
        <v>-0.22463210633324404</v>
      </c>
      <c r="P105" s="15">
        <f>+'10.ค่าใช้จ่าย(แยกกลุ่ม)'!AC121</f>
        <v>-7.5157081088753283E-2</v>
      </c>
      <c r="Q105" s="15">
        <f>+'10.ค่าใช้จ่าย(แยกกลุ่ม)'!AD121</f>
        <v>-0.26952468366671556</v>
      </c>
      <c r="R105" s="15">
        <f>+'10.ค่าใช้จ่าย(แยกกลุ่ม)'!AE121</f>
        <v>-0.54565323871104354</v>
      </c>
      <c r="S105" s="15">
        <f>+'10.ค่าใช้จ่าย(แยกกลุ่ม)'!AF121</f>
        <v>-0.37326856235938072</v>
      </c>
      <c r="T105" s="15">
        <f>+'10.ค่าใช้จ่าย(แยกกลุ่ม)'!AG121</f>
        <v>-0.24131238712913572</v>
      </c>
      <c r="U105" s="15">
        <f>+'10.ค่าใช้จ่าย(แยกกลุ่ม)'!AH121</f>
        <v>0.52465446045692088</v>
      </c>
      <c r="V105" s="15">
        <f>+'10.ค่าใช้จ่าย(แยกกลุ่ม)'!AI121</f>
        <v>-0.13790505953617302</v>
      </c>
      <c r="W105" s="15">
        <f>+'10.ค่าใช้จ่าย(แยกกลุ่ม)'!AJ121</f>
        <v>-0.71871673055828533</v>
      </c>
      <c r="X105" s="15">
        <f>+'10.ค่าใช้จ่าย(แยกกลุ่ม)'!AK121</f>
        <v>-0.39178574736329885</v>
      </c>
    </row>
    <row r="106" spans="1:24">
      <c r="A106" s="314" t="str">
        <f>+'10.ค่าใช้จ่าย(แยกกลุ่ม)'!B122</f>
        <v>เพ็ญ,รพช.</v>
      </c>
      <c r="B106" s="314">
        <f>+'10.ค่าใช้จ่าย(แยกกลุ่ม)'!C122</f>
        <v>7522.1609960551805</v>
      </c>
      <c r="C106" s="314">
        <f>+'10.ค่าใช้จ่าย(แยกกลุ่ม)'!D122</f>
        <v>40.717253380490106</v>
      </c>
      <c r="D106" s="314">
        <f>+'10.ค่าใช้จ่าย(แยกกลุ่ม)'!E122</f>
        <v>1665.9302565043586</v>
      </c>
      <c r="E106" s="314">
        <f>+'10.ค่าใช้จ่าย(แยกกลุ่ม)'!F122</f>
        <v>640.87539823346287</v>
      </c>
      <c r="F106" s="314">
        <f>+'10.ค่าใช้จ่าย(แยกกลุ่ม)'!G122</f>
        <v>581.97722041072871</v>
      </c>
      <c r="G106" s="314">
        <f>+'10.ค่าใช้จ่าย(แยกกลุ่ม)'!H122</f>
        <v>387.60625943942881</v>
      </c>
      <c r="H106" s="314">
        <f>+'10.ค่าใช้จ่าย(แยกกลุ่ม)'!I122</f>
        <v>1023.1113434901201</v>
      </c>
      <c r="I106" s="314">
        <f>+'10.ค่าใช้จ่าย(แยกกลุ่ม)'!J122</f>
        <v>607.81424148018141</v>
      </c>
      <c r="J106" s="314">
        <f>+'10.ค่าใช้จ่าย(แยกกลุ่ม)'!K122</f>
        <v>393.78737455095347</v>
      </c>
      <c r="K106" s="314">
        <f>+'10.ค่าใช้จ่าย(แยกกลุ่ม)'!L122</f>
        <v>66.09861737278321</v>
      </c>
      <c r="L106" s="314">
        <f>+'10.ค่าใช้จ่าย(แยกกลุ่ม)'!M122</f>
        <v>669.28690224847571</v>
      </c>
      <c r="M106" s="16" t="str">
        <f>+'10.ค่าใช้จ่าย(แยกกลุ่ม)'!Z122</f>
        <v>เพ็ญ,รพช.</v>
      </c>
      <c r="N106" s="15">
        <f>+'10.ค่าใช้จ่าย(แยกกลุ่ม)'!AA122</f>
        <v>-2.9658885905256528E-4</v>
      </c>
      <c r="O106" s="15">
        <f>+'10.ค่าใช้จ่าย(แยกกลุ่ม)'!AB122</f>
        <v>-0.28951904672989487</v>
      </c>
      <c r="P106" s="15">
        <f>+'10.ค่าใช้จ่าย(แยกกลุ่ม)'!AC122</f>
        <v>5.4066435503493153E-2</v>
      </c>
      <c r="Q106" s="15">
        <f>+'10.ค่าใช้จ่าย(แยกกลุ่ม)'!AD122</f>
        <v>-7.0534345466584686E-2</v>
      </c>
      <c r="R106" s="15">
        <f>+'10.ค่าใช้จ่าย(แยกกลุ่ม)'!AE122</f>
        <v>-0.25831470297139048</v>
      </c>
      <c r="S106" s="15">
        <f>+'10.ค่าใช้จ่าย(แยกกลุ่ม)'!AF122</f>
        <v>-0.35893184609829398</v>
      </c>
      <c r="T106" s="15">
        <f>+'10.ค่าใช้จ่าย(แยกกลุ่ม)'!AG122</f>
        <v>0.40628220293781325</v>
      </c>
      <c r="U106" s="15">
        <f>+'10.ค่าใช้จ่าย(แยกกลุ่ม)'!AH122</f>
        <v>0.13948590728501464</v>
      </c>
      <c r="V106" s="15">
        <f>+'10.ค่าใช้จ่าย(แยกกลุ่ม)'!AI122</f>
        <v>0.20886243009704941</v>
      </c>
      <c r="W106" s="15">
        <f>+'10.ค่าใช้จ่าย(แยกกลุ่ม)'!AJ122</f>
        <v>0.42113458995046549</v>
      </c>
      <c r="X106" s="15">
        <f>+'10.ค่าใช้จ่าย(แยกกลุ่ม)'!AK122</f>
        <v>2.1191640872313742</v>
      </c>
    </row>
    <row r="107" spans="1:24">
      <c r="A107" s="314" t="str">
        <f>+'10.ค่าใช้จ่าย(แยกกลุ่ม)'!B125</f>
        <v>สมเด็จพระยุพราชบ้านดุง,รพช.</v>
      </c>
      <c r="B107" s="314">
        <f>+'10.ค่าใช้จ่าย(แยกกลุ่ม)'!C125</f>
        <v>6862.5354177964218</v>
      </c>
      <c r="C107" s="314">
        <f>+'10.ค่าใช้จ่าย(แยกกลุ่ม)'!D125</f>
        <v>82.996618309091104</v>
      </c>
      <c r="D107" s="314">
        <f>+'10.ค่าใช้จ่าย(แยกกลุ่ม)'!E125</f>
        <v>1427.1646633766136</v>
      </c>
      <c r="E107" s="314">
        <f>+'10.ค่าใช้จ่าย(แยกกลุ่ม)'!F125</f>
        <v>526.88187109622402</v>
      </c>
      <c r="F107" s="314">
        <f>+'10.ค่าใช้จ่าย(แยกกลุ่ม)'!G125</f>
        <v>948.33084249543504</v>
      </c>
      <c r="G107" s="314">
        <f>+'10.ค่าใช้จ่าย(แยกกลุ่ม)'!H125</f>
        <v>727.34875596756376</v>
      </c>
      <c r="H107" s="314">
        <f>+'10.ค่าใช้จ่าย(แยกกลุ่ม)'!I125</f>
        <v>441.56871353402931</v>
      </c>
      <c r="I107" s="314">
        <f>+'10.ค่าใช้จ่าย(แยกกลุ่ม)'!J125</f>
        <v>277.67225006992061</v>
      </c>
      <c r="J107" s="314">
        <f>+'10.ค่าใช้จ่าย(แยกกลุ่ม)'!K125</f>
        <v>294.07790508604</v>
      </c>
      <c r="K107" s="314">
        <f>+'10.ค่าใช้จ่าย(แยกกลุ่ม)'!L125</f>
        <v>3.2036072374748051E-2</v>
      </c>
      <c r="L107" s="314">
        <f>+'10.ค่าใช้จ่าย(แยกกลุ่ม)'!M125</f>
        <v>198.38301030877929</v>
      </c>
      <c r="M107" s="16" t="str">
        <f>+'10.ค่าใช้จ่าย(แยกกลุ่ม)'!Z125</f>
        <v>สมเด็จพระยุพราชบ้านดุง,รพช.</v>
      </c>
      <c r="N107" s="15">
        <f>+'10.ค่าใช้จ่าย(แยกกลุ่ม)'!AA125</f>
        <v>-8.7961548570354056E-2</v>
      </c>
      <c r="O107" s="15">
        <f>+'10.ค่าใช้จ่าย(แยกกลุ่ม)'!AB125</f>
        <v>0.44821940574932578</v>
      </c>
      <c r="P107" s="15">
        <f>+'10.ค่าใช้จ่าย(แยกกลุ่ม)'!AC125</f>
        <v>-9.7005193507634674E-2</v>
      </c>
      <c r="Q107" s="15">
        <f>+'10.ค่าใช้จ่าย(แยกกลุ่ม)'!AD125</f>
        <v>-0.23585988082843515</v>
      </c>
      <c r="R107" s="15">
        <f>+'10.ค่าใช้จ่าย(แยกกลุ่ม)'!AE125</f>
        <v>0.20857486844798129</v>
      </c>
      <c r="S107" s="15">
        <f>+'10.ค่าใช้จ่าย(แยกกลุ่ม)'!AF125</f>
        <v>0.20297366947887011</v>
      </c>
      <c r="T107" s="15">
        <f>+'10.ค่าใช้จ่าย(แยกกลุ่ม)'!AG125</f>
        <v>-0.39305704391982688</v>
      </c>
      <c r="U107" s="15">
        <f>+'10.ค่าใช้จ่าย(แยกกลุ่ม)'!AH125</f>
        <v>-0.47944027269207756</v>
      </c>
      <c r="V107" s="15">
        <f>+'10.ค่าใช้จ่าย(แยกกลุ่ม)'!AI125</f>
        <v>-9.7229230912885795E-2</v>
      </c>
      <c r="W107" s="15">
        <f>+'10.ค่าใช้จ่าย(แยกกลุ่ม)'!AJ125</f>
        <v>-0.99931121750518404</v>
      </c>
      <c r="X107" s="15">
        <f>+'10.ค่าใช้จ่าย(แยกกลุ่ม)'!AK125</f>
        <v>-7.5450066043175557E-2</v>
      </c>
    </row>
    <row r="108" spans="1:24">
      <c r="A108" s="314" t="str">
        <f>+'10.ค่าใช้จ่าย(แยกกลุ่ม)'!B132</f>
        <v>กุมภวาปี,รพท.</v>
      </c>
      <c r="B108" s="314">
        <f>+'10.ค่าใช้จ่าย(แยกกลุ่ม)'!C132</f>
        <v>6690.5065276488158</v>
      </c>
      <c r="C108" s="314">
        <f>+'10.ค่าใช้จ่าย(แยกกลุ่ม)'!D132</f>
        <v>114.80693412151422</v>
      </c>
      <c r="D108" s="314">
        <f>+'10.ค่าใช้จ่าย(แยกกลุ่ม)'!E132</f>
        <v>1885.4356484043192</v>
      </c>
      <c r="E108" s="314">
        <f>+'10.ค่าใช้จ่าย(แยกกลุ่ม)'!F132</f>
        <v>871.04904516540728</v>
      </c>
      <c r="F108" s="314">
        <f>+'10.ค่าใช้จ่าย(แยกกลุ่ม)'!G132</f>
        <v>545.95648081137347</v>
      </c>
      <c r="G108" s="314">
        <f>+'10.ค่าใช้จ่าย(แยกกลุ่ม)'!H132</f>
        <v>294.34533642593357</v>
      </c>
      <c r="H108" s="314">
        <f>+'10.ค่าใช้จ่าย(แยกกลุ่ม)'!I132</f>
        <v>1650.6693081989763</v>
      </c>
      <c r="I108" s="314">
        <f>+'10.ค่าใช้จ่าย(แยกกลุ่ม)'!J132</f>
        <v>407.67449230115221</v>
      </c>
      <c r="J108" s="314">
        <f>+'10.ค่าใช้จ่าย(แยกกลุ่ม)'!K132</f>
        <v>354.38387498299227</v>
      </c>
      <c r="K108" s="314">
        <f>+'10.ค่าใช้จ่าย(แยกกลุ่ม)'!L132</f>
        <v>38.310588178262051</v>
      </c>
      <c r="L108" s="314">
        <f>+'10.ค่าใช้จ่าย(แยกกลุ่ม)'!M132</f>
        <v>122.54789892215078</v>
      </c>
      <c r="M108" s="16" t="str">
        <f>+'10.ค่าใช้จ่าย(แยกกลุ่ม)'!Z132</f>
        <v>กุมภวาปี,รพท.</v>
      </c>
      <c r="N108" s="15">
        <f>+'10.ค่าใช้จ่าย(แยกกลุ่ม)'!AA132</f>
        <v>-5.1561993245695104E-3</v>
      </c>
      <c r="O108" s="15">
        <f>+'10.ค่าใช้จ่าย(แยกกลุ่ม)'!AB132</f>
        <v>0.91934912812840608</v>
      </c>
      <c r="P108" s="15">
        <f>+'10.ค่าใช้จ่าย(แยกกลุ่ม)'!AC132</f>
        <v>-7.9298985255856963E-2</v>
      </c>
      <c r="Q108" s="15">
        <f>+'10.ค่าใช้จ่าย(แยกกลุ่ม)'!AD132</f>
        <v>-0.20683240247347112</v>
      </c>
      <c r="R108" s="15">
        <f>+'10.ค่าใช้จ่าย(แยกกลุ่ม)'!AE132</f>
        <v>0.26600079294382317</v>
      </c>
      <c r="S108" s="15">
        <f>+'10.ค่าใช้จ่าย(แยกกลุ่ม)'!AF132</f>
        <v>-0.31477592035866314</v>
      </c>
      <c r="T108" s="15">
        <f>+'10.ค่าใช้จ่าย(แยกกลุ่ม)'!AG132</f>
        <v>0.54906692181431138</v>
      </c>
      <c r="U108" s="15">
        <f>+'10.ค่าใช้จ่าย(แยกกลุ่ม)'!AH132</f>
        <v>-0.14398611402980444</v>
      </c>
      <c r="V108" s="15">
        <f>+'10.ค่าใช้จ่าย(แยกกลุ่ม)'!AI132</f>
        <v>5.528615556925421E-2</v>
      </c>
      <c r="W108" s="15">
        <f>+'10.ค่าใช้จ่าย(แยกกลุ่ม)'!AJ132</f>
        <v>0.66547902775071455</v>
      </c>
      <c r="X108" s="15">
        <f>+'10.ค่าใช้จ่าย(แยกกลุ่ม)'!AK132</f>
        <v>-0.26857128219600218</v>
      </c>
    </row>
    <row r="109" spans="1:24">
      <c r="A109" s="314" t="str">
        <f>+'10.ค่าใช้จ่าย(แยกกลุ่ม)'!B151</f>
        <v>อุดรธานี,รพศ.</v>
      </c>
      <c r="B109" s="314">
        <f>+'10.ค่าใช้จ่าย(แยกกลุ่ม)'!C151</f>
        <v>7046.0878900021671</v>
      </c>
      <c r="C109" s="314">
        <f>+'10.ค่าใช้จ่าย(แยกกลุ่ม)'!D151</f>
        <v>45.719861901676296</v>
      </c>
      <c r="D109" s="314">
        <f>+'10.ค่าใช้จ่าย(แยกกลุ่ม)'!E151</f>
        <v>4441.1968362039133</v>
      </c>
      <c r="E109" s="314">
        <f>+'10.ค่าใช้จ่าย(แยกกลุ่ม)'!F151</f>
        <v>2217.0862531652974</v>
      </c>
      <c r="F109" s="314">
        <f>+'10.ค่าใช้จ่าย(แยกกลุ่ม)'!G151</f>
        <v>108.88718327545371</v>
      </c>
      <c r="G109" s="314">
        <f>+'10.ค่าใช้จ่าย(แยกกลุ่ม)'!H151</f>
        <v>436.70892676276196</v>
      </c>
      <c r="H109" s="314">
        <f>+'10.ค่าใช้จ่าย(แยกกลุ่ม)'!I151</f>
        <v>1064.6820205795905</v>
      </c>
      <c r="I109" s="314">
        <f>+'10.ค่าใช้จ่าย(แยกกลุ่ม)'!J151</f>
        <v>998.85868614574156</v>
      </c>
      <c r="J109" s="314">
        <f>+'10.ค่าใช้จ่าย(แยกกลุ่ม)'!K151</f>
        <v>188.25901919494177</v>
      </c>
      <c r="K109" s="314">
        <f>+'10.ค่าใช้จ่าย(แยกกลุ่ม)'!L151</f>
        <v>5.5318641645326307</v>
      </c>
      <c r="L109" s="314">
        <f>+'10.ค่าใช้จ่าย(แยกกลุ่ม)'!M151</f>
        <v>163.61393958635631</v>
      </c>
      <c r="M109" s="16" t="str">
        <f>+'10.ค่าใช้จ่าย(แยกกลุ่ม)'!Z151</f>
        <v>อุดรธานี,รพศ.</v>
      </c>
      <c r="N109" s="15">
        <f>+'10.ค่าใช้จ่าย(แยกกลุ่ม)'!AA151</f>
        <v>0.10010976773972124</v>
      </c>
      <c r="O109" s="15">
        <f>+'10.ค่าใช้จ่าย(แยกกลุ่ม)'!AB151</f>
        <v>0.13697081880409145</v>
      </c>
      <c r="P109" s="15">
        <f>+'10.ค่าใช้จ่าย(แยกกลุ่ม)'!AC151</f>
        <v>7.6784775706096556E-2</v>
      </c>
      <c r="Q109" s="15">
        <f>+'10.ค่าใช้จ่าย(แยกกลุ่ม)'!AD151</f>
        <v>4.6322365614528425E-2</v>
      </c>
      <c r="R109" s="15">
        <f>+'10.ค่าใช้จ่าย(แยกกลุ่ม)'!AE151</f>
        <v>-0.36495517445257064</v>
      </c>
      <c r="S109" s="15">
        <f>+'10.ค่าใช้จ่าย(แยกกลุ่ม)'!AF151</f>
        <v>0.11603540026743481</v>
      </c>
      <c r="T109" s="15">
        <f>+'10.ค่าใช้จ่าย(แยกกลุ่ม)'!AG151</f>
        <v>0.26072327612007501</v>
      </c>
      <c r="U109" s="15">
        <f>+'10.ค่าใช้จ่าย(แยกกลุ่ม)'!AH151</f>
        <v>0.45298097743352483</v>
      </c>
      <c r="V109" s="15">
        <f>+'10.ค่าใช้จ่าย(แยกกลุ่ม)'!AI151</f>
        <v>-0.22416223533784252</v>
      </c>
      <c r="W109" s="15">
        <f>+'10.ค่าใช้จ่าย(แยกกลุ่ม)'!AJ151</f>
        <v>0.75519167373156615</v>
      </c>
      <c r="X109" s="15">
        <f>+'10.ค่าใช้จ่าย(แยกกลุ่ม)'!AK151</f>
        <v>0.92711169238094526</v>
      </c>
    </row>
  </sheetData>
  <mergeCells count="28"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  <mergeCell ref="A28:A29"/>
    <mergeCell ref="M28:M29"/>
    <mergeCell ref="A45:A46"/>
    <mergeCell ref="M45:M46"/>
    <mergeCell ref="B87:L87"/>
    <mergeCell ref="N78:X78"/>
    <mergeCell ref="N87:X87"/>
    <mergeCell ref="N2:X2"/>
    <mergeCell ref="N17:X17"/>
    <mergeCell ref="N28:X28"/>
    <mergeCell ref="N45:X45"/>
    <mergeCell ref="N66:X66"/>
  </mergeCells>
  <phoneticPr fontId="5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F3F5-1305-4DA8-AB80-AB576869300F}">
  <sheetPr>
    <tabColor theme="9" tint="0.39997558519241921"/>
  </sheetPr>
  <dimension ref="A1:K35"/>
  <sheetViews>
    <sheetView view="pageBreakPreview" zoomScale="76" zoomScaleNormal="60" zoomScaleSheetLayoutView="76" workbookViewId="0"/>
  </sheetViews>
  <sheetFormatPr defaultColWidth="9" defaultRowHeight="13.2"/>
  <cols>
    <col min="1" max="1" width="20.59765625" style="36" customWidth="1"/>
    <col min="2" max="4" width="16.59765625" style="36" customWidth="1"/>
    <col min="5" max="8" width="13" style="36" customWidth="1"/>
    <col min="9" max="11" width="16.59765625" style="36" customWidth="1"/>
    <col min="12" max="256" width="9" style="36"/>
    <col min="257" max="257" width="20.59765625" style="36" customWidth="1"/>
    <col min="258" max="260" width="16.59765625" style="36" customWidth="1"/>
    <col min="261" max="264" width="13" style="36" customWidth="1"/>
    <col min="265" max="267" width="16.59765625" style="36" customWidth="1"/>
    <col min="268" max="512" width="9" style="36"/>
    <col min="513" max="513" width="20.59765625" style="36" customWidth="1"/>
    <col min="514" max="516" width="16.59765625" style="36" customWidth="1"/>
    <col min="517" max="520" width="13" style="36" customWidth="1"/>
    <col min="521" max="523" width="16.59765625" style="36" customWidth="1"/>
    <col min="524" max="768" width="9" style="36"/>
    <col min="769" max="769" width="20.59765625" style="36" customWidth="1"/>
    <col min="770" max="772" width="16.59765625" style="36" customWidth="1"/>
    <col min="773" max="776" width="13" style="36" customWidth="1"/>
    <col min="777" max="779" width="16.59765625" style="36" customWidth="1"/>
    <col min="780" max="1024" width="9" style="36"/>
    <col min="1025" max="1025" width="20.59765625" style="36" customWidth="1"/>
    <col min="1026" max="1028" width="16.59765625" style="36" customWidth="1"/>
    <col min="1029" max="1032" width="13" style="36" customWidth="1"/>
    <col min="1033" max="1035" width="16.59765625" style="36" customWidth="1"/>
    <col min="1036" max="1280" width="9" style="36"/>
    <col min="1281" max="1281" width="20.59765625" style="36" customWidth="1"/>
    <col min="1282" max="1284" width="16.59765625" style="36" customWidth="1"/>
    <col min="1285" max="1288" width="13" style="36" customWidth="1"/>
    <col min="1289" max="1291" width="16.59765625" style="36" customWidth="1"/>
    <col min="1292" max="1536" width="9" style="36"/>
    <col min="1537" max="1537" width="20.59765625" style="36" customWidth="1"/>
    <col min="1538" max="1540" width="16.59765625" style="36" customWidth="1"/>
    <col min="1541" max="1544" width="13" style="36" customWidth="1"/>
    <col min="1545" max="1547" width="16.59765625" style="36" customWidth="1"/>
    <col min="1548" max="1792" width="9" style="36"/>
    <col min="1793" max="1793" width="20.59765625" style="36" customWidth="1"/>
    <col min="1794" max="1796" width="16.59765625" style="36" customWidth="1"/>
    <col min="1797" max="1800" width="13" style="36" customWidth="1"/>
    <col min="1801" max="1803" width="16.59765625" style="36" customWidth="1"/>
    <col min="1804" max="2048" width="9" style="36"/>
    <col min="2049" max="2049" width="20.59765625" style="36" customWidth="1"/>
    <col min="2050" max="2052" width="16.59765625" style="36" customWidth="1"/>
    <col min="2053" max="2056" width="13" style="36" customWidth="1"/>
    <col min="2057" max="2059" width="16.59765625" style="36" customWidth="1"/>
    <col min="2060" max="2304" width="9" style="36"/>
    <col min="2305" max="2305" width="20.59765625" style="36" customWidth="1"/>
    <col min="2306" max="2308" width="16.59765625" style="36" customWidth="1"/>
    <col min="2309" max="2312" width="13" style="36" customWidth="1"/>
    <col min="2313" max="2315" width="16.59765625" style="36" customWidth="1"/>
    <col min="2316" max="2560" width="9" style="36"/>
    <col min="2561" max="2561" width="20.59765625" style="36" customWidth="1"/>
    <col min="2562" max="2564" width="16.59765625" style="36" customWidth="1"/>
    <col min="2565" max="2568" width="13" style="36" customWidth="1"/>
    <col min="2569" max="2571" width="16.59765625" style="36" customWidth="1"/>
    <col min="2572" max="2816" width="9" style="36"/>
    <col min="2817" max="2817" width="20.59765625" style="36" customWidth="1"/>
    <col min="2818" max="2820" width="16.59765625" style="36" customWidth="1"/>
    <col min="2821" max="2824" width="13" style="36" customWidth="1"/>
    <col min="2825" max="2827" width="16.59765625" style="36" customWidth="1"/>
    <col min="2828" max="3072" width="9" style="36"/>
    <col min="3073" max="3073" width="20.59765625" style="36" customWidth="1"/>
    <col min="3074" max="3076" width="16.59765625" style="36" customWidth="1"/>
    <col min="3077" max="3080" width="13" style="36" customWidth="1"/>
    <col min="3081" max="3083" width="16.59765625" style="36" customWidth="1"/>
    <col min="3084" max="3328" width="9" style="36"/>
    <col min="3329" max="3329" width="20.59765625" style="36" customWidth="1"/>
    <col min="3330" max="3332" width="16.59765625" style="36" customWidth="1"/>
    <col min="3333" max="3336" width="13" style="36" customWidth="1"/>
    <col min="3337" max="3339" width="16.59765625" style="36" customWidth="1"/>
    <col min="3340" max="3584" width="9" style="36"/>
    <col min="3585" max="3585" width="20.59765625" style="36" customWidth="1"/>
    <col min="3586" max="3588" width="16.59765625" style="36" customWidth="1"/>
    <col min="3589" max="3592" width="13" style="36" customWidth="1"/>
    <col min="3593" max="3595" width="16.59765625" style="36" customWidth="1"/>
    <col min="3596" max="3840" width="9" style="36"/>
    <col min="3841" max="3841" width="20.59765625" style="36" customWidth="1"/>
    <col min="3842" max="3844" width="16.59765625" style="36" customWidth="1"/>
    <col min="3845" max="3848" width="13" style="36" customWidth="1"/>
    <col min="3849" max="3851" width="16.59765625" style="36" customWidth="1"/>
    <col min="3852" max="4096" width="9" style="36"/>
    <col min="4097" max="4097" width="20.59765625" style="36" customWidth="1"/>
    <col min="4098" max="4100" width="16.59765625" style="36" customWidth="1"/>
    <col min="4101" max="4104" width="13" style="36" customWidth="1"/>
    <col min="4105" max="4107" width="16.59765625" style="36" customWidth="1"/>
    <col min="4108" max="4352" width="9" style="36"/>
    <col min="4353" max="4353" width="20.59765625" style="36" customWidth="1"/>
    <col min="4354" max="4356" width="16.59765625" style="36" customWidth="1"/>
    <col min="4357" max="4360" width="13" style="36" customWidth="1"/>
    <col min="4361" max="4363" width="16.59765625" style="36" customWidth="1"/>
    <col min="4364" max="4608" width="9" style="36"/>
    <col min="4609" max="4609" width="20.59765625" style="36" customWidth="1"/>
    <col min="4610" max="4612" width="16.59765625" style="36" customWidth="1"/>
    <col min="4613" max="4616" width="13" style="36" customWidth="1"/>
    <col min="4617" max="4619" width="16.59765625" style="36" customWidth="1"/>
    <col min="4620" max="4864" width="9" style="36"/>
    <col min="4865" max="4865" width="20.59765625" style="36" customWidth="1"/>
    <col min="4866" max="4868" width="16.59765625" style="36" customWidth="1"/>
    <col min="4869" max="4872" width="13" style="36" customWidth="1"/>
    <col min="4873" max="4875" width="16.59765625" style="36" customWidth="1"/>
    <col min="4876" max="5120" width="9" style="36"/>
    <col min="5121" max="5121" width="20.59765625" style="36" customWidth="1"/>
    <col min="5122" max="5124" width="16.59765625" style="36" customWidth="1"/>
    <col min="5125" max="5128" width="13" style="36" customWidth="1"/>
    <col min="5129" max="5131" width="16.59765625" style="36" customWidth="1"/>
    <col min="5132" max="5376" width="9" style="36"/>
    <col min="5377" max="5377" width="20.59765625" style="36" customWidth="1"/>
    <col min="5378" max="5380" width="16.59765625" style="36" customWidth="1"/>
    <col min="5381" max="5384" width="13" style="36" customWidth="1"/>
    <col min="5385" max="5387" width="16.59765625" style="36" customWidth="1"/>
    <col min="5388" max="5632" width="9" style="36"/>
    <col min="5633" max="5633" width="20.59765625" style="36" customWidth="1"/>
    <col min="5634" max="5636" width="16.59765625" style="36" customWidth="1"/>
    <col min="5637" max="5640" width="13" style="36" customWidth="1"/>
    <col min="5641" max="5643" width="16.59765625" style="36" customWidth="1"/>
    <col min="5644" max="5888" width="9" style="36"/>
    <col min="5889" max="5889" width="20.59765625" style="36" customWidth="1"/>
    <col min="5890" max="5892" width="16.59765625" style="36" customWidth="1"/>
    <col min="5893" max="5896" width="13" style="36" customWidth="1"/>
    <col min="5897" max="5899" width="16.59765625" style="36" customWidth="1"/>
    <col min="5900" max="6144" width="9" style="36"/>
    <col min="6145" max="6145" width="20.59765625" style="36" customWidth="1"/>
    <col min="6146" max="6148" width="16.59765625" style="36" customWidth="1"/>
    <col min="6149" max="6152" width="13" style="36" customWidth="1"/>
    <col min="6153" max="6155" width="16.59765625" style="36" customWidth="1"/>
    <col min="6156" max="6400" width="9" style="36"/>
    <col min="6401" max="6401" width="20.59765625" style="36" customWidth="1"/>
    <col min="6402" max="6404" width="16.59765625" style="36" customWidth="1"/>
    <col min="6405" max="6408" width="13" style="36" customWidth="1"/>
    <col min="6409" max="6411" width="16.59765625" style="36" customWidth="1"/>
    <col min="6412" max="6656" width="9" style="36"/>
    <col min="6657" max="6657" width="20.59765625" style="36" customWidth="1"/>
    <col min="6658" max="6660" width="16.59765625" style="36" customWidth="1"/>
    <col min="6661" max="6664" width="13" style="36" customWidth="1"/>
    <col min="6665" max="6667" width="16.59765625" style="36" customWidth="1"/>
    <col min="6668" max="6912" width="9" style="36"/>
    <col min="6913" max="6913" width="20.59765625" style="36" customWidth="1"/>
    <col min="6914" max="6916" width="16.59765625" style="36" customWidth="1"/>
    <col min="6917" max="6920" width="13" style="36" customWidth="1"/>
    <col min="6921" max="6923" width="16.59765625" style="36" customWidth="1"/>
    <col min="6924" max="7168" width="9" style="36"/>
    <col min="7169" max="7169" width="20.59765625" style="36" customWidth="1"/>
    <col min="7170" max="7172" width="16.59765625" style="36" customWidth="1"/>
    <col min="7173" max="7176" width="13" style="36" customWidth="1"/>
    <col min="7177" max="7179" width="16.59765625" style="36" customWidth="1"/>
    <col min="7180" max="7424" width="9" style="36"/>
    <col min="7425" max="7425" width="20.59765625" style="36" customWidth="1"/>
    <col min="7426" max="7428" width="16.59765625" style="36" customWidth="1"/>
    <col min="7429" max="7432" width="13" style="36" customWidth="1"/>
    <col min="7433" max="7435" width="16.59765625" style="36" customWidth="1"/>
    <col min="7436" max="7680" width="9" style="36"/>
    <col min="7681" max="7681" width="20.59765625" style="36" customWidth="1"/>
    <col min="7682" max="7684" width="16.59765625" style="36" customWidth="1"/>
    <col min="7685" max="7688" width="13" style="36" customWidth="1"/>
    <col min="7689" max="7691" width="16.59765625" style="36" customWidth="1"/>
    <col min="7692" max="7936" width="9" style="36"/>
    <col min="7937" max="7937" width="20.59765625" style="36" customWidth="1"/>
    <col min="7938" max="7940" width="16.59765625" style="36" customWidth="1"/>
    <col min="7941" max="7944" width="13" style="36" customWidth="1"/>
    <col min="7945" max="7947" width="16.59765625" style="36" customWidth="1"/>
    <col min="7948" max="8192" width="9" style="36"/>
    <col min="8193" max="8193" width="20.59765625" style="36" customWidth="1"/>
    <col min="8194" max="8196" width="16.59765625" style="36" customWidth="1"/>
    <col min="8197" max="8200" width="13" style="36" customWidth="1"/>
    <col min="8201" max="8203" width="16.59765625" style="36" customWidth="1"/>
    <col min="8204" max="8448" width="9" style="36"/>
    <col min="8449" max="8449" width="20.59765625" style="36" customWidth="1"/>
    <col min="8450" max="8452" width="16.59765625" style="36" customWidth="1"/>
    <col min="8453" max="8456" width="13" style="36" customWidth="1"/>
    <col min="8457" max="8459" width="16.59765625" style="36" customWidth="1"/>
    <col min="8460" max="8704" width="9" style="36"/>
    <col min="8705" max="8705" width="20.59765625" style="36" customWidth="1"/>
    <col min="8706" max="8708" width="16.59765625" style="36" customWidth="1"/>
    <col min="8709" max="8712" width="13" style="36" customWidth="1"/>
    <col min="8713" max="8715" width="16.59765625" style="36" customWidth="1"/>
    <col min="8716" max="8960" width="9" style="36"/>
    <col min="8961" max="8961" width="20.59765625" style="36" customWidth="1"/>
    <col min="8962" max="8964" width="16.59765625" style="36" customWidth="1"/>
    <col min="8965" max="8968" width="13" style="36" customWidth="1"/>
    <col min="8969" max="8971" width="16.59765625" style="36" customWidth="1"/>
    <col min="8972" max="9216" width="9" style="36"/>
    <col min="9217" max="9217" width="20.59765625" style="36" customWidth="1"/>
    <col min="9218" max="9220" width="16.59765625" style="36" customWidth="1"/>
    <col min="9221" max="9224" width="13" style="36" customWidth="1"/>
    <col min="9225" max="9227" width="16.59765625" style="36" customWidth="1"/>
    <col min="9228" max="9472" width="9" style="36"/>
    <col min="9473" max="9473" width="20.59765625" style="36" customWidth="1"/>
    <col min="9474" max="9476" width="16.59765625" style="36" customWidth="1"/>
    <col min="9477" max="9480" width="13" style="36" customWidth="1"/>
    <col min="9481" max="9483" width="16.59765625" style="36" customWidth="1"/>
    <col min="9484" max="9728" width="9" style="36"/>
    <col min="9729" max="9729" width="20.59765625" style="36" customWidth="1"/>
    <col min="9730" max="9732" width="16.59765625" style="36" customWidth="1"/>
    <col min="9733" max="9736" width="13" style="36" customWidth="1"/>
    <col min="9737" max="9739" width="16.59765625" style="36" customWidth="1"/>
    <col min="9740" max="9984" width="9" style="36"/>
    <col min="9985" max="9985" width="20.59765625" style="36" customWidth="1"/>
    <col min="9986" max="9988" width="16.59765625" style="36" customWidth="1"/>
    <col min="9989" max="9992" width="13" style="36" customWidth="1"/>
    <col min="9993" max="9995" width="16.59765625" style="36" customWidth="1"/>
    <col min="9996" max="10240" width="9" style="36"/>
    <col min="10241" max="10241" width="20.59765625" style="36" customWidth="1"/>
    <col min="10242" max="10244" width="16.59765625" style="36" customWidth="1"/>
    <col min="10245" max="10248" width="13" style="36" customWidth="1"/>
    <col min="10249" max="10251" width="16.59765625" style="36" customWidth="1"/>
    <col min="10252" max="10496" width="9" style="36"/>
    <col min="10497" max="10497" width="20.59765625" style="36" customWidth="1"/>
    <col min="10498" max="10500" width="16.59765625" style="36" customWidth="1"/>
    <col min="10501" max="10504" width="13" style="36" customWidth="1"/>
    <col min="10505" max="10507" width="16.59765625" style="36" customWidth="1"/>
    <col min="10508" max="10752" width="9" style="36"/>
    <col min="10753" max="10753" width="20.59765625" style="36" customWidth="1"/>
    <col min="10754" max="10756" width="16.59765625" style="36" customWidth="1"/>
    <col min="10757" max="10760" width="13" style="36" customWidth="1"/>
    <col min="10761" max="10763" width="16.59765625" style="36" customWidth="1"/>
    <col min="10764" max="11008" width="9" style="36"/>
    <col min="11009" max="11009" width="20.59765625" style="36" customWidth="1"/>
    <col min="11010" max="11012" width="16.59765625" style="36" customWidth="1"/>
    <col min="11013" max="11016" width="13" style="36" customWidth="1"/>
    <col min="11017" max="11019" width="16.59765625" style="36" customWidth="1"/>
    <col min="11020" max="11264" width="9" style="36"/>
    <col min="11265" max="11265" width="20.59765625" style="36" customWidth="1"/>
    <col min="11266" max="11268" width="16.59765625" style="36" customWidth="1"/>
    <col min="11269" max="11272" width="13" style="36" customWidth="1"/>
    <col min="11273" max="11275" width="16.59765625" style="36" customWidth="1"/>
    <col min="11276" max="11520" width="9" style="36"/>
    <col min="11521" max="11521" width="20.59765625" style="36" customWidth="1"/>
    <col min="11522" max="11524" width="16.59765625" style="36" customWidth="1"/>
    <col min="11525" max="11528" width="13" style="36" customWidth="1"/>
    <col min="11529" max="11531" width="16.59765625" style="36" customWidth="1"/>
    <col min="11532" max="11776" width="9" style="36"/>
    <col min="11777" max="11777" width="20.59765625" style="36" customWidth="1"/>
    <col min="11778" max="11780" width="16.59765625" style="36" customWidth="1"/>
    <col min="11781" max="11784" width="13" style="36" customWidth="1"/>
    <col min="11785" max="11787" width="16.59765625" style="36" customWidth="1"/>
    <col min="11788" max="12032" width="9" style="36"/>
    <col min="12033" max="12033" width="20.59765625" style="36" customWidth="1"/>
    <col min="12034" max="12036" width="16.59765625" style="36" customWidth="1"/>
    <col min="12037" max="12040" width="13" style="36" customWidth="1"/>
    <col min="12041" max="12043" width="16.59765625" style="36" customWidth="1"/>
    <col min="12044" max="12288" width="9" style="36"/>
    <col min="12289" max="12289" width="20.59765625" style="36" customWidth="1"/>
    <col min="12290" max="12292" width="16.59765625" style="36" customWidth="1"/>
    <col min="12293" max="12296" width="13" style="36" customWidth="1"/>
    <col min="12297" max="12299" width="16.59765625" style="36" customWidth="1"/>
    <col min="12300" max="12544" width="9" style="36"/>
    <col min="12545" max="12545" width="20.59765625" style="36" customWidth="1"/>
    <col min="12546" max="12548" width="16.59765625" style="36" customWidth="1"/>
    <col min="12549" max="12552" width="13" style="36" customWidth="1"/>
    <col min="12553" max="12555" width="16.59765625" style="36" customWidth="1"/>
    <col min="12556" max="12800" width="9" style="36"/>
    <col min="12801" max="12801" width="20.59765625" style="36" customWidth="1"/>
    <col min="12802" max="12804" width="16.59765625" style="36" customWidth="1"/>
    <col min="12805" max="12808" width="13" style="36" customWidth="1"/>
    <col min="12809" max="12811" width="16.59765625" style="36" customWidth="1"/>
    <col min="12812" max="13056" width="9" style="36"/>
    <col min="13057" max="13057" width="20.59765625" style="36" customWidth="1"/>
    <col min="13058" max="13060" width="16.59765625" style="36" customWidth="1"/>
    <col min="13061" max="13064" width="13" style="36" customWidth="1"/>
    <col min="13065" max="13067" width="16.59765625" style="36" customWidth="1"/>
    <col min="13068" max="13312" width="9" style="36"/>
    <col min="13313" max="13313" width="20.59765625" style="36" customWidth="1"/>
    <col min="13314" max="13316" width="16.59765625" style="36" customWidth="1"/>
    <col min="13317" max="13320" width="13" style="36" customWidth="1"/>
    <col min="13321" max="13323" width="16.59765625" style="36" customWidth="1"/>
    <col min="13324" max="13568" width="9" style="36"/>
    <col min="13569" max="13569" width="20.59765625" style="36" customWidth="1"/>
    <col min="13570" max="13572" width="16.59765625" style="36" customWidth="1"/>
    <col min="13573" max="13576" width="13" style="36" customWidth="1"/>
    <col min="13577" max="13579" width="16.59765625" style="36" customWidth="1"/>
    <col min="13580" max="13824" width="9" style="36"/>
    <col min="13825" max="13825" width="20.59765625" style="36" customWidth="1"/>
    <col min="13826" max="13828" width="16.59765625" style="36" customWidth="1"/>
    <col min="13829" max="13832" width="13" style="36" customWidth="1"/>
    <col min="13833" max="13835" width="16.59765625" style="36" customWidth="1"/>
    <col min="13836" max="14080" width="9" style="36"/>
    <col min="14081" max="14081" width="20.59765625" style="36" customWidth="1"/>
    <col min="14082" max="14084" width="16.59765625" style="36" customWidth="1"/>
    <col min="14085" max="14088" width="13" style="36" customWidth="1"/>
    <col min="14089" max="14091" width="16.59765625" style="36" customWidth="1"/>
    <col min="14092" max="14336" width="9" style="36"/>
    <col min="14337" max="14337" width="20.59765625" style="36" customWidth="1"/>
    <col min="14338" max="14340" width="16.59765625" style="36" customWidth="1"/>
    <col min="14341" max="14344" width="13" style="36" customWidth="1"/>
    <col min="14345" max="14347" width="16.59765625" style="36" customWidth="1"/>
    <col min="14348" max="14592" width="9" style="36"/>
    <col min="14593" max="14593" width="20.59765625" style="36" customWidth="1"/>
    <col min="14594" max="14596" width="16.59765625" style="36" customWidth="1"/>
    <col min="14597" max="14600" width="13" style="36" customWidth="1"/>
    <col min="14601" max="14603" width="16.59765625" style="36" customWidth="1"/>
    <col min="14604" max="14848" width="9" style="36"/>
    <col min="14849" max="14849" width="20.59765625" style="36" customWidth="1"/>
    <col min="14850" max="14852" width="16.59765625" style="36" customWidth="1"/>
    <col min="14853" max="14856" width="13" style="36" customWidth="1"/>
    <col min="14857" max="14859" width="16.59765625" style="36" customWidth="1"/>
    <col min="14860" max="15104" width="9" style="36"/>
    <col min="15105" max="15105" width="20.59765625" style="36" customWidth="1"/>
    <col min="15106" max="15108" width="16.59765625" style="36" customWidth="1"/>
    <col min="15109" max="15112" width="13" style="36" customWidth="1"/>
    <col min="15113" max="15115" width="16.59765625" style="36" customWidth="1"/>
    <col min="15116" max="15360" width="9" style="36"/>
    <col min="15361" max="15361" width="20.59765625" style="36" customWidth="1"/>
    <col min="15362" max="15364" width="16.59765625" style="36" customWidth="1"/>
    <col min="15365" max="15368" width="13" style="36" customWidth="1"/>
    <col min="15369" max="15371" width="16.59765625" style="36" customWidth="1"/>
    <col min="15372" max="15616" width="9" style="36"/>
    <col min="15617" max="15617" width="20.59765625" style="36" customWidth="1"/>
    <col min="15618" max="15620" width="16.59765625" style="36" customWidth="1"/>
    <col min="15621" max="15624" width="13" style="36" customWidth="1"/>
    <col min="15625" max="15627" width="16.59765625" style="36" customWidth="1"/>
    <col min="15628" max="15872" width="9" style="36"/>
    <col min="15873" max="15873" width="20.59765625" style="36" customWidth="1"/>
    <col min="15874" max="15876" width="16.59765625" style="36" customWidth="1"/>
    <col min="15877" max="15880" width="13" style="36" customWidth="1"/>
    <col min="15881" max="15883" width="16.59765625" style="36" customWidth="1"/>
    <col min="15884" max="16128" width="9" style="36"/>
    <col min="16129" max="16129" width="20.59765625" style="36" customWidth="1"/>
    <col min="16130" max="16132" width="16.59765625" style="36" customWidth="1"/>
    <col min="16133" max="16136" width="13" style="36" customWidth="1"/>
    <col min="16137" max="16139" width="16.59765625" style="36" customWidth="1"/>
    <col min="16140" max="16384" width="9" style="36"/>
  </cols>
  <sheetData>
    <row r="1" spans="1:11" s="27" customFormat="1" ht="15">
      <c r="A1" s="27" t="s">
        <v>1351</v>
      </c>
      <c r="I1" s="27" t="s">
        <v>1351</v>
      </c>
    </row>
    <row r="2" spans="1:11" s="27" customFormat="1" ht="15" customHeight="1">
      <c r="A2" s="367" t="s">
        <v>247</v>
      </c>
      <c r="B2" s="368" t="s">
        <v>135</v>
      </c>
      <c r="C2" s="368"/>
      <c r="D2" s="368"/>
      <c r="E2" s="368"/>
      <c r="F2" s="368"/>
      <c r="G2" s="368"/>
      <c r="H2" s="368"/>
    </row>
    <row r="3" spans="1:11" s="27" customFormat="1" ht="15" customHeight="1">
      <c r="A3" s="367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703.55331087060301</v>
      </c>
      <c r="C4" s="31">
        <f>+'9.รายได้(แยกกลุ่ม)'!D11</f>
        <v>360.63028883025379</v>
      </c>
      <c r="D4" s="31">
        <f>+'9.รายได้(แยกกลุ่ม)'!E11</f>
        <v>402.28199345060318</v>
      </c>
      <c r="E4" s="31">
        <f>+'9.รายได้(แยกกลุ่ม)'!F11</f>
        <v>3602.4273250296037</v>
      </c>
      <c r="F4" s="31">
        <f>+'9.รายได้(แยกกลุ่ม)'!G11</f>
        <v>5.4741966889032261</v>
      </c>
      <c r="G4" s="31">
        <f>+'9.รายได้(แยกกลุ่ม)'!H11</f>
        <v>18.02365250593359</v>
      </c>
      <c r="H4" s="31">
        <f>+'9.รายได้(แยกกลุ่ม)'!I11</f>
        <v>455.42898614839368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530.50630550942753</v>
      </c>
      <c r="C5" s="34">
        <f>+'9.รายได้(แยกกลุ่ม)'!D26</f>
        <v>169.85048887214975</v>
      </c>
      <c r="D5" s="34">
        <f>+'9.รายได้(แยกกลุ่ม)'!E26</f>
        <v>314.05746461379402</v>
      </c>
      <c r="E5" s="34">
        <f>+'9.รายได้(แยกกลุ่ม)'!F26</f>
        <v>1120.640848238256</v>
      </c>
      <c r="F5" s="34">
        <f>+'9.รายได้(แยกกลุ่ม)'!G26</f>
        <v>4.3561298976240268</v>
      </c>
      <c r="G5" s="34">
        <f>+'9.รายได้(แยกกลุ่ม)'!H26</f>
        <v>13.966423927651542</v>
      </c>
      <c r="H5" s="34">
        <f>+'9.รายได้(แยกกลุ่ม)'!I26</f>
        <v>272.92361242819163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504.84996085835968</v>
      </c>
      <c r="C6" s="34">
        <f>+'9.รายได้(แยกกลุ่ม)'!D44</f>
        <v>131.37574276782863</v>
      </c>
      <c r="D6" s="34">
        <f>+'9.รายได้(แยกกลุ่ม)'!E44</f>
        <v>352.5287271543487</v>
      </c>
      <c r="E6" s="34">
        <f>+'9.รายได้(แยกกลุ่ม)'!F44</f>
        <v>1316.4892655703547</v>
      </c>
      <c r="F6" s="34">
        <f>+'9.รายได้(แยกกลุ่ม)'!G44</f>
        <v>2.7928914658698392</v>
      </c>
      <c r="G6" s="34">
        <f>+'9.รายได้(แยกกลุ่ม)'!H44</f>
        <v>12.83508239554547</v>
      </c>
      <c r="H6" s="34">
        <f>+'9.รายได้(แยกกลุ่ม)'!I44</f>
        <v>288.45619623535191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559.74292463662766</v>
      </c>
      <c r="C7" s="34">
        <f>+'9.รายได้(แยกกลุ่ม)'!D61</f>
        <v>127.9627061988284</v>
      </c>
      <c r="D7" s="34">
        <f>+'9.รายได้(แยกกลุ่ม)'!E61</f>
        <v>328.55857784128608</v>
      </c>
      <c r="E7" s="34">
        <f>+'9.รายได้(แยกกลุ่ม)'!F61</f>
        <v>1525.56180317146</v>
      </c>
      <c r="F7" s="34">
        <f>+'9.รายได้(แยกกลุ่ม)'!G61</f>
        <v>2.8522495337781844</v>
      </c>
      <c r="G7" s="34">
        <f>+'9.รายได้(แยกกลุ่ม)'!H61</f>
        <v>23.769007215380142</v>
      </c>
      <c r="H7" s="34">
        <f>+'9.รายได้(แยกกลุ่ม)'!I61</f>
        <v>302.95917535369534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512.0175076157069</v>
      </c>
      <c r="C8" s="34">
        <f>+'9.รายได้(แยกกลุ่ม)'!D72</f>
        <v>165.98496748377025</v>
      </c>
      <c r="D8" s="34">
        <f>+'9.รายได้(แยกกลุ่ม)'!E72</f>
        <v>428.98823189359268</v>
      </c>
      <c r="E8" s="34">
        <f>+'9.รายได้(แยกกลุ่ม)'!F72</f>
        <v>3348.5363082983326</v>
      </c>
      <c r="F8" s="34">
        <f>+'9.รายได้(แยกกลุ่ม)'!G72</f>
        <v>4.6169317360903479</v>
      </c>
      <c r="G8" s="34">
        <f>+'9.รายได้(แยกกลุ่ม)'!H72</f>
        <v>20.318252105283971</v>
      </c>
      <c r="H8" s="34">
        <f>+'9.รายได้(แยกกลุ่ม)'!I72</f>
        <v>312.70203306352465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499.33416927587291</v>
      </c>
      <c r="C9" s="34">
        <f>+'9.รายได้(แยกกลุ่ม)'!D83</f>
        <v>145.0799746854658</v>
      </c>
      <c r="D9" s="34">
        <f>+'9.รายได้(แยกกลุ่ม)'!E83</f>
        <v>250.83398227991106</v>
      </c>
      <c r="E9" s="34">
        <f>+'9.รายได้(แยกกลุ่ม)'!F83</f>
        <v>1015.1049133701408</v>
      </c>
      <c r="F9" s="34">
        <f>+'9.รายได้(แยกกลุ่ม)'!G83</f>
        <v>2.4925232526190242</v>
      </c>
      <c r="G9" s="34">
        <f>+'9.รายได้(แยกกลุ่ม)'!H83</f>
        <v>15.179442001880176</v>
      </c>
      <c r="H9" s="34">
        <f>+'9.รายได้(แยกกลุ่ม)'!I83</f>
        <v>238.37430572734266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497.11197307885368</v>
      </c>
      <c r="C10" s="34">
        <f>+'9.รายได้(แยกกลุ่ม)'!D93</f>
        <v>226.90279086995216</v>
      </c>
      <c r="D10" s="34">
        <f>+'9.รายได้(แยกกลุ่ม)'!E93</f>
        <v>320.29906953942589</v>
      </c>
      <c r="E10" s="34">
        <f>+'9.รายได้(แยกกลุ่ม)'!F93</f>
        <v>1576.4326016316036</v>
      </c>
      <c r="F10" s="34">
        <f>+'9.รายได้(แยกกลุ่ม)'!G93</f>
        <v>2.6536668146884246</v>
      </c>
      <c r="G10" s="34">
        <f>+'9.รายได้(แยกกลุ่ม)'!H93</f>
        <v>15.661832650532792</v>
      </c>
      <c r="H10" s="34">
        <f>+'9.รายได้(แยกกลุ่ม)'!I93</f>
        <v>262.06597845375819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610.17062502980195</v>
      </c>
      <c r="C11" s="34">
        <f>+'9.รายได้(แยกกลุ่ม)'!D104</f>
        <v>163.57111028125979</v>
      </c>
      <c r="D11" s="34">
        <f>+'9.รายได้(แยกกลุ่ม)'!E104</f>
        <v>462.73265338067768</v>
      </c>
      <c r="E11" s="34">
        <f>+'9.รายได้(แยกกลุ่ม)'!F104</f>
        <v>1647.8710018057543</v>
      </c>
      <c r="F11" s="34">
        <f>+'9.รายได้(แยกกลุ่ม)'!G104</f>
        <v>2.7890139759770123</v>
      </c>
      <c r="G11" s="34">
        <f>+'9.รายได้(แยกกลุ่ม)'!H104</f>
        <v>25.929631510512873</v>
      </c>
      <c r="H11" s="34">
        <f>+'9.รายได้(แยกกลุ่ม)'!I104</f>
        <v>256.11616095586345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568.8867600754877</v>
      </c>
      <c r="C12" s="34">
        <f>+'9.รายได้(แยกกลุ่ม)'!D114</f>
        <v>155.02954085082894</v>
      </c>
      <c r="D12" s="34">
        <f>+'9.รายได้(แยกกลุ่ม)'!E114</f>
        <v>645.00118016671865</v>
      </c>
      <c r="E12" s="34">
        <f>+'9.รายได้(แยกกลุ่ม)'!F114</f>
        <v>2384.5325691954085</v>
      </c>
      <c r="F12" s="34">
        <f>+'9.รายได้(แยกกลุ่ม)'!G114</f>
        <v>4.2688525815061906</v>
      </c>
      <c r="G12" s="34">
        <f>+'9.รายได้(แยกกลุ่ม)'!H114</f>
        <v>28.486874928744129</v>
      </c>
      <c r="H12" s="34">
        <f>+'9.รายได้(แยกกลุ่ม)'!I114</f>
        <v>302.42285209623014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524.17823513123835</v>
      </c>
      <c r="C13" s="34">
        <f>+'9.รายได้(แยกกลุ่ม)'!D126</f>
        <v>133.13183780226538</v>
      </c>
      <c r="D13" s="34">
        <f>+'9.รายได้(แยกกลุ่ม)'!E126</f>
        <v>421.98194904698403</v>
      </c>
      <c r="E13" s="34">
        <f>+'9.รายได้(แยกกลุ่ม)'!F126</f>
        <v>2445.3494458191512</v>
      </c>
      <c r="F13" s="34">
        <f>+'9.รายได้(แยกกลุ่ม)'!G126</f>
        <v>7.3270558600559186</v>
      </c>
      <c r="G13" s="34">
        <f>+'9.รายได้(แยกกลุ่ม)'!H126</f>
        <v>32.780989232985164</v>
      </c>
      <c r="H13" s="34">
        <f>+'9.รายได้(แยกกลุ่ม)'!I126</f>
        <v>268.25491617180427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890.02133951506073</v>
      </c>
      <c r="C14" s="35">
        <f>+'9.รายได้(แยกกลุ่ม)'!D136</f>
        <v>393.64773973448598</v>
      </c>
      <c r="D14" s="35">
        <f>+'9.รายได้(แยกกลุ่ม)'!E136</f>
        <v>1253.6263700713412</v>
      </c>
      <c r="E14" s="35">
        <f>+'9.รายได้(แยกกลุ่ม)'!F136</f>
        <v>4952.6287178499797</v>
      </c>
      <c r="F14" s="35">
        <f>+'9.รายได้(แยกกลุ่ม)'!G136</f>
        <v>23.018611260355122</v>
      </c>
      <c r="G14" s="35">
        <f>+'9.รายได้(แยกกลุ่ม)'!H136</f>
        <v>108.56922338571118</v>
      </c>
      <c r="H14" s="35">
        <f>+'9.รายได้(แยกกลุ่ม)'!I136</f>
        <v>437.63741396518236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808.79158051473053</v>
      </c>
      <c r="C15" s="35">
        <f>+'9.รายได้(แยกกลุ่ม)'!D145</f>
        <v>545.04457403080482</v>
      </c>
      <c r="D15" s="35">
        <f>+'9.รายได้(แยกกลุ่ม)'!E145</f>
        <v>2294.6633299109703</v>
      </c>
      <c r="E15" s="35">
        <f>+'9.รายได้(แยกกลุ่ม)'!F145</f>
        <v>5549.6301681546938</v>
      </c>
      <c r="F15" s="35">
        <f>+'9.รายได้(แยกกลุ่ม)'!G145</f>
        <v>37.069144953139464</v>
      </c>
      <c r="G15" s="35">
        <f>+'9.รายได้(แยกกลุ่ม)'!H145</f>
        <v>163.36248711169443</v>
      </c>
      <c r="H15" s="35">
        <f>+'9.รายได้(แยกกลุ่ม)'!I145</f>
        <v>739.34341252771583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1804.5499245748147</v>
      </c>
      <c r="C16" s="35">
        <f>+'9.รายได้(แยกกลุ่ม)'!D152</f>
        <v>939.71973541142449</v>
      </c>
      <c r="D16" s="35">
        <f>+'9.รายได้(แยกกลุ่ม)'!E152</f>
        <v>2141.2038688976618</v>
      </c>
      <c r="E16" s="35">
        <f>+'9.รายได้(แยกกลุ่ม)'!F152</f>
        <v>9261.8326060490344</v>
      </c>
      <c r="F16" s="35">
        <f>+'9.รายได้(แยกกลุ่ม)'!G152</f>
        <v>58.182351521714992</v>
      </c>
      <c r="G16" s="35">
        <f>+'9.รายได้(แยกกลุ่ม)'!H152</f>
        <v>168.62800011643151</v>
      </c>
      <c r="H16" s="35">
        <f>+'9.รายได้(แยกกลุ่ม)'!I152</f>
        <v>868.66084790883792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1351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164F-C6F7-4729-B114-9F5C9DB90E74}">
  <sheetPr>
    <tabColor indexed="14"/>
  </sheetPr>
  <dimension ref="A1:O41"/>
  <sheetViews>
    <sheetView view="pageBreakPreview" topLeftCell="A25" zoomScale="60" zoomScaleNormal="75" workbookViewId="0">
      <selection activeCell="A40" sqref="A40"/>
    </sheetView>
  </sheetViews>
  <sheetFormatPr defaultColWidth="9" defaultRowHeight="13.2"/>
  <cols>
    <col min="1" max="1" width="8.69921875" style="36" customWidth="1"/>
    <col min="2" max="2" width="12.8984375" style="36" customWidth="1"/>
    <col min="3" max="3" width="11.09765625" style="36" customWidth="1"/>
    <col min="4" max="4" width="8.8984375" style="36" customWidth="1"/>
    <col min="5" max="5" width="13.8984375" style="36" customWidth="1"/>
    <col min="6" max="6" width="16.8984375" style="36" customWidth="1"/>
    <col min="7" max="7" width="7.3984375" style="36" customWidth="1"/>
    <col min="8" max="8" width="19.59765625" style="36" customWidth="1"/>
    <col min="9" max="9" width="13.59765625" style="36" customWidth="1"/>
    <col min="10" max="10" width="16.59765625" style="36" customWidth="1"/>
    <col min="11" max="11" width="13.19921875" style="36" customWidth="1"/>
    <col min="12" max="12" width="14.19921875" style="36" customWidth="1"/>
    <col min="13" max="18" width="10.69921875" style="36" customWidth="1"/>
    <col min="19" max="256" width="9" style="36"/>
    <col min="257" max="257" width="8.69921875" style="36" customWidth="1"/>
    <col min="258" max="258" width="12.8984375" style="36" customWidth="1"/>
    <col min="259" max="259" width="11.09765625" style="36" customWidth="1"/>
    <col min="260" max="260" width="8.8984375" style="36" customWidth="1"/>
    <col min="261" max="261" width="13.8984375" style="36" customWidth="1"/>
    <col min="262" max="262" width="16.8984375" style="36" customWidth="1"/>
    <col min="263" max="263" width="7.3984375" style="36" customWidth="1"/>
    <col min="264" max="264" width="19.59765625" style="36" customWidth="1"/>
    <col min="265" max="265" width="13.59765625" style="36" customWidth="1"/>
    <col min="266" max="266" width="16.59765625" style="36" customWidth="1"/>
    <col min="267" max="267" width="13.19921875" style="36" customWidth="1"/>
    <col min="268" max="268" width="14.19921875" style="36" customWidth="1"/>
    <col min="269" max="274" width="10.69921875" style="36" customWidth="1"/>
    <col min="275" max="512" width="9" style="36"/>
    <col min="513" max="513" width="8.69921875" style="36" customWidth="1"/>
    <col min="514" max="514" width="12.8984375" style="36" customWidth="1"/>
    <col min="515" max="515" width="11.09765625" style="36" customWidth="1"/>
    <col min="516" max="516" width="8.8984375" style="36" customWidth="1"/>
    <col min="517" max="517" width="13.8984375" style="36" customWidth="1"/>
    <col min="518" max="518" width="16.8984375" style="36" customWidth="1"/>
    <col min="519" max="519" width="7.3984375" style="36" customWidth="1"/>
    <col min="520" max="520" width="19.59765625" style="36" customWidth="1"/>
    <col min="521" max="521" width="13.59765625" style="36" customWidth="1"/>
    <col min="522" max="522" width="16.59765625" style="36" customWidth="1"/>
    <col min="523" max="523" width="13.19921875" style="36" customWidth="1"/>
    <col min="524" max="524" width="14.19921875" style="36" customWidth="1"/>
    <col min="525" max="530" width="10.69921875" style="36" customWidth="1"/>
    <col min="531" max="768" width="9" style="36"/>
    <col min="769" max="769" width="8.69921875" style="36" customWidth="1"/>
    <col min="770" max="770" width="12.8984375" style="36" customWidth="1"/>
    <col min="771" max="771" width="11.09765625" style="36" customWidth="1"/>
    <col min="772" max="772" width="8.8984375" style="36" customWidth="1"/>
    <col min="773" max="773" width="13.8984375" style="36" customWidth="1"/>
    <col min="774" max="774" width="16.8984375" style="36" customWidth="1"/>
    <col min="775" max="775" width="7.3984375" style="36" customWidth="1"/>
    <col min="776" max="776" width="19.59765625" style="36" customWidth="1"/>
    <col min="777" max="777" width="13.59765625" style="36" customWidth="1"/>
    <col min="778" max="778" width="16.59765625" style="36" customWidth="1"/>
    <col min="779" max="779" width="13.19921875" style="36" customWidth="1"/>
    <col min="780" max="780" width="14.19921875" style="36" customWidth="1"/>
    <col min="781" max="786" width="10.69921875" style="36" customWidth="1"/>
    <col min="787" max="1024" width="9" style="36"/>
    <col min="1025" max="1025" width="8.69921875" style="36" customWidth="1"/>
    <col min="1026" max="1026" width="12.8984375" style="36" customWidth="1"/>
    <col min="1027" max="1027" width="11.09765625" style="36" customWidth="1"/>
    <col min="1028" max="1028" width="8.8984375" style="36" customWidth="1"/>
    <col min="1029" max="1029" width="13.8984375" style="36" customWidth="1"/>
    <col min="1030" max="1030" width="16.8984375" style="36" customWidth="1"/>
    <col min="1031" max="1031" width="7.3984375" style="36" customWidth="1"/>
    <col min="1032" max="1032" width="19.59765625" style="36" customWidth="1"/>
    <col min="1033" max="1033" width="13.59765625" style="36" customWidth="1"/>
    <col min="1034" max="1034" width="16.59765625" style="36" customWidth="1"/>
    <col min="1035" max="1035" width="13.19921875" style="36" customWidth="1"/>
    <col min="1036" max="1036" width="14.19921875" style="36" customWidth="1"/>
    <col min="1037" max="1042" width="10.69921875" style="36" customWidth="1"/>
    <col min="1043" max="1280" width="9" style="36"/>
    <col min="1281" max="1281" width="8.69921875" style="36" customWidth="1"/>
    <col min="1282" max="1282" width="12.8984375" style="36" customWidth="1"/>
    <col min="1283" max="1283" width="11.09765625" style="36" customWidth="1"/>
    <col min="1284" max="1284" width="8.8984375" style="36" customWidth="1"/>
    <col min="1285" max="1285" width="13.8984375" style="36" customWidth="1"/>
    <col min="1286" max="1286" width="16.8984375" style="36" customWidth="1"/>
    <col min="1287" max="1287" width="7.3984375" style="36" customWidth="1"/>
    <col min="1288" max="1288" width="19.59765625" style="36" customWidth="1"/>
    <col min="1289" max="1289" width="13.59765625" style="36" customWidth="1"/>
    <col min="1290" max="1290" width="16.59765625" style="36" customWidth="1"/>
    <col min="1291" max="1291" width="13.19921875" style="36" customWidth="1"/>
    <col min="1292" max="1292" width="14.19921875" style="36" customWidth="1"/>
    <col min="1293" max="1298" width="10.69921875" style="36" customWidth="1"/>
    <col min="1299" max="1536" width="9" style="36"/>
    <col min="1537" max="1537" width="8.69921875" style="36" customWidth="1"/>
    <col min="1538" max="1538" width="12.8984375" style="36" customWidth="1"/>
    <col min="1539" max="1539" width="11.09765625" style="36" customWidth="1"/>
    <col min="1540" max="1540" width="8.8984375" style="36" customWidth="1"/>
    <col min="1541" max="1541" width="13.8984375" style="36" customWidth="1"/>
    <col min="1542" max="1542" width="16.8984375" style="36" customWidth="1"/>
    <col min="1543" max="1543" width="7.3984375" style="36" customWidth="1"/>
    <col min="1544" max="1544" width="19.59765625" style="36" customWidth="1"/>
    <col min="1545" max="1545" width="13.59765625" style="36" customWidth="1"/>
    <col min="1546" max="1546" width="16.59765625" style="36" customWidth="1"/>
    <col min="1547" max="1547" width="13.19921875" style="36" customWidth="1"/>
    <col min="1548" max="1548" width="14.19921875" style="36" customWidth="1"/>
    <col min="1549" max="1554" width="10.69921875" style="36" customWidth="1"/>
    <col min="1555" max="1792" width="9" style="36"/>
    <col min="1793" max="1793" width="8.69921875" style="36" customWidth="1"/>
    <col min="1794" max="1794" width="12.8984375" style="36" customWidth="1"/>
    <col min="1795" max="1795" width="11.09765625" style="36" customWidth="1"/>
    <col min="1796" max="1796" width="8.8984375" style="36" customWidth="1"/>
    <col min="1797" max="1797" width="13.8984375" style="36" customWidth="1"/>
    <col min="1798" max="1798" width="16.8984375" style="36" customWidth="1"/>
    <col min="1799" max="1799" width="7.3984375" style="36" customWidth="1"/>
    <col min="1800" max="1800" width="19.59765625" style="36" customWidth="1"/>
    <col min="1801" max="1801" width="13.59765625" style="36" customWidth="1"/>
    <col min="1802" max="1802" width="16.59765625" style="36" customWidth="1"/>
    <col min="1803" max="1803" width="13.19921875" style="36" customWidth="1"/>
    <col min="1804" max="1804" width="14.19921875" style="36" customWidth="1"/>
    <col min="1805" max="1810" width="10.69921875" style="36" customWidth="1"/>
    <col min="1811" max="2048" width="9" style="36"/>
    <col min="2049" max="2049" width="8.69921875" style="36" customWidth="1"/>
    <col min="2050" max="2050" width="12.8984375" style="36" customWidth="1"/>
    <col min="2051" max="2051" width="11.09765625" style="36" customWidth="1"/>
    <col min="2052" max="2052" width="8.8984375" style="36" customWidth="1"/>
    <col min="2053" max="2053" width="13.8984375" style="36" customWidth="1"/>
    <col min="2054" max="2054" width="16.8984375" style="36" customWidth="1"/>
    <col min="2055" max="2055" width="7.3984375" style="36" customWidth="1"/>
    <col min="2056" max="2056" width="19.59765625" style="36" customWidth="1"/>
    <col min="2057" max="2057" width="13.59765625" style="36" customWidth="1"/>
    <col min="2058" max="2058" width="16.59765625" style="36" customWidth="1"/>
    <col min="2059" max="2059" width="13.19921875" style="36" customWidth="1"/>
    <col min="2060" max="2060" width="14.19921875" style="36" customWidth="1"/>
    <col min="2061" max="2066" width="10.69921875" style="36" customWidth="1"/>
    <col min="2067" max="2304" width="9" style="36"/>
    <col min="2305" max="2305" width="8.69921875" style="36" customWidth="1"/>
    <col min="2306" max="2306" width="12.8984375" style="36" customWidth="1"/>
    <col min="2307" max="2307" width="11.09765625" style="36" customWidth="1"/>
    <col min="2308" max="2308" width="8.8984375" style="36" customWidth="1"/>
    <col min="2309" max="2309" width="13.8984375" style="36" customWidth="1"/>
    <col min="2310" max="2310" width="16.8984375" style="36" customWidth="1"/>
    <col min="2311" max="2311" width="7.3984375" style="36" customWidth="1"/>
    <col min="2312" max="2312" width="19.59765625" style="36" customWidth="1"/>
    <col min="2313" max="2313" width="13.59765625" style="36" customWidth="1"/>
    <col min="2314" max="2314" width="16.59765625" style="36" customWidth="1"/>
    <col min="2315" max="2315" width="13.19921875" style="36" customWidth="1"/>
    <col min="2316" max="2316" width="14.19921875" style="36" customWidth="1"/>
    <col min="2317" max="2322" width="10.69921875" style="36" customWidth="1"/>
    <col min="2323" max="2560" width="9" style="36"/>
    <col min="2561" max="2561" width="8.69921875" style="36" customWidth="1"/>
    <col min="2562" max="2562" width="12.8984375" style="36" customWidth="1"/>
    <col min="2563" max="2563" width="11.09765625" style="36" customWidth="1"/>
    <col min="2564" max="2564" width="8.8984375" style="36" customWidth="1"/>
    <col min="2565" max="2565" width="13.8984375" style="36" customWidth="1"/>
    <col min="2566" max="2566" width="16.8984375" style="36" customWidth="1"/>
    <col min="2567" max="2567" width="7.3984375" style="36" customWidth="1"/>
    <col min="2568" max="2568" width="19.59765625" style="36" customWidth="1"/>
    <col min="2569" max="2569" width="13.59765625" style="36" customWidth="1"/>
    <col min="2570" max="2570" width="16.59765625" style="36" customWidth="1"/>
    <col min="2571" max="2571" width="13.19921875" style="36" customWidth="1"/>
    <col min="2572" max="2572" width="14.19921875" style="36" customWidth="1"/>
    <col min="2573" max="2578" width="10.69921875" style="36" customWidth="1"/>
    <col min="2579" max="2816" width="9" style="36"/>
    <col min="2817" max="2817" width="8.69921875" style="36" customWidth="1"/>
    <col min="2818" max="2818" width="12.8984375" style="36" customWidth="1"/>
    <col min="2819" max="2819" width="11.09765625" style="36" customWidth="1"/>
    <col min="2820" max="2820" width="8.8984375" style="36" customWidth="1"/>
    <col min="2821" max="2821" width="13.8984375" style="36" customWidth="1"/>
    <col min="2822" max="2822" width="16.8984375" style="36" customWidth="1"/>
    <col min="2823" max="2823" width="7.3984375" style="36" customWidth="1"/>
    <col min="2824" max="2824" width="19.59765625" style="36" customWidth="1"/>
    <col min="2825" max="2825" width="13.59765625" style="36" customWidth="1"/>
    <col min="2826" max="2826" width="16.59765625" style="36" customWidth="1"/>
    <col min="2827" max="2827" width="13.19921875" style="36" customWidth="1"/>
    <col min="2828" max="2828" width="14.19921875" style="36" customWidth="1"/>
    <col min="2829" max="2834" width="10.69921875" style="36" customWidth="1"/>
    <col min="2835" max="3072" width="9" style="36"/>
    <col min="3073" max="3073" width="8.69921875" style="36" customWidth="1"/>
    <col min="3074" max="3074" width="12.8984375" style="36" customWidth="1"/>
    <col min="3075" max="3075" width="11.09765625" style="36" customWidth="1"/>
    <col min="3076" max="3076" width="8.8984375" style="36" customWidth="1"/>
    <col min="3077" max="3077" width="13.8984375" style="36" customWidth="1"/>
    <col min="3078" max="3078" width="16.8984375" style="36" customWidth="1"/>
    <col min="3079" max="3079" width="7.3984375" style="36" customWidth="1"/>
    <col min="3080" max="3080" width="19.59765625" style="36" customWidth="1"/>
    <col min="3081" max="3081" width="13.59765625" style="36" customWidth="1"/>
    <col min="3082" max="3082" width="16.59765625" style="36" customWidth="1"/>
    <col min="3083" max="3083" width="13.19921875" style="36" customWidth="1"/>
    <col min="3084" max="3084" width="14.19921875" style="36" customWidth="1"/>
    <col min="3085" max="3090" width="10.69921875" style="36" customWidth="1"/>
    <col min="3091" max="3328" width="9" style="36"/>
    <col min="3329" max="3329" width="8.69921875" style="36" customWidth="1"/>
    <col min="3330" max="3330" width="12.8984375" style="36" customWidth="1"/>
    <col min="3331" max="3331" width="11.09765625" style="36" customWidth="1"/>
    <col min="3332" max="3332" width="8.8984375" style="36" customWidth="1"/>
    <col min="3333" max="3333" width="13.8984375" style="36" customWidth="1"/>
    <col min="3334" max="3334" width="16.8984375" style="36" customWidth="1"/>
    <col min="3335" max="3335" width="7.3984375" style="36" customWidth="1"/>
    <col min="3336" max="3336" width="19.59765625" style="36" customWidth="1"/>
    <col min="3337" max="3337" width="13.59765625" style="36" customWidth="1"/>
    <col min="3338" max="3338" width="16.59765625" style="36" customWidth="1"/>
    <col min="3339" max="3339" width="13.19921875" style="36" customWidth="1"/>
    <col min="3340" max="3340" width="14.19921875" style="36" customWidth="1"/>
    <col min="3341" max="3346" width="10.69921875" style="36" customWidth="1"/>
    <col min="3347" max="3584" width="9" style="36"/>
    <col min="3585" max="3585" width="8.69921875" style="36" customWidth="1"/>
    <col min="3586" max="3586" width="12.8984375" style="36" customWidth="1"/>
    <col min="3587" max="3587" width="11.09765625" style="36" customWidth="1"/>
    <col min="3588" max="3588" width="8.8984375" style="36" customWidth="1"/>
    <col min="3589" max="3589" width="13.8984375" style="36" customWidth="1"/>
    <col min="3590" max="3590" width="16.8984375" style="36" customWidth="1"/>
    <col min="3591" max="3591" width="7.3984375" style="36" customWidth="1"/>
    <col min="3592" max="3592" width="19.59765625" style="36" customWidth="1"/>
    <col min="3593" max="3593" width="13.59765625" style="36" customWidth="1"/>
    <col min="3594" max="3594" width="16.59765625" style="36" customWidth="1"/>
    <col min="3595" max="3595" width="13.19921875" style="36" customWidth="1"/>
    <col min="3596" max="3596" width="14.19921875" style="36" customWidth="1"/>
    <col min="3597" max="3602" width="10.69921875" style="36" customWidth="1"/>
    <col min="3603" max="3840" width="9" style="36"/>
    <col min="3841" max="3841" width="8.69921875" style="36" customWidth="1"/>
    <col min="3842" max="3842" width="12.8984375" style="36" customWidth="1"/>
    <col min="3843" max="3843" width="11.09765625" style="36" customWidth="1"/>
    <col min="3844" max="3844" width="8.8984375" style="36" customWidth="1"/>
    <col min="3845" max="3845" width="13.8984375" style="36" customWidth="1"/>
    <col min="3846" max="3846" width="16.8984375" style="36" customWidth="1"/>
    <col min="3847" max="3847" width="7.3984375" style="36" customWidth="1"/>
    <col min="3848" max="3848" width="19.59765625" style="36" customWidth="1"/>
    <col min="3849" max="3849" width="13.59765625" style="36" customWidth="1"/>
    <col min="3850" max="3850" width="16.59765625" style="36" customWidth="1"/>
    <col min="3851" max="3851" width="13.19921875" style="36" customWidth="1"/>
    <col min="3852" max="3852" width="14.19921875" style="36" customWidth="1"/>
    <col min="3853" max="3858" width="10.69921875" style="36" customWidth="1"/>
    <col min="3859" max="4096" width="9" style="36"/>
    <col min="4097" max="4097" width="8.69921875" style="36" customWidth="1"/>
    <col min="4098" max="4098" width="12.8984375" style="36" customWidth="1"/>
    <col min="4099" max="4099" width="11.09765625" style="36" customWidth="1"/>
    <col min="4100" max="4100" width="8.8984375" style="36" customWidth="1"/>
    <col min="4101" max="4101" width="13.8984375" style="36" customWidth="1"/>
    <col min="4102" max="4102" width="16.8984375" style="36" customWidth="1"/>
    <col min="4103" max="4103" width="7.3984375" style="36" customWidth="1"/>
    <col min="4104" max="4104" width="19.59765625" style="36" customWidth="1"/>
    <col min="4105" max="4105" width="13.59765625" style="36" customWidth="1"/>
    <col min="4106" max="4106" width="16.59765625" style="36" customWidth="1"/>
    <col min="4107" max="4107" width="13.19921875" style="36" customWidth="1"/>
    <col min="4108" max="4108" width="14.19921875" style="36" customWidth="1"/>
    <col min="4109" max="4114" width="10.69921875" style="36" customWidth="1"/>
    <col min="4115" max="4352" width="9" style="36"/>
    <col min="4353" max="4353" width="8.69921875" style="36" customWidth="1"/>
    <col min="4354" max="4354" width="12.8984375" style="36" customWidth="1"/>
    <col min="4355" max="4355" width="11.09765625" style="36" customWidth="1"/>
    <col min="4356" max="4356" width="8.8984375" style="36" customWidth="1"/>
    <col min="4357" max="4357" width="13.8984375" style="36" customWidth="1"/>
    <col min="4358" max="4358" width="16.8984375" style="36" customWidth="1"/>
    <col min="4359" max="4359" width="7.3984375" style="36" customWidth="1"/>
    <col min="4360" max="4360" width="19.59765625" style="36" customWidth="1"/>
    <col min="4361" max="4361" width="13.59765625" style="36" customWidth="1"/>
    <col min="4362" max="4362" width="16.59765625" style="36" customWidth="1"/>
    <col min="4363" max="4363" width="13.19921875" style="36" customWidth="1"/>
    <col min="4364" max="4364" width="14.19921875" style="36" customWidth="1"/>
    <col min="4365" max="4370" width="10.69921875" style="36" customWidth="1"/>
    <col min="4371" max="4608" width="9" style="36"/>
    <col min="4609" max="4609" width="8.69921875" style="36" customWidth="1"/>
    <col min="4610" max="4610" width="12.8984375" style="36" customWidth="1"/>
    <col min="4611" max="4611" width="11.09765625" style="36" customWidth="1"/>
    <col min="4612" max="4612" width="8.8984375" style="36" customWidth="1"/>
    <col min="4613" max="4613" width="13.8984375" style="36" customWidth="1"/>
    <col min="4614" max="4614" width="16.8984375" style="36" customWidth="1"/>
    <col min="4615" max="4615" width="7.3984375" style="36" customWidth="1"/>
    <col min="4616" max="4616" width="19.59765625" style="36" customWidth="1"/>
    <col min="4617" max="4617" width="13.59765625" style="36" customWidth="1"/>
    <col min="4618" max="4618" width="16.59765625" style="36" customWidth="1"/>
    <col min="4619" max="4619" width="13.19921875" style="36" customWidth="1"/>
    <col min="4620" max="4620" width="14.19921875" style="36" customWidth="1"/>
    <col min="4621" max="4626" width="10.69921875" style="36" customWidth="1"/>
    <col min="4627" max="4864" width="9" style="36"/>
    <col min="4865" max="4865" width="8.69921875" style="36" customWidth="1"/>
    <col min="4866" max="4866" width="12.8984375" style="36" customWidth="1"/>
    <col min="4867" max="4867" width="11.09765625" style="36" customWidth="1"/>
    <col min="4868" max="4868" width="8.8984375" style="36" customWidth="1"/>
    <col min="4869" max="4869" width="13.8984375" style="36" customWidth="1"/>
    <col min="4870" max="4870" width="16.8984375" style="36" customWidth="1"/>
    <col min="4871" max="4871" width="7.3984375" style="36" customWidth="1"/>
    <col min="4872" max="4872" width="19.59765625" style="36" customWidth="1"/>
    <col min="4873" max="4873" width="13.59765625" style="36" customWidth="1"/>
    <col min="4874" max="4874" width="16.59765625" style="36" customWidth="1"/>
    <col min="4875" max="4875" width="13.19921875" style="36" customWidth="1"/>
    <col min="4876" max="4876" width="14.19921875" style="36" customWidth="1"/>
    <col min="4877" max="4882" width="10.69921875" style="36" customWidth="1"/>
    <col min="4883" max="5120" width="9" style="36"/>
    <col min="5121" max="5121" width="8.69921875" style="36" customWidth="1"/>
    <col min="5122" max="5122" width="12.8984375" style="36" customWidth="1"/>
    <col min="5123" max="5123" width="11.09765625" style="36" customWidth="1"/>
    <col min="5124" max="5124" width="8.8984375" style="36" customWidth="1"/>
    <col min="5125" max="5125" width="13.8984375" style="36" customWidth="1"/>
    <col min="5126" max="5126" width="16.8984375" style="36" customWidth="1"/>
    <col min="5127" max="5127" width="7.3984375" style="36" customWidth="1"/>
    <col min="5128" max="5128" width="19.59765625" style="36" customWidth="1"/>
    <col min="5129" max="5129" width="13.59765625" style="36" customWidth="1"/>
    <col min="5130" max="5130" width="16.59765625" style="36" customWidth="1"/>
    <col min="5131" max="5131" width="13.19921875" style="36" customWidth="1"/>
    <col min="5132" max="5132" width="14.19921875" style="36" customWidth="1"/>
    <col min="5133" max="5138" width="10.69921875" style="36" customWidth="1"/>
    <col min="5139" max="5376" width="9" style="36"/>
    <col min="5377" max="5377" width="8.69921875" style="36" customWidth="1"/>
    <col min="5378" max="5378" width="12.8984375" style="36" customWidth="1"/>
    <col min="5379" max="5379" width="11.09765625" style="36" customWidth="1"/>
    <col min="5380" max="5380" width="8.8984375" style="36" customWidth="1"/>
    <col min="5381" max="5381" width="13.8984375" style="36" customWidth="1"/>
    <col min="5382" max="5382" width="16.8984375" style="36" customWidth="1"/>
    <col min="5383" max="5383" width="7.3984375" style="36" customWidth="1"/>
    <col min="5384" max="5384" width="19.59765625" style="36" customWidth="1"/>
    <col min="5385" max="5385" width="13.59765625" style="36" customWidth="1"/>
    <col min="5386" max="5386" width="16.59765625" style="36" customWidth="1"/>
    <col min="5387" max="5387" width="13.19921875" style="36" customWidth="1"/>
    <col min="5388" max="5388" width="14.19921875" style="36" customWidth="1"/>
    <col min="5389" max="5394" width="10.69921875" style="36" customWidth="1"/>
    <col min="5395" max="5632" width="9" style="36"/>
    <col min="5633" max="5633" width="8.69921875" style="36" customWidth="1"/>
    <col min="5634" max="5634" width="12.8984375" style="36" customWidth="1"/>
    <col min="5635" max="5635" width="11.09765625" style="36" customWidth="1"/>
    <col min="5636" max="5636" width="8.8984375" style="36" customWidth="1"/>
    <col min="5637" max="5637" width="13.8984375" style="36" customWidth="1"/>
    <col min="5638" max="5638" width="16.8984375" style="36" customWidth="1"/>
    <col min="5639" max="5639" width="7.3984375" style="36" customWidth="1"/>
    <col min="5640" max="5640" width="19.59765625" style="36" customWidth="1"/>
    <col min="5641" max="5641" width="13.59765625" style="36" customWidth="1"/>
    <col min="5642" max="5642" width="16.59765625" style="36" customWidth="1"/>
    <col min="5643" max="5643" width="13.19921875" style="36" customWidth="1"/>
    <col min="5644" max="5644" width="14.19921875" style="36" customWidth="1"/>
    <col min="5645" max="5650" width="10.69921875" style="36" customWidth="1"/>
    <col min="5651" max="5888" width="9" style="36"/>
    <col min="5889" max="5889" width="8.69921875" style="36" customWidth="1"/>
    <col min="5890" max="5890" width="12.8984375" style="36" customWidth="1"/>
    <col min="5891" max="5891" width="11.09765625" style="36" customWidth="1"/>
    <col min="5892" max="5892" width="8.8984375" style="36" customWidth="1"/>
    <col min="5893" max="5893" width="13.8984375" style="36" customWidth="1"/>
    <col min="5894" max="5894" width="16.8984375" style="36" customWidth="1"/>
    <col min="5895" max="5895" width="7.3984375" style="36" customWidth="1"/>
    <col min="5896" max="5896" width="19.59765625" style="36" customWidth="1"/>
    <col min="5897" max="5897" width="13.59765625" style="36" customWidth="1"/>
    <col min="5898" max="5898" width="16.59765625" style="36" customWidth="1"/>
    <col min="5899" max="5899" width="13.19921875" style="36" customWidth="1"/>
    <col min="5900" max="5900" width="14.19921875" style="36" customWidth="1"/>
    <col min="5901" max="5906" width="10.69921875" style="36" customWidth="1"/>
    <col min="5907" max="6144" width="9" style="36"/>
    <col min="6145" max="6145" width="8.69921875" style="36" customWidth="1"/>
    <col min="6146" max="6146" width="12.8984375" style="36" customWidth="1"/>
    <col min="6147" max="6147" width="11.09765625" style="36" customWidth="1"/>
    <col min="6148" max="6148" width="8.8984375" style="36" customWidth="1"/>
    <col min="6149" max="6149" width="13.8984375" style="36" customWidth="1"/>
    <col min="6150" max="6150" width="16.8984375" style="36" customWidth="1"/>
    <col min="6151" max="6151" width="7.3984375" style="36" customWidth="1"/>
    <col min="6152" max="6152" width="19.59765625" style="36" customWidth="1"/>
    <col min="6153" max="6153" width="13.59765625" style="36" customWidth="1"/>
    <col min="6154" max="6154" width="16.59765625" style="36" customWidth="1"/>
    <col min="6155" max="6155" width="13.19921875" style="36" customWidth="1"/>
    <col min="6156" max="6156" width="14.19921875" style="36" customWidth="1"/>
    <col min="6157" max="6162" width="10.69921875" style="36" customWidth="1"/>
    <col min="6163" max="6400" width="9" style="36"/>
    <col min="6401" max="6401" width="8.69921875" style="36" customWidth="1"/>
    <col min="6402" max="6402" width="12.8984375" style="36" customWidth="1"/>
    <col min="6403" max="6403" width="11.09765625" style="36" customWidth="1"/>
    <col min="6404" max="6404" width="8.8984375" style="36" customWidth="1"/>
    <col min="6405" max="6405" width="13.8984375" style="36" customWidth="1"/>
    <col min="6406" max="6406" width="16.8984375" style="36" customWidth="1"/>
    <col min="6407" max="6407" width="7.3984375" style="36" customWidth="1"/>
    <col min="6408" max="6408" width="19.59765625" style="36" customWidth="1"/>
    <col min="6409" max="6409" width="13.59765625" style="36" customWidth="1"/>
    <col min="6410" max="6410" width="16.59765625" style="36" customWidth="1"/>
    <col min="6411" max="6411" width="13.19921875" style="36" customWidth="1"/>
    <col min="6412" max="6412" width="14.19921875" style="36" customWidth="1"/>
    <col min="6413" max="6418" width="10.69921875" style="36" customWidth="1"/>
    <col min="6419" max="6656" width="9" style="36"/>
    <col min="6657" max="6657" width="8.69921875" style="36" customWidth="1"/>
    <col min="6658" max="6658" width="12.8984375" style="36" customWidth="1"/>
    <col min="6659" max="6659" width="11.09765625" style="36" customWidth="1"/>
    <col min="6660" max="6660" width="8.8984375" style="36" customWidth="1"/>
    <col min="6661" max="6661" width="13.8984375" style="36" customWidth="1"/>
    <col min="6662" max="6662" width="16.8984375" style="36" customWidth="1"/>
    <col min="6663" max="6663" width="7.3984375" style="36" customWidth="1"/>
    <col min="6664" max="6664" width="19.59765625" style="36" customWidth="1"/>
    <col min="6665" max="6665" width="13.59765625" style="36" customWidth="1"/>
    <col min="6666" max="6666" width="16.59765625" style="36" customWidth="1"/>
    <col min="6667" max="6667" width="13.19921875" style="36" customWidth="1"/>
    <col min="6668" max="6668" width="14.19921875" style="36" customWidth="1"/>
    <col min="6669" max="6674" width="10.69921875" style="36" customWidth="1"/>
    <col min="6675" max="6912" width="9" style="36"/>
    <col min="6913" max="6913" width="8.69921875" style="36" customWidth="1"/>
    <col min="6914" max="6914" width="12.8984375" style="36" customWidth="1"/>
    <col min="6915" max="6915" width="11.09765625" style="36" customWidth="1"/>
    <col min="6916" max="6916" width="8.8984375" style="36" customWidth="1"/>
    <col min="6917" max="6917" width="13.8984375" style="36" customWidth="1"/>
    <col min="6918" max="6918" width="16.8984375" style="36" customWidth="1"/>
    <col min="6919" max="6919" width="7.3984375" style="36" customWidth="1"/>
    <col min="6920" max="6920" width="19.59765625" style="36" customWidth="1"/>
    <col min="6921" max="6921" width="13.59765625" style="36" customWidth="1"/>
    <col min="6922" max="6922" width="16.59765625" style="36" customWidth="1"/>
    <col min="6923" max="6923" width="13.19921875" style="36" customWidth="1"/>
    <col min="6924" max="6924" width="14.19921875" style="36" customWidth="1"/>
    <col min="6925" max="6930" width="10.69921875" style="36" customWidth="1"/>
    <col min="6931" max="7168" width="9" style="36"/>
    <col min="7169" max="7169" width="8.69921875" style="36" customWidth="1"/>
    <col min="7170" max="7170" width="12.8984375" style="36" customWidth="1"/>
    <col min="7171" max="7171" width="11.09765625" style="36" customWidth="1"/>
    <col min="7172" max="7172" width="8.8984375" style="36" customWidth="1"/>
    <col min="7173" max="7173" width="13.8984375" style="36" customWidth="1"/>
    <col min="7174" max="7174" width="16.8984375" style="36" customWidth="1"/>
    <col min="7175" max="7175" width="7.3984375" style="36" customWidth="1"/>
    <col min="7176" max="7176" width="19.59765625" style="36" customWidth="1"/>
    <col min="7177" max="7177" width="13.59765625" style="36" customWidth="1"/>
    <col min="7178" max="7178" width="16.59765625" style="36" customWidth="1"/>
    <col min="7179" max="7179" width="13.19921875" style="36" customWidth="1"/>
    <col min="7180" max="7180" width="14.19921875" style="36" customWidth="1"/>
    <col min="7181" max="7186" width="10.69921875" style="36" customWidth="1"/>
    <col min="7187" max="7424" width="9" style="36"/>
    <col min="7425" max="7425" width="8.69921875" style="36" customWidth="1"/>
    <col min="7426" max="7426" width="12.8984375" style="36" customWidth="1"/>
    <col min="7427" max="7427" width="11.09765625" style="36" customWidth="1"/>
    <col min="7428" max="7428" width="8.8984375" style="36" customWidth="1"/>
    <col min="7429" max="7429" width="13.8984375" style="36" customWidth="1"/>
    <col min="7430" max="7430" width="16.8984375" style="36" customWidth="1"/>
    <col min="7431" max="7431" width="7.3984375" style="36" customWidth="1"/>
    <col min="7432" max="7432" width="19.59765625" style="36" customWidth="1"/>
    <col min="7433" max="7433" width="13.59765625" style="36" customWidth="1"/>
    <col min="7434" max="7434" width="16.59765625" style="36" customWidth="1"/>
    <col min="7435" max="7435" width="13.19921875" style="36" customWidth="1"/>
    <col min="7436" max="7436" width="14.19921875" style="36" customWidth="1"/>
    <col min="7437" max="7442" width="10.69921875" style="36" customWidth="1"/>
    <col min="7443" max="7680" width="9" style="36"/>
    <col min="7681" max="7681" width="8.69921875" style="36" customWidth="1"/>
    <col min="7682" max="7682" width="12.8984375" style="36" customWidth="1"/>
    <col min="7683" max="7683" width="11.09765625" style="36" customWidth="1"/>
    <col min="7684" max="7684" width="8.8984375" style="36" customWidth="1"/>
    <col min="7685" max="7685" width="13.8984375" style="36" customWidth="1"/>
    <col min="7686" max="7686" width="16.8984375" style="36" customWidth="1"/>
    <col min="7687" max="7687" width="7.3984375" style="36" customWidth="1"/>
    <col min="7688" max="7688" width="19.59765625" style="36" customWidth="1"/>
    <col min="7689" max="7689" width="13.59765625" style="36" customWidth="1"/>
    <col min="7690" max="7690" width="16.59765625" style="36" customWidth="1"/>
    <col min="7691" max="7691" width="13.19921875" style="36" customWidth="1"/>
    <col min="7692" max="7692" width="14.19921875" style="36" customWidth="1"/>
    <col min="7693" max="7698" width="10.69921875" style="36" customWidth="1"/>
    <col min="7699" max="7936" width="9" style="36"/>
    <col min="7937" max="7937" width="8.69921875" style="36" customWidth="1"/>
    <col min="7938" max="7938" width="12.8984375" style="36" customWidth="1"/>
    <col min="7939" max="7939" width="11.09765625" style="36" customWidth="1"/>
    <col min="7940" max="7940" width="8.8984375" style="36" customWidth="1"/>
    <col min="7941" max="7941" width="13.8984375" style="36" customWidth="1"/>
    <col min="7942" max="7942" width="16.8984375" style="36" customWidth="1"/>
    <col min="7943" max="7943" width="7.3984375" style="36" customWidth="1"/>
    <col min="7944" max="7944" width="19.59765625" style="36" customWidth="1"/>
    <col min="7945" max="7945" width="13.59765625" style="36" customWidth="1"/>
    <col min="7946" max="7946" width="16.59765625" style="36" customWidth="1"/>
    <col min="7947" max="7947" width="13.19921875" style="36" customWidth="1"/>
    <col min="7948" max="7948" width="14.19921875" style="36" customWidth="1"/>
    <col min="7949" max="7954" width="10.69921875" style="36" customWidth="1"/>
    <col min="7955" max="8192" width="9" style="36"/>
    <col min="8193" max="8193" width="8.69921875" style="36" customWidth="1"/>
    <col min="8194" max="8194" width="12.8984375" style="36" customWidth="1"/>
    <col min="8195" max="8195" width="11.09765625" style="36" customWidth="1"/>
    <col min="8196" max="8196" width="8.8984375" style="36" customWidth="1"/>
    <col min="8197" max="8197" width="13.8984375" style="36" customWidth="1"/>
    <col min="8198" max="8198" width="16.8984375" style="36" customWidth="1"/>
    <col min="8199" max="8199" width="7.3984375" style="36" customWidth="1"/>
    <col min="8200" max="8200" width="19.59765625" style="36" customWidth="1"/>
    <col min="8201" max="8201" width="13.59765625" style="36" customWidth="1"/>
    <col min="8202" max="8202" width="16.59765625" style="36" customWidth="1"/>
    <col min="8203" max="8203" width="13.19921875" style="36" customWidth="1"/>
    <col min="8204" max="8204" width="14.19921875" style="36" customWidth="1"/>
    <col min="8205" max="8210" width="10.69921875" style="36" customWidth="1"/>
    <col min="8211" max="8448" width="9" style="36"/>
    <col min="8449" max="8449" width="8.69921875" style="36" customWidth="1"/>
    <col min="8450" max="8450" width="12.8984375" style="36" customWidth="1"/>
    <col min="8451" max="8451" width="11.09765625" style="36" customWidth="1"/>
    <col min="8452" max="8452" width="8.8984375" style="36" customWidth="1"/>
    <col min="8453" max="8453" width="13.8984375" style="36" customWidth="1"/>
    <col min="8454" max="8454" width="16.8984375" style="36" customWidth="1"/>
    <col min="8455" max="8455" width="7.3984375" style="36" customWidth="1"/>
    <col min="8456" max="8456" width="19.59765625" style="36" customWidth="1"/>
    <col min="8457" max="8457" width="13.59765625" style="36" customWidth="1"/>
    <col min="8458" max="8458" width="16.59765625" style="36" customWidth="1"/>
    <col min="8459" max="8459" width="13.19921875" style="36" customWidth="1"/>
    <col min="8460" max="8460" width="14.19921875" style="36" customWidth="1"/>
    <col min="8461" max="8466" width="10.69921875" style="36" customWidth="1"/>
    <col min="8467" max="8704" width="9" style="36"/>
    <col min="8705" max="8705" width="8.69921875" style="36" customWidth="1"/>
    <col min="8706" max="8706" width="12.8984375" style="36" customWidth="1"/>
    <col min="8707" max="8707" width="11.09765625" style="36" customWidth="1"/>
    <col min="8708" max="8708" width="8.8984375" style="36" customWidth="1"/>
    <col min="8709" max="8709" width="13.8984375" style="36" customWidth="1"/>
    <col min="8710" max="8710" width="16.8984375" style="36" customWidth="1"/>
    <col min="8711" max="8711" width="7.3984375" style="36" customWidth="1"/>
    <col min="8712" max="8712" width="19.59765625" style="36" customWidth="1"/>
    <col min="8713" max="8713" width="13.59765625" style="36" customWidth="1"/>
    <col min="8714" max="8714" width="16.59765625" style="36" customWidth="1"/>
    <col min="8715" max="8715" width="13.19921875" style="36" customWidth="1"/>
    <col min="8716" max="8716" width="14.19921875" style="36" customWidth="1"/>
    <col min="8717" max="8722" width="10.69921875" style="36" customWidth="1"/>
    <col min="8723" max="8960" width="9" style="36"/>
    <col min="8961" max="8961" width="8.69921875" style="36" customWidth="1"/>
    <col min="8962" max="8962" width="12.8984375" style="36" customWidth="1"/>
    <col min="8963" max="8963" width="11.09765625" style="36" customWidth="1"/>
    <col min="8964" max="8964" width="8.8984375" style="36" customWidth="1"/>
    <col min="8965" max="8965" width="13.8984375" style="36" customWidth="1"/>
    <col min="8966" max="8966" width="16.8984375" style="36" customWidth="1"/>
    <col min="8967" max="8967" width="7.3984375" style="36" customWidth="1"/>
    <col min="8968" max="8968" width="19.59765625" style="36" customWidth="1"/>
    <col min="8969" max="8969" width="13.59765625" style="36" customWidth="1"/>
    <col min="8970" max="8970" width="16.59765625" style="36" customWidth="1"/>
    <col min="8971" max="8971" width="13.19921875" style="36" customWidth="1"/>
    <col min="8972" max="8972" width="14.19921875" style="36" customWidth="1"/>
    <col min="8973" max="8978" width="10.69921875" style="36" customWidth="1"/>
    <col min="8979" max="9216" width="9" style="36"/>
    <col min="9217" max="9217" width="8.69921875" style="36" customWidth="1"/>
    <col min="9218" max="9218" width="12.8984375" style="36" customWidth="1"/>
    <col min="9219" max="9219" width="11.09765625" style="36" customWidth="1"/>
    <col min="9220" max="9220" width="8.8984375" style="36" customWidth="1"/>
    <col min="9221" max="9221" width="13.8984375" style="36" customWidth="1"/>
    <col min="9222" max="9222" width="16.8984375" style="36" customWidth="1"/>
    <col min="9223" max="9223" width="7.3984375" style="36" customWidth="1"/>
    <col min="9224" max="9224" width="19.59765625" style="36" customWidth="1"/>
    <col min="9225" max="9225" width="13.59765625" style="36" customWidth="1"/>
    <col min="9226" max="9226" width="16.59765625" style="36" customWidth="1"/>
    <col min="9227" max="9227" width="13.19921875" style="36" customWidth="1"/>
    <col min="9228" max="9228" width="14.19921875" style="36" customWidth="1"/>
    <col min="9229" max="9234" width="10.69921875" style="36" customWidth="1"/>
    <col min="9235" max="9472" width="9" style="36"/>
    <col min="9473" max="9473" width="8.69921875" style="36" customWidth="1"/>
    <col min="9474" max="9474" width="12.8984375" style="36" customWidth="1"/>
    <col min="9475" max="9475" width="11.09765625" style="36" customWidth="1"/>
    <col min="9476" max="9476" width="8.8984375" style="36" customWidth="1"/>
    <col min="9477" max="9477" width="13.8984375" style="36" customWidth="1"/>
    <col min="9478" max="9478" width="16.8984375" style="36" customWidth="1"/>
    <col min="9479" max="9479" width="7.3984375" style="36" customWidth="1"/>
    <col min="9480" max="9480" width="19.59765625" style="36" customWidth="1"/>
    <col min="9481" max="9481" width="13.59765625" style="36" customWidth="1"/>
    <col min="9482" max="9482" width="16.59765625" style="36" customWidth="1"/>
    <col min="9483" max="9483" width="13.19921875" style="36" customWidth="1"/>
    <col min="9484" max="9484" width="14.19921875" style="36" customWidth="1"/>
    <col min="9485" max="9490" width="10.69921875" style="36" customWidth="1"/>
    <col min="9491" max="9728" width="9" style="36"/>
    <col min="9729" max="9729" width="8.69921875" style="36" customWidth="1"/>
    <col min="9730" max="9730" width="12.8984375" style="36" customWidth="1"/>
    <col min="9731" max="9731" width="11.09765625" style="36" customWidth="1"/>
    <col min="9732" max="9732" width="8.8984375" style="36" customWidth="1"/>
    <col min="9733" max="9733" width="13.8984375" style="36" customWidth="1"/>
    <col min="9734" max="9734" width="16.8984375" style="36" customWidth="1"/>
    <col min="9735" max="9735" width="7.3984375" style="36" customWidth="1"/>
    <col min="9736" max="9736" width="19.59765625" style="36" customWidth="1"/>
    <col min="9737" max="9737" width="13.59765625" style="36" customWidth="1"/>
    <col min="9738" max="9738" width="16.59765625" style="36" customWidth="1"/>
    <col min="9739" max="9739" width="13.19921875" style="36" customWidth="1"/>
    <col min="9740" max="9740" width="14.19921875" style="36" customWidth="1"/>
    <col min="9741" max="9746" width="10.69921875" style="36" customWidth="1"/>
    <col min="9747" max="9984" width="9" style="36"/>
    <col min="9985" max="9985" width="8.69921875" style="36" customWidth="1"/>
    <col min="9986" max="9986" width="12.8984375" style="36" customWidth="1"/>
    <col min="9987" max="9987" width="11.09765625" style="36" customWidth="1"/>
    <col min="9988" max="9988" width="8.8984375" style="36" customWidth="1"/>
    <col min="9989" max="9989" width="13.8984375" style="36" customWidth="1"/>
    <col min="9990" max="9990" width="16.8984375" style="36" customWidth="1"/>
    <col min="9991" max="9991" width="7.3984375" style="36" customWidth="1"/>
    <col min="9992" max="9992" width="19.59765625" style="36" customWidth="1"/>
    <col min="9993" max="9993" width="13.59765625" style="36" customWidth="1"/>
    <col min="9994" max="9994" width="16.59765625" style="36" customWidth="1"/>
    <col min="9995" max="9995" width="13.19921875" style="36" customWidth="1"/>
    <col min="9996" max="9996" width="14.19921875" style="36" customWidth="1"/>
    <col min="9997" max="10002" width="10.69921875" style="36" customWidth="1"/>
    <col min="10003" max="10240" width="9" style="36"/>
    <col min="10241" max="10241" width="8.69921875" style="36" customWidth="1"/>
    <col min="10242" max="10242" width="12.8984375" style="36" customWidth="1"/>
    <col min="10243" max="10243" width="11.09765625" style="36" customWidth="1"/>
    <col min="10244" max="10244" width="8.8984375" style="36" customWidth="1"/>
    <col min="10245" max="10245" width="13.8984375" style="36" customWidth="1"/>
    <col min="10246" max="10246" width="16.8984375" style="36" customWidth="1"/>
    <col min="10247" max="10247" width="7.3984375" style="36" customWidth="1"/>
    <col min="10248" max="10248" width="19.59765625" style="36" customWidth="1"/>
    <col min="10249" max="10249" width="13.59765625" style="36" customWidth="1"/>
    <col min="10250" max="10250" width="16.59765625" style="36" customWidth="1"/>
    <col min="10251" max="10251" width="13.19921875" style="36" customWidth="1"/>
    <col min="10252" max="10252" width="14.19921875" style="36" customWidth="1"/>
    <col min="10253" max="10258" width="10.69921875" style="36" customWidth="1"/>
    <col min="10259" max="10496" width="9" style="36"/>
    <col min="10497" max="10497" width="8.69921875" style="36" customWidth="1"/>
    <col min="10498" max="10498" width="12.8984375" style="36" customWidth="1"/>
    <col min="10499" max="10499" width="11.09765625" style="36" customWidth="1"/>
    <col min="10500" max="10500" width="8.8984375" style="36" customWidth="1"/>
    <col min="10501" max="10501" width="13.8984375" style="36" customWidth="1"/>
    <col min="10502" max="10502" width="16.8984375" style="36" customWidth="1"/>
    <col min="10503" max="10503" width="7.3984375" style="36" customWidth="1"/>
    <col min="10504" max="10504" width="19.59765625" style="36" customWidth="1"/>
    <col min="10505" max="10505" width="13.59765625" style="36" customWidth="1"/>
    <col min="10506" max="10506" width="16.59765625" style="36" customWidth="1"/>
    <col min="10507" max="10507" width="13.19921875" style="36" customWidth="1"/>
    <col min="10508" max="10508" width="14.19921875" style="36" customWidth="1"/>
    <col min="10509" max="10514" width="10.69921875" style="36" customWidth="1"/>
    <col min="10515" max="10752" width="9" style="36"/>
    <col min="10753" max="10753" width="8.69921875" style="36" customWidth="1"/>
    <col min="10754" max="10754" width="12.8984375" style="36" customWidth="1"/>
    <col min="10755" max="10755" width="11.09765625" style="36" customWidth="1"/>
    <col min="10756" max="10756" width="8.8984375" style="36" customWidth="1"/>
    <col min="10757" max="10757" width="13.8984375" style="36" customWidth="1"/>
    <col min="10758" max="10758" width="16.8984375" style="36" customWidth="1"/>
    <col min="10759" max="10759" width="7.3984375" style="36" customWidth="1"/>
    <col min="10760" max="10760" width="19.59765625" style="36" customWidth="1"/>
    <col min="10761" max="10761" width="13.59765625" style="36" customWidth="1"/>
    <col min="10762" max="10762" width="16.59765625" style="36" customWidth="1"/>
    <col min="10763" max="10763" width="13.19921875" style="36" customWidth="1"/>
    <col min="10764" max="10764" width="14.19921875" style="36" customWidth="1"/>
    <col min="10765" max="10770" width="10.69921875" style="36" customWidth="1"/>
    <col min="10771" max="11008" width="9" style="36"/>
    <col min="11009" max="11009" width="8.69921875" style="36" customWidth="1"/>
    <col min="11010" max="11010" width="12.8984375" style="36" customWidth="1"/>
    <col min="11011" max="11011" width="11.09765625" style="36" customWidth="1"/>
    <col min="11012" max="11012" width="8.8984375" style="36" customWidth="1"/>
    <col min="11013" max="11013" width="13.8984375" style="36" customWidth="1"/>
    <col min="11014" max="11014" width="16.8984375" style="36" customWidth="1"/>
    <col min="11015" max="11015" width="7.3984375" style="36" customWidth="1"/>
    <col min="11016" max="11016" width="19.59765625" style="36" customWidth="1"/>
    <col min="11017" max="11017" width="13.59765625" style="36" customWidth="1"/>
    <col min="11018" max="11018" width="16.59765625" style="36" customWidth="1"/>
    <col min="11019" max="11019" width="13.19921875" style="36" customWidth="1"/>
    <col min="11020" max="11020" width="14.19921875" style="36" customWidth="1"/>
    <col min="11021" max="11026" width="10.69921875" style="36" customWidth="1"/>
    <col min="11027" max="11264" width="9" style="36"/>
    <col min="11265" max="11265" width="8.69921875" style="36" customWidth="1"/>
    <col min="11266" max="11266" width="12.8984375" style="36" customWidth="1"/>
    <col min="11267" max="11267" width="11.09765625" style="36" customWidth="1"/>
    <col min="11268" max="11268" width="8.8984375" style="36" customWidth="1"/>
    <col min="11269" max="11269" width="13.8984375" style="36" customWidth="1"/>
    <col min="11270" max="11270" width="16.8984375" style="36" customWidth="1"/>
    <col min="11271" max="11271" width="7.3984375" style="36" customWidth="1"/>
    <col min="11272" max="11272" width="19.59765625" style="36" customWidth="1"/>
    <col min="11273" max="11273" width="13.59765625" style="36" customWidth="1"/>
    <col min="11274" max="11274" width="16.59765625" style="36" customWidth="1"/>
    <col min="11275" max="11275" width="13.19921875" style="36" customWidth="1"/>
    <col min="11276" max="11276" width="14.19921875" style="36" customWidth="1"/>
    <col min="11277" max="11282" width="10.69921875" style="36" customWidth="1"/>
    <col min="11283" max="11520" width="9" style="36"/>
    <col min="11521" max="11521" width="8.69921875" style="36" customWidth="1"/>
    <col min="11522" max="11522" width="12.8984375" style="36" customWidth="1"/>
    <col min="11523" max="11523" width="11.09765625" style="36" customWidth="1"/>
    <col min="11524" max="11524" width="8.8984375" style="36" customWidth="1"/>
    <col min="11525" max="11525" width="13.8984375" style="36" customWidth="1"/>
    <col min="11526" max="11526" width="16.8984375" style="36" customWidth="1"/>
    <col min="11527" max="11527" width="7.3984375" style="36" customWidth="1"/>
    <col min="11528" max="11528" width="19.59765625" style="36" customWidth="1"/>
    <col min="11529" max="11529" width="13.59765625" style="36" customWidth="1"/>
    <col min="11530" max="11530" width="16.59765625" style="36" customWidth="1"/>
    <col min="11531" max="11531" width="13.19921875" style="36" customWidth="1"/>
    <col min="11532" max="11532" width="14.19921875" style="36" customWidth="1"/>
    <col min="11533" max="11538" width="10.69921875" style="36" customWidth="1"/>
    <col min="11539" max="11776" width="9" style="36"/>
    <col min="11777" max="11777" width="8.69921875" style="36" customWidth="1"/>
    <col min="11778" max="11778" width="12.8984375" style="36" customWidth="1"/>
    <col min="11779" max="11779" width="11.09765625" style="36" customWidth="1"/>
    <col min="11780" max="11780" width="8.8984375" style="36" customWidth="1"/>
    <col min="11781" max="11781" width="13.8984375" style="36" customWidth="1"/>
    <col min="11782" max="11782" width="16.8984375" style="36" customWidth="1"/>
    <col min="11783" max="11783" width="7.3984375" style="36" customWidth="1"/>
    <col min="11784" max="11784" width="19.59765625" style="36" customWidth="1"/>
    <col min="11785" max="11785" width="13.59765625" style="36" customWidth="1"/>
    <col min="11786" max="11786" width="16.59765625" style="36" customWidth="1"/>
    <col min="11787" max="11787" width="13.19921875" style="36" customWidth="1"/>
    <col min="11788" max="11788" width="14.19921875" style="36" customWidth="1"/>
    <col min="11789" max="11794" width="10.69921875" style="36" customWidth="1"/>
    <col min="11795" max="12032" width="9" style="36"/>
    <col min="12033" max="12033" width="8.69921875" style="36" customWidth="1"/>
    <col min="12034" max="12034" width="12.8984375" style="36" customWidth="1"/>
    <col min="12035" max="12035" width="11.09765625" style="36" customWidth="1"/>
    <col min="12036" max="12036" width="8.8984375" style="36" customWidth="1"/>
    <col min="12037" max="12037" width="13.8984375" style="36" customWidth="1"/>
    <col min="12038" max="12038" width="16.8984375" style="36" customWidth="1"/>
    <col min="12039" max="12039" width="7.3984375" style="36" customWidth="1"/>
    <col min="12040" max="12040" width="19.59765625" style="36" customWidth="1"/>
    <col min="12041" max="12041" width="13.59765625" style="36" customWidth="1"/>
    <col min="12042" max="12042" width="16.59765625" style="36" customWidth="1"/>
    <col min="12043" max="12043" width="13.19921875" style="36" customWidth="1"/>
    <col min="12044" max="12044" width="14.19921875" style="36" customWidth="1"/>
    <col min="12045" max="12050" width="10.69921875" style="36" customWidth="1"/>
    <col min="12051" max="12288" width="9" style="36"/>
    <col min="12289" max="12289" width="8.69921875" style="36" customWidth="1"/>
    <col min="12290" max="12290" width="12.8984375" style="36" customWidth="1"/>
    <col min="12291" max="12291" width="11.09765625" style="36" customWidth="1"/>
    <col min="12292" max="12292" width="8.8984375" style="36" customWidth="1"/>
    <col min="12293" max="12293" width="13.8984375" style="36" customWidth="1"/>
    <col min="12294" max="12294" width="16.8984375" style="36" customWidth="1"/>
    <col min="12295" max="12295" width="7.3984375" style="36" customWidth="1"/>
    <col min="12296" max="12296" width="19.59765625" style="36" customWidth="1"/>
    <col min="12297" max="12297" width="13.59765625" style="36" customWidth="1"/>
    <col min="12298" max="12298" width="16.59765625" style="36" customWidth="1"/>
    <col min="12299" max="12299" width="13.19921875" style="36" customWidth="1"/>
    <col min="12300" max="12300" width="14.19921875" style="36" customWidth="1"/>
    <col min="12301" max="12306" width="10.69921875" style="36" customWidth="1"/>
    <col min="12307" max="12544" width="9" style="36"/>
    <col min="12545" max="12545" width="8.69921875" style="36" customWidth="1"/>
    <col min="12546" max="12546" width="12.8984375" style="36" customWidth="1"/>
    <col min="12547" max="12547" width="11.09765625" style="36" customWidth="1"/>
    <col min="12548" max="12548" width="8.8984375" style="36" customWidth="1"/>
    <col min="12549" max="12549" width="13.8984375" style="36" customWidth="1"/>
    <col min="12550" max="12550" width="16.8984375" style="36" customWidth="1"/>
    <col min="12551" max="12551" width="7.3984375" style="36" customWidth="1"/>
    <col min="12552" max="12552" width="19.59765625" style="36" customWidth="1"/>
    <col min="12553" max="12553" width="13.59765625" style="36" customWidth="1"/>
    <col min="12554" max="12554" width="16.59765625" style="36" customWidth="1"/>
    <col min="12555" max="12555" width="13.19921875" style="36" customWidth="1"/>
    <col min="12556" max="12556" width="14.19921875" style="36" customWidth="1"/>
    <col min="12557" max="12562" width="10.69921875" style="36" customWidth="1"/>
    <col min="12563" max="12800" width="9" style="36"/>
    <col min="12801" max="12801" width="8.69921875" style="36" customWidth="1"/>
    <col min="12802" max="12802" width="12.8984375" style="36" customWidth="1"/>
    <col min="12803" max="12803" width="11.09765625" style="36" customWidth="1"/>
    <col min="12804" max="12804" width="8.8984375" style="36" customWidth="1"/>
    <col min="12805" max="12805" width="13.8984375" style="36" customWidth="1"/>
    <col min="12806" max="12806" width="16.8984375" style="36" customWidth="1"/>
    <col min="12807" max="12807" width="7.3984375" style="36" customWidth="1"/>
    <col min="12808" max="12808" width="19.59765625" style="36" customWidth="1"/>
    <col min="12809" max="12809" width="13.59765625" style="36" customWidth="1"/>
    <col min="12810" max="12810" width="16.59765625" style="36" customWidth="1"/>
    <col min="12811" max="12811" width="13.19921875" style="36" customWidth="1"/>
    <col min="12812" max="12812" width="14.19921875" style="36" customWidth="1"/>
    <col min="12813" max="12818" width="10.69921875" style="36" customWidth="1"/>
    <col min="12819" max="13056" width="9" style="36"/>
    <col min="13057" max="13057" width="8.69921875" style="36" customWidth="1"/>
    <col min="13058" max="13058" width="12.8984375" style="36" customWidth="1"/>
    <col min="13059" max="13059" width="11.09765625" style="36" customWidth="1"/>
    <col min="13060" max="13060" width="8.8984375" style="36" customWidth="1"/>
    <col min="13061" max="13061" width="13.8984375" style="36" customWidth="1"/>
    <col min="13062" max="13062" width="16.8984375" style="36" customWidth="1"/>
    <col min="13063" max="13063" width="7.3984375" style="36" customWidth="1"/>
    <col min="13064" max="13064" width="19.59765625" style="36" customWidth="1"/>
    <col min="13065" max="13065" width="13.59765625" style="36" customWidth="1"/>
    <col min="13066" max="13066" width="16.59765625" style="36" customWidth="1"/>
    <col min="13067" max="13067" width="13.19921875" style="36" customWidth="1"/>
    <col min="13068" max="13068" width="14.19921875" style="36" customWidth="1"/>
    <col min="13069" max="13074" width="10.69921875" style="36" customWidth="1"/>
    <col min="13075" max="13312" width="9" style="36"/>
    <col min="13313" max="13313" width="8.69921875" style="36" customWidth="1"/>
    <col min="13314" max="13314" width="12.8984375" style="36" customWidth="1"/>
    <col min="13315" max="13315" width="11.09765625" style="36" customWidth="1"/>
    <col min="13316" max="13316" width="8.8984375" style="36" customWidth="1"/>
    <col min="13317" max="13317" width="13.8984375" style="36" customWidth="1"/>
    <col min="13318" max="13318" width="16.8984375" style="36" customWidth="1"/>
    <col min="13319" max="13319" width="7.3984375" style="36" customWidth="1"/>
    <col min="13320" max="13320" width="19.59765625" style="36" customWidth="1"/>
    <col min="13321" max="13321" width="13.59765625" style="36" customWidth="1"/>
    <col min="13322" max="13322" width="16.59765625" style="36" customWidth="1"/>
    <col min="13323" max="13323" width="13.19921875" style="36" customWidth="1"/>
    <col min="13324" max="13324" width="14.19921875" style="36" customWidth="1"/>
    <col min="13325" max="13330" width="10.69921875" style="36" customWidth="1"/>
    <col min="13331" max="13568" width="9" style="36"/>
    <col min="13569" max="13569" width="8.69921875" style="36" customWidth="1"/>
    <col min="13570" max="13570" width="12.8984375" style="36" customWidth="1"/>
    <col min="13571" max="13571" width="11.09765625" style="36" customWidth="1"/>
    <col min="13572" max="13572" width="8.8984375" style="36" customWidth="1"/>
    <col min="13573" max="13573" width="13.8984375" style="36" customWidth="1"/>
    <col min="13574" max="13574" width="16.8984375" style="36" customWidth="1"/>
    <col min="13575" max="13575" width="7.3984375" style="36" customWidth="1"/>
    <col min="13576" max="13576" width="19.59765625" style="36" customWidth="1"/>
    <col min="13577" max="13577" width="13.59765625" style="36" customWidth="1"/>
    <col min="13578" max="13578" width="16.59765625" style="36" customWidth="1"/>
    <col min="13579" max="13579" width="13.19921875" style="36" customWidth="1"/>
    <col min="13580" max="13580" width="14.19921875" style="36" customWidth="1"/>
    <col min="13581" max="13586" width="10.69921875" style="36" customWidth="1"/>
    <col min="13587" max="13824" width="9" style="36"/>
    <col min="13825" max="13825" width="8.69921875" style="36" customWidth="1"/>
    <col min="13826" max="13826" width="12.8984375" style="36" customWidth="1"/>
    <col min="13827" max="13827" width="11.09765625" style="36" customWidth="1"/>
    <col min="13828" max="13828" width="8.8984375" style="36" customWidth="1"/>
    <col min="13829" max="13829" width="13.8984375" style="36" customWidth="1"/>
    <col min="13830" max="13830" width="16.8984375" style="36" customWidth="1"/>
    <col min="13831" max="13831" width="7.3984375" style="36" customWidth="1"/>
    <col min="13832" max="13832" width="19.59765625" style="36" customWidth="1"/>
    <col min="13833" max="13833" width="13.59765625" style="36" customWidth="1"/>
    <col min="13834" max="13834" width="16.59765625" style="36" customWidth="1"/>
    <col min="13835" max="13835" width="13.19921875" style="36" customWidth="1"/>
    <col min="13836" max="13836" width="14.19921875" style="36" customWidth="1"/>
    <col min="13837" max="13842" width="10.69921875" style="36" customWidth="1"/>
    <col min="13843" max="14080" width="9" style="36"/>
    <col min="14081" max="14081" width="8.69921875" style="36" customWidth="1"/>
    <col min="14082" max="14082" width="12.8984375" style="36" customWidth="1"/>
    <col min="14083" max="14083" width="11.09765625" style="36" customWidth="1"/>
    <col min="14084" max="14084" width="8.8984375" style="36" customWidth="1"/>
    <col min="14085" max="14085" width="13.8984375" style="36" customWidth="1"/>
    <col min="14086" max="14086" width="16.8984375" style="36" customWidth="1"/>
    <col min="14087" max="14087" width="7.3984375" style="36" customWidth="1"/>
    <col min="14088" max="14088" width="19.59765625" style="36" customWidth="1"/>
    <col min="14089" max="14089" width="13.59765625" style="36" customWidth="1"/>
    <col min="14090" max="14090" width="16.59765625" style="36" customWidth="1"/>
    <col min="14091" max="14091" width="13.19921875" style="36" customWidth="1"/>
    <col min="14092" max="14092" width="14.19921875" style="36" customWidth="1"/>
    <col min="14093" max="14098" width="10.69921875" style="36" customWidth="1"/>
    <col min="14099" max="14336" width="9" style="36"/>
    <col min="14337" max="14337" width="8.69921875" style="36" customWidth="1"/>
    <col min="14338" max="14338" width="12.8984375" style="36" customWidth="1"/>
    <col min="14339" max="14339" width="11.09765625" style="36" customWidth="1"/>
    <col min="14340" max="14340" width="8.8984375" style="36" customWidth="1"/>
    <col min="14341" max="14341" width="13.8984375" style="36" customWidth="1"/>
    <col min="14342" max="14342" width="16.8984375" style="36" customWidth="1"/>
    <col min="14343" max="14343" width="7.3984375" style="36" customWidth="1"/>
    <col min="14344" max="14344" width="19.59765625" style="36" customWidth="1"/>
    <col min="14345" max="14345" width="13.59765625" style="36" customWidth="1"/>
    <col min="14346" max="14346" width="16.59765625" style="36" customWidth="1"/>
    <col min="14347" max="14347" width="13.19921875" style="36" customWidth="1"/>
    <col min="14348" max="14348" width="14.19921875" style="36" customWidth="1"/>
    <col min="14349" max="14354" width="10.69921875" style="36" customWidth="1"/>
    <col min="14355" max="14592" width="9" style="36"/>
    <col min="14593" max="14593" width="8.69921875" style="36" customWidth="1"/>
    <col min="14594" max="14594" width="12.8984375" style="36" customWidth="1"/>
    <col min="14595" max="14595" width="11.09765625" style="36" customWidth="1"/>
    <col min="14596" max="14596" width="8.8984375" style="36" customWidth="1"/>
    <col min="14597" max="14597" width="13.8984375" style="36" customWidth="1"/>
    <col min="14598" max="14598" width="16.8984375" style="36" customWidth="1"/>
    <col min="14599" max="14599" width="7.3984375" style="36" customWidth="1"/>
    <col min="14600" max="14600" width="19.59765625" style="36" customWidth="1"/>
    <col min="14601" max="14601" width="13.59765625" style="36" customWidth="1"/>
    <col min="14602" max="14602" width="16.59765625" style="36" customWidth="1"/>
    <col min="14603" max="14603" width="13.19921875" style="36" customWidth="1"/>
    <col min="14604" max="14604" width="14.19921875" style="36" customWidth="1"/>
    <col min="14605" max="14610" width="10.69921875" style="36" customWidth="1"/>
    <col min="14611" max="14848" width="9" style="36"/>
    <col min="14849" max="14849" width="8.69921875" style="36" customWidth="1"/>
    <col min="14850" max="14850" width="12.8984375" style="36" customWidth="1"/>
    <col min="14851" max="14851" width="11.09765625" style="36" customWidth="1"/>
    <col min="14852" max="14852" width="8.8984375" style="36" customWidth="1"/>
    <col min="14853" max="14853" width="13.8984375" style="36" customWidth="1"/>
    <col min="14854" max="14854" width="16.8984375" style="36" customWidth="1"/>
    <col min="14855" max="14855" width="7.3984375" style="36" customWidth="1"/>
    <col min="14856" max="14856" width="19.59765625" style="36" customWidth="1"/>
    <col min="14857" max="14857" width="13.59765625" style="36" customWidth="1"/>
    <col min="14858" max="14858" width="16.59765625" style="36" customWidth="1"/>
    <col min="14859" max="14859" width="13.19921875" style="36" customWidth="1"/>
    <col min="14860" max="14860" width="14.19921875" style="36" customWidth="1"/>
    <col min="14861" max="14866" width="10.69921875" style="36" customWidth="1"/>
    <col min="14867" max="15104" width="9" style="36"/>
    <col min="15105" max="15105" width="8.69921875" style="36" customWidth="1"/>
    <col min="15106" max="15106" width="12.8984375" style="36" customWidth="1"/>
    <col min="15107" max="15107" width="11.09765625" style="36" customWidth="1"/>
    <col min="15108" max="15108" width="8.8984375" style="36" customWidth="1"/>
    <col min="15109" max="15109" width="13.8984375" style="36" customWidth="1"/>
    <col min="15110" max="15110" width="16.8984375" style="36" customWidth="1"/>
    <col min="15111" max="15111" width="7.3984375" style="36" customWidth="1"/>
    <col min="15112" max="15112" width="19.59765625" style="36" customWidth="1"/>
    <col min="15113" max="15113" width="13.59765625" style="36" customWidth="1"/>
    <col min="15114" max="15114" width="16.59765625" style="36" customWidth="1"/>
    <col min="15115" max="15115" width="13.19921875" style="36" customWidth="1"/>
    <col min="15116" max="15116" width="14.19921875" style="36" customWidth="1"/>
    <col min="15117" max="15122" width="10.69921875" style="36" customWidth="1"/>
    <col min="15123" max="15360" width="9" style="36"/>
    <col min="15361" max="15361" width="8.69921875" style="36" customWidth="1"/>
    <col min="15362" max="15362" width="12.8984375" style="36" customWidth="1"/>
    <col min="15363" max="15363" width="11.09765625" style="36" customWidth="1"/>
    <col min="15364" max="15364" width="8.8984375" style="36" customWidth="1"/>
    <col min="15365" max="15365" width="13.8984375" style="36" customWidth="1"/>
    <col min="15366" max="15366" width="16.8984375" style="36" customWidth="1"/>
    <col min="15367" max="15367" width="7.3984375" style="36" customWidth="1"/>
    <col min="15368" max="15368" width="19.59765625" style="36" customWidth="1"/>
    <col min="15369" max="15369" width="13.59765625" style="36" customWidth="1"/>
    <col min="15370" max="15370" width="16.59765625" style="36" customWidth="1"/>
    <col min="15371" max="15371" width="13.19921875" style="36" customWidth="1"/>
    <col min="15372" max="15372" width="14.19921875" style="36" customWidth="1"/>
    <col min="15373" max="15378" width="10.69921875" style="36" customWidth="1"/>
    <col min="15379" max="15616" width="9" style="36"/>
    <col min="15617" max="15617" width="8.69921875" style="36" customWidth="1"/>
    <col min="15618" max="15618" width="12.8984375" style="36" customWidth="1"/>
    <col min="15619" max="15619" width="11.09765625" style="36" customWidth="1"/>
    <col min="15620" max="15620" width="8.8984375" style="36" customWidth="1"/>
    <col min="15621" max="15621" width="13.8984375" style="36" customWidth="1"/>
    <col min="15622" max="15622" width="16.8984375" style="36" customWidth="1"/>
    <col min="15623" max="15623" width="7.3984375" style="36" customWidth="1"/>
    <col min="15624" max="15624" width="19.59765625" style="36" customWidth="1"/>
    <col min="15625" max="15625" width="13.59765625" style="36" customWidth="1"/>
    <col min="15626" max="15626" width="16.59765625" style="36" customWidth="1"/>
    <col min="15627" max="15627" width="13.19921875" style="36" customWidth="1"/>
    <col min="15628" max="15628" width="14.19921875" style="36" customWidth="1"/>
    <col min="15629" max="15634" width="10.69921875" style="36" customWidth="1"/>
    <col min="15635" max="15872" width="9" style="36"/>
    <col min="15873" max="15873" width="8.69921875" style="36" customWidth="1"/>
    <col min="15874" max="15874" width="12.8984375" style="36" customWidth="1"/>
    <col min="15875" max="15875" width="11.09765625" style="36" customWidth="1"/>
    <col min="15876" max="15876" width="8.8984375" style="36" customWidth="1"/>
    <col min="15877" max="15877" width="13.8984375" style="36" customWidth="1"/>
    <col min="15878" max="15878" width="16.8984375" style="36" customWidth="1"/>
    <col min="15879" max="15879" width="7.3984375" style="36" customWidth="1"/>
    <col min="15880" max="15880" width="19.59765625" style="36" customWidth="1"/>
    <col min="15881" max="15881" width="13.59765625" style="36" customWidth="1"/>
    <col min="15882" max="15882" width="16.59765625" style="36" customWidth="1"/>
    <col min="15883" max="15883" width="13.19921875" style="36" customWidth="1"/>
    <col min="15884" max="15884" width="14.19921875" style="36" customWidth="1"/>
    <col min="15885" max="15890" width="10.69921875" style="36" customWidth="1"/>
    <col min="15891" max="16128" width="9" style="36"/>
    <col min="16129" max="16129" width="8.69921875" style="36" customWidth="1"/>
    <col min="16130" max="16130" width="12.8984375" style="36" customWidth="1"/>
    <col min="16131" max="16131" width="11.09765625" style="36" customWidth="1"/>
    <col min="16132" max="16132" width="8.8984375" style="36" customWidth="1"/>
    <col min="16133" max="16133" width="13.8984375" style="36" customWidth="1"/>
    <col min="16134" max="16134" width="16.8984375" style="36" customWidth="1"/>
    <col min="16135" max="16135" width="7.3984375" style="36" customWidth="1"/>
    <col min="16136" max="16136" width="19.59765625" style="36" customWidth="1"/>
    <col min="16137" max="16137" width="13.59765625" style="36" customWidth="1"/>
    <col min="16138" max="16138" width="16.59765625" style="36" customWidth="1"/>
    <col min="16139" max="16139" width="13.19921875" style="36" customWidth="1"/>
    <col min="16140" max="16140" width="14.19921875" style="36" customWidth="1"/>
    <col min="16141" max="16146" width="10.69921875" style="36" customWidth="1"/>
    <col min="16147" max="16384" width="9" style="36"/>
  </cols>
  <sheetData>
    <row r="1" spans="1:15" s="199" customFormat="1" ht="35.25" customHeight="1">
      <c r="A1" s="198" t="s">
        <v>1352</v>
      </c>
      <c r="M1" s="198" t="s">
        <v>1352</v>
      </c>
    </row>
    <row r="2" spans="1:15" ht="15" customHeight="1">
      <c r="A2" s="367" t="s">
        <v>247</v>
      </c>
      <c r="B2" s="369" t="s">
        <v>248</v>
      </c>
      <c r="C2" s="370"/>
      <c r="D2" s="370"/>
      <c r="E2" s="370"/>
      <c r="F2" s="370"/>
      <c r="G2" s="370"/>
      <c r="H2" s="370"/>
      <c r="I2" s="370"/>
      <c r="J2" s="370"/>
      <c r="K2" s="370"/>
      <c r="L2" s="371"/>
    </row>
    <row r="3" spans="1:15" ht="15" customHeight="1">
      <c r="A3" s="367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200">
        <f>+'10.ค่าใช้จ่าย(แยกกลุ่ม)'!C11</f>
        <v>13174.534185394383</v>
      </c>
      <c r="C4" s="200">
        <f>+'10.ค่าใช้จ่าย(แยกกลุ่ม)'!D11</f>
        <v>67.603584341228185</v>
      </c>
      <c r="D4" s="200">
        <f>+'10.ค่าใช้จ่าย(แยกกลุ่ม)'!E11</f>
        <v>1503.1756301155208</v>
      </c>
      <c r="E4" s="200">
        <f>+'10.ค่าใช้จ่าย(แยกกลุ่ม)'!F11</f>
        <v>473.4555221511103</v>
      </c>
      <c r="F4" s="200">
        <f>+'10.ค่าใช้จ่าย(แยกกลุ่ม)'!G11</f>
        <v>781.28717966085969</v>
      </c>
      <c r="G4" s="200">
        <f>+'10.ค่าใช้จ่าย(แยกกลุ่ม)'!H11</f>
        <v>599.4058469393043</v>
      </c>
      <c r="H4" s="200">
        <f>+'10.ค่าใช้จ่าย(แยกกลุ่ม)'!I11</f>
        <v>1351.3727393379538</v>
      </c>
      <c r="I4" s="200">
        <f>+'10.ค่าใช้จ่าย(แยกกลุ่ม)'!J11</f>
        <v>241.820624917651</v>
      </c>
      <c r="J4" s="200">
        <f>+'10.ค่าใช้จ่าย(แยกกลุ่ม)'!K11</f>
        <v>416.44198741264074</v>
      </c>
      <c r="K4" s="200">
        <f>+'10.ค่าใช้จ่าย(แยกกลุ่ม)'!L11</f>
        <v>48.782246413136747</v>
      </c>
      <c r="L4" s="200">
        <f>+'10.ค่าใช้จ่าย(แยกกลุ่ม)'!M11</f>
        <v>897.44516510785365</v>
      </c>
      <c r="M4" s="201"/>
      <c r="O4" s="201"/>
    </row>
    <row r="5" spans="1:15" ht="15">
      <c r="A5" s="33">
        <v>2</v>
      </c>
      <c r="B5" s="202">
        <f>+'10.ค่าใช้จ่าย(แยกกลุ่ม)'!C26</f>
        <v>10932.717648315142</v>
      </c>
      <c r="C5" s="202">
        <f>+'10.ค่าใช้จ่าย(แยกกลุ่ม)'!D26</f>
        <v>57.128471350593756</v>
      </c>
      <c r="D5" s="202">
        <f>+'10.ค่าใช้จ่าย(แยกกลุ่ม)'!E26</f>
        <v>1350.8362531390937</v>
      </c>
      <c r="E5" s="202">
        <f>+'10.ค่าใช้จ่าย(แยกกลุ่ม)'!F26</f>
        <v>689.36760141043521</v>
      </c>
      <c r="F5" s="202">
        <f>+'10.ค่าใช้จ่าย(แยกกลุ่ม)'!G26</f>
        <v>891.23725349318488</v>
      </c>
      <c r="G5" s="202">
        <f>+'10.ค่าใช้จ่าย(แยกกลุ่ม)'!H26</f>
        <v>625.39770010045299</v>
      </c>
      <c r="H5" s="202">
        <f>+'10.ค่าใช้จ่าย(แยกกลุ่ม)'!I26</f>
        <v>501.39437331826457</v>
      </c>
      <c r="I5" s="202">
        <f>+'10.ค่าใช้จ่าย(แยกกลุ่ม)'!J26</f>
        <v>206.89157080921683</v>
      </c>
      <c r="J5" s="202">
        <f>+'10.ค่าใช้จ่าย(แยกกลุ่ม)'!K26</f>
        <v>360.51585422218818</v>
      </c>
      <c r="K5" s="202">
        <f>+'10.ค่าใช้จ่าย(แยกกลุ่ม)'!L26</f>
        <v>73.547095271202309</v>
      </c>
      <c r="L5" s="202">
        <f>+'10.ค่าใช้จ่าย(แยกกลุ่ม)'!M26</f>
        <v>166.61833576831</v>
      </c>
      <c r="M5" s="201"/>
      <c r="O5" s="201"/>
    </row>
    <row r="6" spans="1:15" ht="15">
      <c r="A6" s="33">
        <v>3</v>
      </c>
      <c r="B6" s="202">
        <f>+'10.ค่าใช้จ่าย(แยกกลุ่ม)'!C44</f>
        <v>10288.526270075261</v>
      </c>
      <c r="C6" s="202">
        <f>+'10.ค่าใช้จ่าย(แยกกลุ่ม)'!D44</f>
        <v>60.516250660239201</v>
      </c>
      <c r="D6" s="202">
        <f>+'10.ค่าใช้จ่าย(แยกกลุ่ม)'!E44</f>
        <v>1272.1305070712599</v>
      </c>
      <c r="E6" s="202">
        <f>+'10.ค่าใช้จ่าย(แยกกลุ่ม)'!F44</f>
        <v>637.82319741379206</v>
      </c>
      <c r="F6" s="202">
        <f>+'10.ค่าใช้จ่าย(แยกกลุ่ม)'!G44</f>
        <v>725.04968060371903</v>
      </c>
      <c r="G6" s="202">
        <f>+'10.ค่าใช้จ่าย(แยกกลุ่ม)'!H44</f>
        <v>650.1104050627971</v>
      </c>
      <c r="H6" s="202">
        <f>+'10.ค่าใช้จ่าย(แยกกลุ่ม)'!I44</f>
        <v>849.76581729720795</v>
      </c>
      <c r="I6" s="202">
        <f>+'10.ค่าใช้จ่าย(แยกกลุ่ม)'!J44</f>
        <v>166.95627782478994</v>
      </c>
      <c r="J6" s="202">
        <f>+'10.ค่าใช้จ่าย(แยกกลุ่ม)'!K44</f>
        <v>364.74857029803337</v>
      </c>
      <c r="K6" s="202">
        <f>+'10.ค่าใช้จ่าย(แยกกลุ่ม)'!L44</f>
        <v>38.671442955322419</v>
      </c>
      <c r="L6" s="202">
        <f>+'10.ค่าใช้จ่าย(แยกกลุ่ม)'!M44</f>
        <v>389.33463700591039</v>
      </c>
      <c r="M6" s="201"/>
      <c r="O6" s="201"/>
    </row>
    <row r="7" spans="1:15" ht="15">
      <c r="A7" s="33">
        <v>4</v>
      </c>
      <c r="B7" s="202">
        <f>+'10.ค่าใช้จ่าย(แยกกลุ่ม)'!C61</f>
        <v>10280.394859060005</v>
      </c>
      <c r="C7" s="202">
        <f>+'10.ค่าใช้จ่าย(แยกกลุ่ม)'!D61</f>
        <v>65.351818747568998</v>
      </c>
      <c r="D7" s="202">
        <f>+'10.ค่าใช้จ่าย(แยกกลุ่ม)'!E61</f>
        <v>1403.1665553525979</v>
      </c>
      <c r="E7" s="202">
        <f>+'10.ค่าใช้จ่าย(แยกกลุ่ม)'!F61</f>
        <v>719.60175159858534</v>
      </c>
      <c r="F7" s="202">
        <f>+'10.ค่าใช้จ่าย(แยกกลุ่ม)'!G61</f>
        <v>954.0344372624528</v>
      </c>
      <c r="G7" s="202">
        <f>+'10.ค่าใช้จ่าย(แยกกลุ่ม)'!H61</f>
        <v>873.63053894435552</v>
      </c>
      <c r="H7" s="202">
        <f>+'10.ค่าใช้จ่าย(แยกกลุ่ม)'!I61</f>
        <v>1171.9987798808036</v>
      </c>
      <c r="I7" s="202">
        <f>+'10.ค่าใช้จ่าย(แยกกลุ่ม)'!J61</f>
        <v>177.164606460036</v>
      </c>
      <c r="J7" s="202">
        <f>+'10.ค่าใช้จ่าย(แยกกลุ่ม)'!K61</f>
        <v>353.78015159970141</v>
      </c>
      <c r="K7" s="202">
        <f>+'10.ค่าใช้จ่าย(แยกกลุ่ม)'!L61</f>
        <v>52.946848570700702</v>
      </c>
      <c r="L7" s="202">
        <f>+'10.ค่าใช้จ่าย(แยกกลุ่ม)'!M61</f>
        <v>339.77013202973649</v>
      </c>
      <c r="M7" s="201"/>
      <c r="O7" s="201"/>
    </row>
    <row r="8" spans="1:15" ht="15">
      <c r="A8" s="33">
        <v>5</v>
      </c>
      <c r="B8" s="202">
        <f>+'10.ค่าใช้จ่าย(แยกกลุ่ม)'!C72</f>
        <v>9832.4145881189324</v>
      </c>
      <c r="C8" s="202">
        <f>+'10.ค่าใช้จ่าย(แยกกลุ่ม)'!D72</f>
        <v>55.699046023026398</v>
      </c>
      <c r="D8" s="202">
        <f>+'10.ค่าใช้จ่าย(แยกกลุ่ม)'!E72</f>
        <v>1652.9320145984766</v>
      </c>
      <c r="E8" s="202">
        <f>+'10.ค่าใช้จ่าย(แยกกลุ่ม)'!F72</f>
        <v>639.29321774160792</v>
      </c>
      <c r="F8" s="202">
        <f>+'10.ค่าใช้จ่าย(แยกกลุ่ม)'!G72</f>
        <v>869.79764206520304</v>
      </c>
      <c r="G8" s="202">
        <f>+'10.ค่าใช้จ่าย(แยกกลุ่ม)'!H72</f>
        <v>674.94762797099133</v>
      </c>
      <c r="H8" s="202">
        <f>+'10.ค่าใช้จ่าย(แยกกลุ่ม)'!I72</f>
        <v>1071.0883380639241</v>
      </c>
      <c r="I8" s="202">
        <f>+'10.ค่าใช้จ่าย(แยกกลุ่ม)'!J72</f>
        <v>258.30584268835668</v>
      </c>
      <c r="J8" s="202">
        <f>+'10.ค่าใช้จ่าย(แยกกลุ่ม)'!K72</f>
        <v>370.58362488200072</v>
      </c>
      <c r="K8" s="202">
        <f>+'10.ค่าใช้จ่าย(แยกกลุ่ม)'!L72</f>
        <v>27.361915779271015</v>
      </c>
      <c r="L8" s="202">
        <f>+'10.ค่าใช้จ่าย(แยกกลุ่ม)'!M72</f>
        <v>623.88009183982172</v>
      </c>
      <c r="M8" s="201"/>
      <c r="O8" s="201"/>
    </row>
    <row r="9" spans="1:15" ht="15">
      <c r="A9" s="33">
        <v>6</v>
      </c>
      <c r="B9" s="202">
        <f>+'10.ค่าใช้จ่าย(แยกกลุ่ม)'!C83</f>
        <v>10505.692001852149</v>
      </c>
      <c r="C9" s="202">
        <f>+'10.ค่าใช้จ่าย(แยกกลุ่ม)'!D83</f>
        <v>52.878801216344272</v>
      </c>
      <c r="D9" s="202">
        <f>+'10.ค่าใช้จ่าย(แยกกลุ่ม)'!E83</f>
        <v>1902.6225053767414</v>
      </c>
      <c r="E9" s="202">
        <f>+'10.ค่าใช้จ่าย(แยกกลุ่ม)'!F83</f>
        <v>706.75550755916686</v>
      </c>
      <c r="F9" s="202">
        <f>+'10.ค่าใช้จ่าย(แยกกลุ่ม)'!G83</f>
        <v>851.2622544067973</v>
      </c>
      <c r="G9" s="202">
        <f>+'10.ค่าใช้จ่าย(แยกกลุ่ม)'!H83</f>
        <v>955.86825224192535</v>
      </c>
      <c r="H9" s="202">
        <f>+'10.ค่าใช้จ่าย(แยกกลุ่ม)'!I83</f>
        <v>839.44631701123262</v>
      </c>
      <c r="I9" s="202">
        <f>+'10.ค่าใช้จ่าย(แยกกลุ่ม)'!J83</f>
        <v>389.1658435990492</v>
      </c>
      <c r="J9" s="202">
        <f>+'10.ค่าใช้จ่าย(แยกกลุ่ม)'!K83</f>
        <v>443.23682885781471</v>
      </c>
      <c r="K9" s="202">
        <f>+'10.ค่าใช้จ่าย(แยกกลุ่ม)'!L83</f>
        <v>90.537140526827685</v>
      </c>
      <c r="L9" s="202">
        <f>+'10.ค่าใช้จ่าย(แยกกลุ่ม)'!M83</f>
        <v>661.06033481786665</v>
      </c>
      <c r="M9" s="201"/>
      <c r="O9" s="201"/>
    </row>
    <row r="10" spans="1:15" ht="15">
      <c r="A10" s="33">
        <v>7</v>
      </c>
      <c r="B10" s="202">
        <f>+'10.ค่าใช้จ่าย(แยกกลุ่ม)'!C93</f>
        <v>9512.1145606793179</v>
      </c>
      <c r="C10" s="202">
        <f>+'10.ค่าใช้จ่าย(แยกกลุ่ม)'!D93</f>
        <v>41.650353127162354</v>
      </c>
      <c r="D10" s="202">
        <f>+'10.ค่าใช้จ่าย(แยกกลุ่ม)'!E93</f>
        <v>1508.9110310916342</v>
      </c>
      <c r="E10" s="202">
        <f>+'10.ค่าใช้จ่าย(แยกกลุ่ม)'!F93</f>
        <v>567.69085409290926</v>
      </c>
      <c r="F10" s="202">
        <f>+'10.ค่าใช้จ่าย(แยกกลุ่ม)'!G93</f>
        <v>788.83247034679573</v>
      </c>
      <c r="G10" s="202">
        <f>+'10.ค่าใช้จ่าย(แยกกลุ่ม)'!H93</f>
        <v>869.93821027852277</v>
      </c>
      <c r="H10" s="202">
        <f>+'10.ค่าใช้จ่าย(แยกกลุ่ม)'!I93</f>
        <v>873.03165213725492</v>
      </c>
      <c r="I10" s="202">
        <f>+'10.ค่าใช้จ่าย(แยกกลุ่ม)'!J93</f>
        <v>169.63818736099034</v>
      </c>
      <c r="J10" s="202">
        <f>+'10.ค่าใช้จ่าย(แยกกลุ่ม)'!K93</f>
        <v>386.6521964298131</v>
      </c>
      <c r="K10" s="202">
        <f>+'10.ค่าใช้จ่าย(แยกกลุ่ม)'!L93</f>
        <v>51.124946988280172</v>
      </c>
      <c r="L10" s="202">
        <f>+'10.ค่าใช้จ่าย(แยกกลุ่ม)'!M93</f>
        <v>452.00642271767066</v>
      </c>
      <c r="M10" s="201"/>
      <c r="O10" s="201"/>
    </row>
    <row r="11" spans="1:15" ht="15">
      <c r="A11" s="33">
        <v>8</v>
      </c>
      <c r="B11" s="202">
        <f>+'10.ค่าใช้จ่าย(แยกกลุ่ม)'!C105</f>
        <v>8039.8403056827447</v>
      </c>
      <c r="C11" s="202">
        <f>+'10.ค่าใช้จ่าย(แยกกลุ่ม)'!D105</f>
        <v>32.58928084649839</v>
      </c>
      <c r="D11" s="202">
        <f>+'10.ค่าใช้จ่าย(แยกกลุ่ม)'!E105</f>
        <v>1559.8245263932076</v>
      </c>
      <c r="E11" s="202">
        <f>+'10.ค่าใช้จ่าย(แยกกลุ่ม)'!F105</f>
        <v>708.1029463783201</v>
      </c>
      <c r="F11" s="202">
        <f>+'10.ค่าใช้จ่าย(แยกกลุ่ม)'!G105</f>
        <v>520.19362034061623</v>
      </c>
      <c r="G11" s="202">
        <f>+'10.ค่าใช้จ่าย(แยกกลุ่ม)'!H105</f>
        <v>620.61674077493387</v>
      </c>
      <c r="H11" s="202">
        <f>+'10.ค่าใช้จ่าย(แยกกลุ่ม)'!I105</f>
        <v>1030.9502690994775</v>
      </c>
      <c r="I11" s="202">
        <f>+'10.ค่าใช้จ่าย(แยกกลุ่ม)'!J105</f>
        <v>342.92193287005171</v>
      </c>
      <c r="J11" s="202">
        <f>+'10.ค่าใช้จ่าย(แยกกลุ่ม)'!K105</f>
        <v>324.66796336467127</v>
      </c>
      <c r="K11" s="202">
        <f>+'10.ค่าใช้จ่าย(แยกกลุ่ม)'!L105</f>
        <v>69.581329846625962</v>
      </c>
      <c r="L11" s="202">
        <f>+'10.ค่าใช้จ่าย(แยกกลุ่ม)'!M105</f>
        <v>548.15484238264901</v>
      </c>
      <c r="M11" s="201"/>
      <c r="O11" s="201"/>
    </row>
    <row r="12" spans="1:15" ht="15">
      <c r="A12" s="33">
        <v>9</v>
      </c>
      <c r="B12" s="202">
        <f>+'10.ค่าใช้จ่าย(แยกกลุ่ม)'!C115</f>
        <v>8207.6518275439066</v>
      </c>
      <c r="C12" s="202">
        <f>+'10.ค่าใช้จ่าย(แยกกลุ่ม)'!D115</f>
        <v>35.79659386513665</v>
      </c>
      <c r="D12" s="202">
        <f>+'10.ค่าใช้จ่าย(แยกกลุ่ม)'!E115</f>
        <v>1882.5475014506596</v>
      </c>
      <c r="E12" s="202">
        <f>+'10.ค่าใช้จ่าย(แยกกลุ่ม)'!F115</f>
        <v>916.86290230417762</v>
      </c>
      <c r="F12" s="202">
        <f>+'10.ค่าใช้จ่าย(แยกกลุ่ม)'!G115</f>
        <v>506.38776949792361</v>
      </c>
      <c r="G12" s="202">
        <f>+'10.ค่าใช้จ่าย(แยกกลุ่ม)'!H115</f>
        <v>640.13234283182715</v>
      </c>
      <c r="H12" s="202">
        <f>+'10.ค่าใช้จ่าย(แยกกลุ่ม)'!I115</f>
        <v>880.86357045965565</v>
      </c>
      <c r="I12" s="202">
        <f>+'10.ค่าใช้จ่าย(แยกกลุ่ม)'!J115</f>
        <v>541.56199532944527</v>
      </c>
      <c r="J12" s="202">
        <f>+'10.ค่าใช้จ่าย(แยกกลุ่ม)'!K115</f>
        <v>328.09844630115231</v>
      </c>
      <c r="K12" s="202">
        <f>+'10.ค่าใช้จ่าย(แยกกลุ่ม)'!L115</f>
        <v>22.070292800710881</v>
      </c>
      <c r="L12" s="202">
        <f>+'10.ค่าใช้จ่าย(แยกกลุ่ม)'!M115</f>
        <v>538.02120814689533</v>
      </c>
      <c r="M12" s="201"/>
      <c r="O12" s="201"/>
    </row>
    <row r="13" spans="1:15" ht="15">
      <c r="A13" s="33">
        <v>10</v>
      </c>
      <c r="B13" s="202">
        <f>+'10.ค่าใช้จ่าย(แยกกลุ่ม)'!C127</f>
        <v>7524.3926470854431</v>
      </c>
      <c r="C13" s="202">
        <f>+'10.ค่าใช้จ่าย(แยกกลุ่ม)'!D127</f>
        <v>57.309422853747549</v>
      </c>
      <c r="D13" s="202">
        <f>+'10.ค่าใช้จ่าย(แยกกลุ่ม)'!E127</f>
        <v>1580.4793705518173</v>
      </c>
      <c r="E13" s="202">
        <f>+'10.ค่าใช้จ่าย(แยกกลุ่ม)'!F127</f>
        <v>689.50949947169102</v>
      </c>
      <c r="F13" s="202">
        <f>+'10.ค่าใช้จ่าย(แยกกลุ่ม)'!G127</f>
        <v>784.66867651588313</v>
      </c>
      <c r="G13" s="202">
        <f>+'10.ค่าใช้จ่าย(แยกกลุ่ม)'!H127</f>
        <v>604.6256658989488</v>
      </c>
      <c r="H13" s="202">
        <f>+'10.ค่าใช้จ่าย(แยกกลุ่ม)'!I127</f>
        <v>727.5291839381706</v>
      </c>
      <c r="I13" s="202">
        <f>+'10.ค่าใช้จ่าย(แยกกลุ่ม)'!J127</f>
        <v>533.41093346944876</v>
      </c>
      <c r="J13" s="202">
        <f>+'10.ค่าใช้จ่าย(แยกกลุ่ม)'!K127</f>
        <v>325.75036228013107</v>
      </c>
      <c r="K13" s="202">
        <f>+'10.ค่าใช้จ่าย(แยกกลุ่ม)'!L127</f>
        <v>46.511159351266734</v>
      </c>
      <c r="L13" s="202">
        <f>+'10.ค่าใช้จ่าย(แยกกลุ่ม)'!M127</f>
        <v>214.5725212047266</v>
      </c>
      <c r="M13" s="201"/>
      <c r="O13" s="201"/>
    </row>
    <row r="14" spans="1:15" ht="15">
      <c r="A14" s="33">
        <v>11</v>
      </c>
      <c r="B14" s="35">
        <f>+'10.ค่าใช้จ่าย(แยกกลุ่ม)'!C137</f>
        <v>6725.1829112333235</v>
      </c>
      <c r="C14" s="35">
        <f>+'10.ค่าใช้จ่าย(แยกกลุ่ม)'!D137</f>
        <v>59.815555408340245</v>
      </c>
      <c r="D14" s="35">
        <f>+'10.ค่าใช้จ่าย(แยกกลุ่ม)'!E137</f>
        <v>2047.8261870149777</v>
      </c>
      <c r="E14" s="35">
        <f>+'10.ค่าใช้จ่าย(แยกกลุ่ม)'!F137</f>
        <v>1098.1904050061419</v>
      </c>
      <c r="F14" s="35">
        <f>+'10.ค่าใช้จ่าย(แยกกลุ่ม)'!G137</f>
        <v>431.2449754015276</v>
      </c>
      <c r="G14" s="35">
        <f>+'10.ค่าใช้จ่าย(แยกกลุ่ม)'!H137</f>
        <v>429.56070163208676</v>
      </c>
      <c r="H14" s="35">
        <f>+'10.ค่าใช้จ่าย(แยกกลุ่ม)'!I137</f>
        <v>1065.5894106018773</v>
      </c>
      <c r="I14" s="35">
        <f>+'10.ค่าใช้จ่าย(แยกกลุ่ม)'!J137</f>
        <v>476.24752236244274</v>
      </c>
      <c r="J14" s="35">
        <f>+'10.ค่าใช้จ่าย(แยกกลุ่ม)'!K137</f>
        <v>335.8177998571644</v>
      </c>
      <c r="K14" s="35">
        <f>+'10.ค่าใช้จ่าย(แยกกลุ่ม)'!L137</f>
        <v>23.002744279525267</v>
      </c>
      <c r="L14" s="35">
        <f>+'10.ค่าใช้จ่าย(แยกกลุ่ม)'!M137</f>
        <v>167.54592202789357</v>
      </c>
      <c r="M14" s="201"/>
      <c r="O14" s="201"/>
    </row>
    <row r="15" spans="1:15" ht="15">
      <c r="A15" s="33">
        <v>12</v>
      </c>
      <c r="B15" s="35">
        <f>+'10.ค่าใช้จ่าย(แยกกลุ่ม)'!C146</f>
        <v>7140.5006707935881</v>
      </c>
      <c r="C15" s="35">
        <f>+'10.ค่าใช้จ่าย(แยกกลุ่ม)'!D146</f>
        <v>56.32970703171604</v>
      </c>
      <c r="D15" s="35">
        <f>+'10.ค่าใช้จ่าย(แยกกลุ่ม)'!E146</f>
        <v>1885.1484068388363</v>
      </c>
      <c r="E15" s="35">
        <f>+'10.ค่าใช้จ่าย(แยกกลุ่ม)'!F146</f>
        <v>999.65451442343567</v>
      </c>
      <c r="F15" s="35">
        <f>+'10.ค่าใช้จ่าย(แยกกลุ่ม)'!G146</f>
        <v>260.43554669098023</v>
      </c>
      <c r="G15" s="35">
        <f>+'10.ค่าใช้จ่าย(แยกกลุ่ม)'!H146</f>
        <v>410.57738750544593</v>
      </c>
      <c r="H15" s="35">
        <f>+'10.ค่าใช้จ่าย(แยกกลุ่ม)'!I146</f>
        <v>344.05006283351446</v>
      </c>
      <c r="I15" s="35">
        <f>+'10.ค่าใช้จ่าย(แยกกลุ่ม)'!J146</f>
        <v>540.59378158874711</v>
      </c>
      <c r="J15" s="35">
        <f>+'10.ค่าใช้จ่าย(แยกกลุ่ม)'!K146</f>
        <v>298.31449854485481</v>
      </c>
      <c r="K15" s="35">
        <f>+'10.ค่าใช้จ่าย(แยกกลุ่ม)'!L146</f>
        <v>144.89697460641986</v>
      </c>
      <c r="L15" s="35">
        <f>+'10.ค่าใช้จ่าย(แยกกลุ่ม)'!M146</f>
        <v>107.36816743244952</v>
      </c>
      <c r="M15" s="201"/>
      <c r="O15" s="201"/>
    </row>
    <row r="16" spans="1:15" ht="15">
      <c r="A16" s="33">
        <v>13</v>
      </c>
      <c r="B16" s="35">
        <f>+'10.ค่าใช้จ่าย(แยกกลุ่ม)'!C153</f>
        <v>6404.8953082918406</v>
      </c>
      <c r="C16" s="35">
        <f>+'10.ค่าใช้จ่าย(แยกกลุ่ม)'!D153</f>
        <v>40.21199237968672</v>
      </c>
      <c r="D16" s="35">
        <f>+'10.ค่าใช้จ่าย(แยกกลุ่ม)'!E153</f>
        <v>4124.4981693687296</v>
      </c>
      <c r="E16" s="35">
        <f>+'10.ค่าใช้จ่าย(แยกกลุ่ม)'!F153</f>
        <v>2118.9322966093278</v>
      </c>
      <c r="F16" s="35">
        <f>+'10.ค่าใช้จ่าย(แยกกลุ่ม)'!G153</f>
        <v>171.46377530371876</v>
      </c>
      <c r="G16" s="35">
        <f>+'10.ค่าใช้จ่าย(แยกกลุ่ม)'!H153</f>
        <v>391.30383019939484</v>
      </c>
      <c r="H16" s="35">
        <f>+'10.ค่าใช้จ่าย(แยกกลุ่ม)'!I153</f>
        <v>844.50096285696486</v>
      </c>
      <c r="I16" s="35">
        <f>+'10.ค่าใช้จ่าย(แยกกลุ่ม)'!J153</f>
        <v>687.45475794877723</v>
      </c>
      <c r="J16" s="35">
        <f>+'10.ค่าใช้จ่าย(แยกกลุ่ม)'!K153</f>
        <v>242.65255929752288</v>
      </c>
      <c r="K16" s="35">
        <f>+'10.ค่าใช้จ่าย(แยกกลุ่ม)'!L153</f>
        <v>3.1517151359154965</v>
      </c>
      <c r="L16" s="35">
        <f>+'10.ค่าใช้จ่าย(แยกกลุ่ม)'!M153</f>
        <v>84.901119241413241</v>
      </c>
      <c r="M16" s="201"/>
      <c r="O16" s="201"/>
    </row>
    <row r="17" spans="1:15" ht="15">
      <c r="A17" s="203" t="s">
        <v>733</v>
      </c>
      <c r="M17" s="201"/>
      <c r="O17" s="201"/>
    </row>
    <row r="40" spans="1:1" ht="17.399999999999999">
      <c r="A40" s="198" t="s">
        <v>1352</v>
      </c>
    </row>
    <row r="41" spans="1:1" ht="29.25" customHeight="1"/>
  </sheetData>
  <mergeCells count="2">
    <mergeCell ref="A2:A3"/>
    <mergeCell ref="B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</oddHeader>
    <oddFooter>หน้าที่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C31F-90DE-4C18-89DF-D416C9CFEA08}">
  <dimension ref="A1:L91"/>
  <sheetViews>
    <sheetView zoomScale="73" zoomScaleNormal="73" workbookViewId="0">
      <selection activeCell="L4" sqref="L4:L91"/>
    </sheetView>
  </sheetViews>
  <sheetFormatPr defaultColWidth="8.69921875" defaultRowHeight="24.6"/>
  <cols>
    <col min="1" max="1" width="14.69921875" style="237" customWidth="1"/>
    <col min="2" max="2" width="8" style="242" customWidth="1"/>
    <col min="3" max="3" width="10.59765625" style="243" customWidth="1"/>
    <col min="4" max="4" width="6.8984375" style="243" customWidth="1"/>
    <col min="5" max="5" width="23.69921875" style="243" bestFit="1" customWidth="1"/>
    <col min="6" max="6" width="7.19921875" style="243" customWidth="1"/>
    <col min="7" max="7" width="8" style="243" customWidth="1"/>
    <col min="8" max="8" width="21.09765625" style="243" customWidth="1"/>
    <col min="9" max="9" width="10.19921875" style="244" customWidth="1"/>
    <col min="10" max="10" width="10.19921875" style="245" customWidth="1"/>
    <col min="11" max="16384" width="8.69921875" style="228"/>
  </cols>
  <sheetData>
    <row r="1" spans="1:12">
      <c r="B1" s="329" t="s">
        <v>1177</v>
      </c>
      <c r="C1" s="329"/>
      <c r="D1" s="329"/>
      <c r="E1" s="329"/>
      <c r="F1" s="329"/>
      <c r="G1" s="329"/>
      <c r="H1" s="329"/>
      <c r="I1" s="329"/>
      <c r="J1" s="329"/>
    </row>
    <row r="2" spans="1:12" ht="26.4" customHeight="1">
      <c r="A2" s="327" t="s">
        <v>1357</v>
      </c>
      <c r="B2" s="327" t="s">
        <v>281</v>
      </c>
      <c r="C2" s="327" t="s">
        <v>1178</v>
      </c>
      <c r="D2" s="327" t="s">
        <v>1179</v>
      </c>
      <c r="E2" s="327" t="s">
        <v>1180</v>
      </c>
      <c r="F2" s="327" t="s">
        <v>1181</v>
      </c>
      <c r="G2" s="327" t="s">
        <v>1182</v>
      </c>
      <c r="H2" s="327" t="s">
        <v>1183</v>
      </c>
      <c r="I2" s="330" t="s">
        <v>1184</v>
      </c>
      <c r="J2" s="331" t="s">
        <v>1185</v>
      </c>
      <c r="K2" s="328" t="s">
        <v>44</v>
      </c>
      <c r="L2" s="326" t="s">
        <v>1355</v>
      </c>
    </row>
    <row r="3" spans="1:12" ht="26.4" customHeight="1">
      <c r="A3" s="327"/>
      <c r="B3" s="327"/>
      <c r="C3" s="327"/>
      <c r="D3" s="327"/>
      <c r="E3" s="327"/>
      <c r="F3" s="327"/>
      <c r="G3" s="327"/>
      <c r="H3" s="327"/>
      <c r="I3" s="330"/>
      <c r="J3" s="331"/>
      <c r="K3" s="328"/>
      <c r="L3" s="326"/>
    </row>
    <row r="4" spans="1:12">
      <c r="A4" s="272">
        <v>1</v>
      </c>
      <c r="B4" s="273">
        <v>1</v>
      </c>
      <c r="C4" s="274" t="s">
        <v>45</v>
      </c>
      <c r="D4" s="275" t="s">
        <v>159</v>
      </c>
      <c r="E4" s="274" t="s">
        <v>315</v>
      </c>
      <c r="F4" s="276" t="s">
        <v>1186</v>
      </c>
      <c r="G4" s="277">
        <v>8</v>
      </c>
      <c r="H4" s="278" t="s">
        <v>1187</v>
      </c>
      <c r="I4" s="279">
        <v>4063</v>
      </c>
      <c r="J4" s="280">
        <v>8</v>
      </c>
      <c r="K4" s="281">
        <v>21</v>
      </c>
      <c r="L4" s="281">
        <v>21</v>
      </c>
    </row>
    <row r="5" spans="1:12" ht="20.7" customHeight="1">
      <c r="A5" s="272">
        <v>2</v>
      </c>
      <c r="B5" s="273">
        <v>1</v>
      </c>
      <c r="C5" s="274" t="s">
        <v>53</v>
      </c>
      <c r="D5" s="275" t="s">
        <v>160</v>
      </c>
      <c r="E5" s="274" t="s">
        <v>336</v>
      </c>
      <c r="F5" s="276" t="s">
        <v>1186</v>
      </c>
      <c r="G5" s="277">
        <v>30</v>
      </c>
      <c r="H5" s="278" t="s">
        <v>1187</v>
      </c>
      <c r="I5" s="279">
        <v>8768</v>
      </c>
      <c r="J5" s="280">
        <v>30</v>
      </c>
      <c r="K5" s="281">
        <v>21</v>
      </c>
      <c r="L5" s="281">
        <v>21</v>
      </c>
    </row>
    <row r="6" spans="1:12">
      <c r="A6" s="272">
        <v>3</v>
      </c>
      <c r="B6" s="273">
        <v>1</v>
      </c>
      <c r="C6" s="274" t="s">
        <v>55</v>
      </c>
      <c r="D6" s="275" t="s">
        <v>158</v>
      </c>
      <c r="E6" s="274" t="s">
        <v>304</v>
      </c>
      <c r="F6" s="276" t="s">
        <v>1186</v>
      </c>
      <c r="G6" s="277">
        <v>32</v>
      </c>
      <c r="H6" s="278" t="s">
        <v>1187</v>
      </c>
      <c r="I6" s="279">
        <v>11241</v>
      </c>
      <c r="J6" s="280">
        <v>32</v>
      </c>
      <c r="K6" s="281">
        <v>21</v>
      </c>
      <c r="L6" s="281">
        <v>21</v>
      </c>
    </row>
    <row r="7" spans="1:12">
      <c r="A7" s="272">
        <v>4</v>
      </c>
      <c r="B7" s="273">
        <v>1</v>
      </c>
      <c r="C7" s="274" t="s">
        <v>49</v>
      </c>
      <c r="D7" s="275" t="s">
        <v>162</v>
      </c>
      <c r="E7" s="274" t="s">
        <v>361</v>
      </c>
      <c r="F7" s="276" t="s">
        <v>1186</v>
      </c>
      <c r="G7" s="277">
        <v>15</v>
      </c>
      <c r="H7" s="278" t="s">
        <v>1187</v>
      </c>
      <c r="I7" s="279">
        <v>10820</v>
      </c>
      <c r="J7" s="280">
        <v>15</v>
      </c>
      <c r="K7" s="281">
        <v>21</v>
      </c>
      <c r="L7" s="281">
        <v>21</v>
      </c>
    </row>
    <row r="8" spans="1:12" ht="20.7" customHeight="1">
      <c r="A8" s="272">
        <v>5</v>
      </c>
      <c r="B8" s="273">
        <v>1</v>
      </c>
      <c r="C8" s="274" t="s">
        <v>45</v>
      </c>
      <c r="D8" s="275" t="s">
        <v>166</v>
      </c>
      <c r="E8" s="274" t="s">
        <v>331</v>
      </c>
      <c r="F8" s="276" t="s">
        <v>1186</v>
      </c>
      <c r="G8" s="277">
        <v>30</v>
      </c>
      <c r="H8" s="278" t="s">
        <v>1188</v>
      </c>
      <c r="I8" s="279">
        <v>19069</v>
      </c>
      <c r="J8" s="280">
        <v>30</v>
      </c>
      <c r="K8" s="281">
        <v>21</v>
      </c>
      <c r="L8" s="281">
        <v>21</v>
      </c>
    </row>
    <row r="9" spans="1:12">
      <c r="A9" s="272">
        <v>6</v>
      </c>
      <c r="B9" s="273">
        <v>1</v>
      </c>
      <c r="C9" s="274" t="s">
        <v>47</v>
      </c>
      <c r="D9" s="275" t="s">
        <v>161</v>
      </c>
      <c r="E9" s="274" t="s">
        <v>352</v>
      </c>
      <c r="F9" s="276" t="s">
        <v>1186</v>
      </c>
      <c r="G9" s="277">
        <v>15</v>
      </c>
      <c r="H9" s="278" t="s">
        <v>1187</v>
      </c>
      <c r="I9" s="279">
        <v>12022</v>
      </c>
      <c r="J9" s="280">
        <v>15</v>
      </c>
      <c r="K9" s="281">
        <v>21</v>
      </c>
      <c r="L9" s="281">
        <v>21</v>
      </c>
    </row>
    <row r="10" spans="1:12">
      <c r="A10" s="272">
        <v>7</v>
      </c>
      <c r="B10" s="273">
        <v>1</v>
      </c>
      <c r="C10" s="274" t="s">
        <v>51</v>
      </c>
      <c r="D10" s="275" t="s">
        <v>163</v>
      </c>
      <c r="E10" s="274" t="s">
        <v>384</v>
      </c>
      <c r="F10" s="276" t="s">
        <v>1186</v>
      </c>
      <c r="G10" s="277">
        <v>20</v>
      </c>
      <c r="H10" s="278" t="s">
        <v>1187</v>
      </c>
      <c r="I10" s="279">
        <v>11638</v>
      </c>
      <c r="J10" s="280">
        <v>20</v>
      </c>
      <c r="K10" s="281">
        <v>21</v>
      </c>
      <c r="L10" s="281">
        <v>21</v>
      </c>
    </row>
    <row r="11" spans="1:12" ht="20.7" customHeight="1">
      <c r="A11" s="259">
        <v>8</v>
      </c>
      <c r="B11" s="229">
        <v>2</v>
      </c>
      <c r="C11" s="230" t="s">
        <v>45</v>
      </c>
      <c r="D11" s="231" t="s">
        <v>197</v>
      </c>
      <c r="E11" s="230" t="s">
        <v>326</v>
      </c>
      <c r="F11" s="232" t="s">
        <v>1186</v>
      </c>
      <c r="G11" s="233">
        <v>30</v>
      </c>
      <c r="H11" s="234" t="s">
        <v>1189</v>
      </c>
      <c r="I11" s="235">
        <v>21043</v>
      </c>
      <c r="J11" s="236">
        <v>30</v>
      </c>
      <c r="K11" s="246">
        <v>21</v>
      </c>
      <c r="L11" s="246">
        <v>21</v>
      </c>
    </row>
    <row r="12" spans="1:12">
      <c r="A12" s="259">
        <v>9</v>
      </c>
      <c r="B12" s="229">
        <v>2</v>
      </c>
      <c r="C12" s="230" t="s">
        <v>45</v>
      </c>
      <c r="D12" s="231" t="s">
        <v>198</v>
      </c>
      <c r="E12" s="230" t="s">
        <v>327</v>
      </c>
      <c r="F12" s="232" t="s">
        <v>1186</v>
      </c>
      <c r="G12" s="233">
        <v>30</v>
      </c>
      <c r="H12" s="234" t="s">
        <v>1189</v>
      </c>
      <c r="I12" s="235">
        <v>23638</v>
      </c>
      <c r="J12" s="236">
        <v>30</v>
      </c>
      <c r="K12" s="246">
        <v>21</v>
      </c>
      <c r="L12" s="246">
        <v>21</v>
      </c>
    </row>
    <row r="13" spans="1:12">
      <c r="A13" s="259">
        <v>10</v>
      </c>
      <c r="B13" s="229">
        <v>2</v>
      </c>
      <c r="C13" s="230" t="s">
        <v>47</v>
      </c>
      <c r="D13" s="231" t="s">
        <v>216</v>
      </c>
      <c r="E13" s="230" t="s">
        <v>348</v>
      </c>
      <c r="F13" s="232" t="s">
        <v>1186</v>
      </c>
      <c r="G13" s="233">
        <v>30</v>
      </c>
      <c r="H13" s="234" t="s">
        <v>1189</v>
      </c>
      <c r="I13" s="235">
        <v>23304</v>
      </c>
      <c r="J13" s="236">
        <v>30</v>
      </c>
      <c r="K13" s="246">
        <v>21</v>
      </c>
      <c r="L13" s="246">
        <v>21</v>
      </c>
    </row>
    <row r="14" spans="1:12" ht="20.7" customHeight="1">
      <c r="A14" s="259">
        <v>11</v>
      </c>
      <c r="B14" s="229">
        <v>2</v>
      </c>
      <c r="C14" s="230" t="s">
        <v>49</v>
      </c>
      <c r="D14" s="231" t="s">
        <v>168</v>
      </c>
      <c r="E14" s="230" t="s">
        <v>367</v>
      </c>
      <c r="F14" s="232" t="s">
        <v>1186</v>
      </c>
      <c r="G14" s="233">
        <v>40</v>
      </c>
      <c r="H14" s="234" t="s">
        <v>1189</v>
      </c>
      <c r="I14" s="235">
        <v>17778</v>
      </c>
      <c r="J14" s="236">
        <v>40</v>
      </c>
      <c r="K14" s="246">
        <v>21</v>
      </c>
      <c r="L14" s="246">
        <v>21</v>
      </c>
    </row>
    <row r="15" spans="1:12">
      <c r="A15" s="259">
        <v>12</v>
      </c>
      <c r="B15" s="229">
        <v>2</v>
      </c>
      <c r="C15" s="230" t="s">
        <v>51</v>
      </c>
      <c r="D15" s="231" t="s">
        <v>169</v>
      </c>
      <c r="E15" s="230" t="s">
        <v>377</v>
      </c>
      <c r="F15" s="232" t="s">
        <v>1186</v>
      </c>
      <c r="G15" s="233">
        <v>36</v>
      </c>
      <c r="H15" s="234" t="s">
        <v>1189</v>
      </c>
      <c r="I15" s="235">
        <v>17669</v>
      </c>
      <c r="J15" s="236">
        <v>36</v>
      </c>
      <c r="K15" s="246">
        <v>21</v>
      </c>
      <c r="L15" s="246">
        <v>21</v>
      </c>
    </row>
    <row r="16" spans="1:12">
      <c r="A16" s="259">
        <v>13</v>
      </c>
      <c r="B16" s="229">
        <v>2</v>
      </c>
      <c r="C16" s="230" t="s">
        <v>47</v>
      </c>
      <c r="D16" s="231" t="s">
        <v>167</v>
      </c>
      <c r="E16" s="230" t="s">
        <v>351</v>
      </c>
      <c r="F16" s="232" t="s">
        <v>1186</v>
      </c>
      <c r="G16" s="233">
        <v>30</v>
      </c>
      <c r="H16" s="234" t="s">
        <v>1188</v>
      </c>
      <c r="I16" s="235">
        <v>20272</v>
      </c>
      <c r="J16" s="236">
        <v>30</v>
      </c>
      <c r="K16" s="246">
        <v>21</v>
      </c>
      <c r="L16" s="246">
        <v>21</v>
      </c>
    </row>
    <row r="17" spans="1:12" ht="20.7" customHeight="1">
      <c r="A17" s="259">
        <v>14</v>
      </c>
      <c r="B17" s="229">
        <v>2</v>
      </c>
      <c r="C17" s="230" t="s">
        <v>45</v>
      </c>
      <c r="D17" s="231" t="s">
        <v>165</v>
      </c>
      <c r="E17" s="230" t="s">
        <v>330</v>
      </c>
      <c r="F17" s="232" t="s">
        <v>1186</v>
      </c>
      <c r="G17" s="233">
        <v>30</v>
      </c>
      <c r="H17" s="234" t="s">
        <v>1188</v>
      </c>
      <c r="I17" s="235">
        <v>18239</v>
      </c>
      <c r="J17" s="236">
        <v>30</v>
      </c>
      <c r="K17" s="246">
        <v>21</v>
      </c>
      <c r="L17" s="246">
        <v>21</v>
      </c>
    </row>
    <row r="18" spans="1:12">
      <c r="A18" s="259">
        <v>15</v>
      </c>
      <c r="B18" s="229">
        <v>2</v>
      </c>
      <c r="C18" s="230" t="s">
        <v>47</v>
      </c>
      <c r="D18" s="231" t="s">
        <v>219</v>
      </c>
      <c r="E18" s="230" t="s">
        <v>353</v>
      </c>
      <c r="F18" s="232" t="s">
        <v>1186</v>
      </c>
      <c r="G18" s="233">
        <v>30</v>
      </c>
      <c r="H18" s="234" t="s">
        <v>1190</v>
      </c>
      <c r="I18" s="235">
        <v>36388</v>
      </c>
      <c r="J18" s="236">
        <v>30</v>
      </c>
      <c r="K18" s="246">
        <v>21</v>
      </c>
      <c r="L18" s="246">
        <v>21</v>
      </c>
    </row>
    <row r="19" spans="1:12">
      <c r="A19" s="259">
        <v>16</v>
      </c>
      <c r="B19" s="229">
        <v>2</v>
      </c>
      <c r="C19" s="230" t="s">
        <v>47</v>
      </c>
      <c r="D19" s="231" t="s">
        <v>220</v>
      </c>
      <c r="E19" s="230" t="s">
        <v>354</v>
      </c>
      <c r="F19" s="232" t="s">
        <v>1186</v>
      </c>
      <c r="G19" s="233">
        <v>30</v>
      </c>
      <c r="H19" s="234" t="s">
        <v>1189</v>
      </c>
      <c r="I19" s="235">
        <v>28793</v>
      </c>
      <c r="J19" s="236">
        <v>30</v>
      </c>
      <c r="K19" s="246">
        <v>21</v>
      </c>
      <c r="L19" s="246">
        <v>21</v>
      </c>
    </row>
    <row r="20" spans="1:12" ht="20.7" customHeight="1">
      <c r="A20" s="259">
        <v>17</v>
      </c>
      <c r="B20" s="229">
        <v>2</v>
      </c>
      <c r="C20" s="230" t="s">
        <v>53</v>
      </c>
      <c r="D20" s="231" t="s">
        <v>213</v>
      </c>
      <c r="E20" s="230" t="s">
        <v>345</v>
      </c>
      <c r="F20" s="232" t="s">
        <v>1186</v>
      </c>
      <c r="G20" s="233">
        <v>33</v>
      </c>
      <c r="H20" s="234" t="s">
        <v>1189</v>
      </c>
      <c r="I20" s="235">
        <v>19761</v>
      </c>
      <c r="J20" s="236">
        <v>33</v>
      </c>
      <c r="K20" s="246">
        <v>21</v>
      </c>
      <c r="L20" s="246">
        <v>21</v>
      </c>
    </row>
    <row r="21" spans="1:12">
      <c r="A21" s="272">
        <v>18</v>
      </c>
      <c r="B21" s="273">
        <v>3</v>
      </c>
      <c r="C21" s="274" t="s">
        <v>45</v>
      </c>
      <c r="D21" s="275" t="s">
        <v>189</v>
      </c>
      <c r="E21" s="274" t="s">
        <v>318</v>
      </c>
      <c r="F21" s="276" t="s">
        <v>1186</v>
      </c>
      <c r="G21" s="277">
        <v>30</v>
      </c>
      <c r="H21" s="278" t="s">
        <v>1189</v>
      </c>
      <c r="I21" s="279">
        <v>24948</v>
      </c>
      <c r="J21" s="280">
        <v>30</v>
      </c>
      <c r="K21" s="281">
        <v>21</v>
      </c>
      <c r="L21" s="281">
        <v>21</v>
      </c>
    </row>
    <row r="22" spans="1:12">
      <c r="A22" s="272">
        <v>19</v>
      </c>
      <c r="B22" s="273">
        <v>3</v>
      </c>
      <c r="C22" s="274" t="s">
        <v>45</v>
      </c>
      <c r="D22" s="275" t="s">
        <v>190</v>
      </c>
      <c r="E22" s="274" t="s">
        <v>319</v>
      </c>
      <c r="F22" s="276" t="s">
        <v>1186</v>
      </c>
      <c r="G22" s="277">
        <v>30</v>
      </c>
      <c r="H22" s="278" t="s">
        <v>1189</v>
      </c>
      <c r="I22" s="279">
        <v>29634</v>
      </c>
      <c r="J22" s="280">
        <v>30</v>
      </c>
      <c r="K22" s="281">
        <v>21</v>
      </c>
      <c r="L22" s="281">
        <v>21</v>
      </c>
    </row>
    <row r="23" spans="1:12">
      <c r="A23" s="272">
        <v>20</v>
      </c>
      <c r="B23" s="273">
        <v>3</v>
      </c>
      <c r="C23" s="274" t="s">
        <v>45</v>
      </c>
      <c r="D23" s="275" t="s">
        <v>196</v>
      </c>
      <c r="E23" s="274" t="s">
        <v>325</v>
      </c>
      <c r="F23" s="276" t="s">
        <v>1186</v>
      </c>
      <c r="G23" s="277">
        <v>30</v>
      </c>
      <c r="H23" s="278" t="s">
        <v>1189</v>
      </c>
      <c r="I23" s="279">
        <v>22343</v>
      </c>
      <c r="J23" s="280">
        <v>30</v>
      </c>
      <c r="K23" s="281">
        <v>21</v>
      </c>
      <c r="L23" s="281">
        <v>21</v>
      </c>
    </row>
    <row r="24" spans="1:12">
      <c r="A24" s="272">
        <v>21</v>
      </c>
      <c r="B24" s="273">
        <v>3</v>
      </c>
      <c r="C24" s="274" t="s">
        <v>45</v>
      </c>
      <c r="D24" s="275" t="s">
        <v>199</v>
      </c>
      <c r="E24" s="274" t="s">
        <v>328</v>
      </c>
      <c r="F24" s="276" t="s">
        <v>1186</v>
      </c>
      <c r="G24" s="277">
        <v>30</v>
      </c>
      <c r="H24" s="278" t="s">
        <v>1189</v>
      </c>
      <c r="I24" s="279">
        <v>19451</v>
      </c>
      <c r="J24" s="280">
        <v>30</v>
      </c>
      <c r="K24" s="281">
        <v>21</v>
      </c>
      <c r="L24" s="281">
        <v>21</v>
      </c>
    </row>
    <row r="25" spans="1:12">
      <c r="A25" s="272">
        <v>22</v>
      </c>
      <c r="B25" s="273">
        <v>3</v>
      </c>
      <c r="C25" s="274" t="s">
        <v>53</v>
      </c>
      <c r="D25" s="275" t="s">
        <v>202</v>
      </c>
      <c r="E25" s="274" t="s">
        <v>333</v>
      </c>
      <c r="F25" s="276" t="s">
        <v>1186</v>
      </c>
      <c r="G25" s="277">
        <v>40</v>
      </c>
      <c r="H25" s="278" t="s">
        <v>1189</v>
      </c>
      <c r="I25" s="279">
        <v>21566</v>
      </c>
      <c r="J25" s="280">
        <v>40</v>
      </c>
      <c r="K25" s="281">
        <v>21</v>
      </c>
      <c r="L25" s="281">
        <v>21</v>
      </c>
    </row>
    <row r="26" spans="1:12">
      <c r="A26" s="272">
        <v>23</v>
      </c>
      <c r="B26" s="273">
        <v>3</v>
      </c>
      <c r="C26" s="274" t="s">
        <v>53</v>
      </c>
      <c r="D26" s="275" t="s">
        <v>205</v>
      </c>
      <c r="E26" s="274" t="s">
        <v>337</v>
      </c>
      <c r="F26" s="276" t="s">
        <v>1186</v>
      </c>
      <c r="G26" s="277">
        <v>42</v>
      </c>
      <c r="H26" s="278" t="s">
        <v>1189</v>
      </c>
      <c r="I26" s="279">
        <v>18002</v>
      </c>
      <c r="J26" s="280">
        <v>32</v>
      </c>
      <c r="K26" s="281">
        <v>21</v>
      </c>
      <c r="L26" s="281">
        <v>21</v>
      </c>
    </row>
    <row r="27" spans="1:12">
      <c r="A27" s="272">
        <v>24</v>
      </c>
      <c r="B27" s="273">
        <v>3</v>
      </c>
      <c r="C27" s="274" t="s">
        <v>49</v>
      </c>
      <c r="D27" s="275" t="s">
        <v>223</v>
      </c>
      <c r="E27" s="274" t="s">
        <v>357</v>
      </c>
      <c r="F27" s="276" t="s">
        <v>1186</v>
      </c>
      <c r="G27" s="277">
        <v>39</v>
      </c>
      <c r="H27" s="278" t="s">
        <v>1189</v>
      </c>
      <c r="I27" s="279">
        <v>23937</v>
      </c>
      <c r="J27" s="280">
        <v>39</v>
      </c>
      <c r="K27" s="281">
        <v>21</v>
      </c>
      <c r="L27" s="281">
        <v>21</v>
      </c>
    </row>
    <row r="28" spans="1:12">
      <c r="A28" s="272">
        <v>25</v>
      </c>
      <c r="B28" s="273">
        <v>3</v>
      </c>
      <c r="C28" s="274" t="s">
        <v>49</v>
      </c>
      <c r="D28" s="275" t="s">
        <v>231</v>
      </c>
      <c r="E28" s="274" t="s">
        <v>366</v>
      </c>
      <c r="F28" s="276" t="s">
        <v>1186</v>
      </c>
      <c r="G28" s="277">
        <v>42</v>
      </c>
      <c r="H28" s="278" t="s">
        <v>1189</v>
      </c>
      <c r="I28" s="279">
        <v>26439</v>
      </c>
      <c r="J28" s="280">
        <v>42</v>
      </c>
      <c r="K28" s="281">
        <v>21</v>
      </c>
      <c r="L28" s="281">
        <v>21</v>
      </c>
    </row>
    <row r="29" spans="1:12" ht="20.7" customHeight="1">
      <c r="A29" s="272">
        <v>26</v>
      </c>
      <c r="B29" s="273">
        <v>3</v>
      </c>
      <c r="C29" s="274" t="s">
        <v>49</v>
      </c>
      <c r="D29" s="275" t="s">
        <v>233</v>
      </c>
      <c r="E29" s="274" t="s">
        <v>369</v>
      </c>
      <c r="F29" s="276" t="s">
        <v>1186</v>
      </c>
      <c r="G29" s="277">
        <v>40</v>
      </c>
      <c r="H29" s="278" t="s">
        <v>1190</v>
      </c>
      <c r="I29" s="279">
        <v>32820</v>
      </c>
      <c r="J29" s="280">
        <v>40</v>
      </c>
      <c r="K29" s="281">
        <v>21</v>
      </c>
      <c r="L29" s="281">
        <v>21</v>
      </c>
    </row>
    <row r="30" spans="1:12">
      <c r="A30" s="272">
        <v>27</v>
      </c>
      <c r="B30" s="273">
        <v>3</v>
      </c>
      <c r="C30" s="274" t="s">
        <v>49</v>
      </c>
      <c r="D30" s="275" t="s">
        <v>234</v>
      </c>
      <c r="E30" s="274" t="s">
        <v>370</v>
      </c>
      <c r="F30" s="276" t="s">
        <v>1186</v>
      </c>
      <c r="G30" s="277">
        <v>34</v>
      </c>
      <c r="H30" s="278" t="s">
        <v>1189</v>
      </c>
      <c r="I30" s="279">
        <v>28073</v>
      </c>
      <c r="J30" s="280">
        <v>34</v>
      </c>
      <c r="K30" s="281">
        <v>21</v>
      </c>
      <c r="L30" s="281">
        <v>21</v>
      </c>
    </row>
    <row r="31" spans="1:12">
      <c r="A31" s="272">
        <v>28</v>
      </c>
      <c r="B31" s="273">
        <v>3</v>
      </c>
      <c r="C31" s="274" t="s">
        <v>51</v>
      </c>
      <c r="D31" s="275" t="s">
        <v>238</v>
      </c>
      <c r="E31" s="274" t="s">
        <v>374</v>
      </c>
      <c r="F31" s="276" t="s">
        <v>1186</v>
      </c>
      <c r="G31" s="277">
        <v>30</v>
      </c>
      <c r="H31" s="278" t="s">
        <v>1190</v>
      </c>
      <c r="I31" s="279">
        <v>39229</v>
      </c>
      <c r="J31" s="280">
        <v>30</v>
      </c>
      <c r="K31" s="281">
        <v>21</v>
      </c>
      <c r="L31" s="281">
        <v>21</v>
      </c>
    </row>
    <row r="32" spans="1:12" ht="20.7" customHeight="1">
      <c r="A32" s="272">
        <v>29</v>
      </c>
      <c r="B32" s="273">
        <v>3</v>
      </c>
      <c r="C32" s="274" t="s">
        <v>51</v>
      </c>
      <c r="D32" s="275" t="s">
        <v>239</v>
      </c>
      <c r="E32" s="274" t="s">
        <v>375</v>
      </c>
      <c r="F32" s="276" t="s">
        <v>1186</v>
      </c>
      <c r="G32" s="277">
        <v>40</v>
      </c>
      <c r="H32" s="278" t="s">
        <v>1190</v>
      </c>
      <c r="I32" s="279">
        <v>44414</v>
      </c>
      <c r="J32" s="280">
        <v>40</v>
      </c>
      <c r="K32" s="281">
        <v>21</v>
      </c>
      <c r="L32" s="281">
        <v>21</v>
      </c>
    </row>
    <row r="33" spans="1:12">
      <c r="A33" s="272">
        <v>30</v>
      </c>
      <c r="B33" s="273">
        <v>3</v>
      </c>
      <c r="C33" s="274" t="s">
        <v>49</v>
      </c>
      <c r="D33" s="275" t="s">
        <v>236</v>
      </c>
      <c r="E33" s="274" t="s">
        <v>372</v>
      </c>
      <c r="F33" s="276" t="s">
        <v>1186</v>
      </c>
      <c r="G33" s="277">
        <v>40</v>
      </c>
      <c r="H33" s="278" t="s">
        <v>1189</v>
      </c>
      <c r="I33" s="279">
        <v>28539</v>
      </c>
      <c r="J33" s="280">
        <v>40</v>
      </c>
      <c r="K33" s="281">
        <v>21</v>
      </c>
      <c r="L33" s="281">
        <v>21</v>
      </c>
    </row>
    <row r="34" spans="1:12" ht="20.7" customHeight="1">
      <c r="A34" s="259">
        <v>31</v>
      </c>
      <c r="B34" s="229">
        <v>4</v>
      </c>
      <c r="C34" s="230" t="s">
        <v>53</v>
      </c>
      <c r="D34" s="231" t="s">
        <v>206</v>
      </c>
      <c r="E34" s="230" t="s">
        <v>338</v>
      </c>
      <c r="F34" s="232" t="s">
        <v>1186</v>
      </c>
      <c r="G34" s="233">
        <v>45</v>
      </c>
      <c r="H34" s="234" t="s">
        <v>1189</v>
      </c>
      <c r="I34" s="235">
        <v>20876</v>
      </c>
      <c r="J34" s="236">
        <v>45</v>
      </c>
      <c r="K34" s="246">
        <v>21</v>
      </c>
      <c r="L34" s="246">
        <v>21</v>
      </c>
    </row>
    <row r="35" spans="1:12">
      <c r="A35" s="259">
        <v>32</v>
      </c>
      <c r="B35" s="229">
        <v>4</v>
      </c>
      <c r="C35" s="230" t="s">
        <v>53</v>
      </c>
      <c r="D35" s="231" t="s">
        <v>208</v>
      </c>
      <c r="E35" s="230" t="s">
        <v>340</v>
      </c>
      <c r="F35" s="232" t="s">
        <v>1186</v>
      </c>
      <c r="G35" s="233">
        <v>42</v>
      </c>
      <c r="H35" s="234" t="s">
        <v>1189</v>
      </c>
      <c r="I35" s="235">
        <v>26706</v>
      </c>
      <c r="J35" s="236">
        <v>42</v>
      </c>
      <c r="K35" s="246">
        <v>21</v>
      </c>
      <c r="L35" s="246">
        <v>21</v>
      </c>
    </row>
    <row r="36" spans="1:12">
      <c r="A36" s="259">
        <v>33</v>
      </c>
      <c r="B36" s="229">
        <v>4</v>
      </c>
      <c r="C36" s="230" t="s">
        <v>53</v>
      </c>
      <c r="D36" s="231" t="s">
        <v>209</v>
      </c>
      <c r="E36" s="230" t="s">
        <v>341</v>
      </c>
      <c r="F36" s="232" t="s">
        <v>1186</v>
      </c>
      <c r="G36" s="233">
        <v>42</v>
      </c>
      <c r="H36" s="234" t="s">
        <v>1189</v>
      </c>
      <c r="I36" s="235">
        <v>20307</v>
      </c>
      <c r="J36" s="236">
        <v>42</v>
      </c>
      <c r="K36" s="246">
        <v>21</v>
      </c>
      <c r="L36" s="246">
        <v>21</v>
      </c>
    </row>
    <row r="37" spans="1:12" ht="20.7" customHeight="1">
      <c r="A37" s="259">
        <v>34</v>
      </c>
      <c r="B37" s="229">
        <v>4</v>
      </c>
      <c r="C37" s="230" t="s">
        <v>47</v>
      </c>
      <c r="D37" s="231" t="s">
        <v>217</v>
      </c>
      <c r="E37" s="230" t="s">
        <v>349</v>
      </c>
      <c r="F37" s="232" t="s">
        <v>1186</v>
      </c>
      <c r="G37" s="233">
        <v>30</v>
      </c>
      <c r="H37" s="234" t="s">
        <v>1189</v>
      </c>
      <c r="I37" s="235">
        <v>20814</v>
      </c>
      <c r="J37" s="236">
        <v>30</v>
      </c>
      <c r="K37" s="246">
        <v>21</v>
      </c>
      <c r="L37" s="246">
        <v>21</v>
      </c>
    </row>
    <row r="38" spans="1:12">
      <c r="A38" s="259">
        <v>35</v>
      </c>
      <c r="B38" s="229">
        <v>4</v>
      </c>
      <c r="C38" s="230" t="s">
        <v>55</v>
      </c>
      <c r="D38" s="231" t="s">
        <v>176</v>
      </c>
      <c r="E38" s="230" t="s">
        <v>303</v>
      </c>
      <c r="F38" s="232" t="s">
        <v>1186</v>
      </c>
      <c r="G38" s="233">
        <v>38</v>
      </c>
      <c r="H38" s="234" t="s">
        <v>1190</v>
      </c>
      <c r="I38" s="235">
        <v>31592</v>
      </c>
      <c r="J38" s="236">
        <v>38</v>
      </c>
      <c r="K38" s="246">
        <v>21</v>
      </c>
      <c r="L38" s="246">
        <v>21</v>
      </c>
    </row>
    <row r="39" spans="1:12">
      <c r="A39" s="259">
        <v>36</v>
      </c>
      <c r="B39" s="229">
        <v>4</v>
      </c>
      <c r="C39" s="230" t="s">
        <v>49</v>
      </c>
      <c r="D39" s="231" t="s">
        <v>222</v>
      </c>
      <c r="E39" s="230" t="s">
        <v>356</v>
      </c>
      <c r="F39" s="232" t="s">
        <v>1186</v>
      </c>
      <c r="G39" s="233">
        <v>40</v>
      </c>
      <c r="H39" s="234" t="s">
        <v>1190</v>
      </c>
      <c r="I39" s="235">
        <v>36040</v>
      </c>
      <c r="J39" s="236">
        <v>40</v>
      </c>
      <c r="K39" s="246">
        <v>21</v>
      </c>
      <c r="L39" s="246">
        <v>21</v>
      </c>
    </row>
    <row r="40" spans="1:12" ht="20.7" customHeight="1">
      <c r="A40" s="259">
        <v>37</v>
      </c>
      <c r="B40" s="229">
        <v>4</v>
      </c>
      <c r="C40" s="230" t="s">
        <v>49</v>
      </c>
      <c r="D40" s="231" t="s">
        <v>226</v>
      </c>
      <c r="E40" s="230" t="s">
        <v>360</v>
      </c>
      <c r="F40" s="232" t="s">
        <v>1186</v>
      </c>
      <c r="G40" s="233">
        <v>38</v>
      </c>
      <c r="H40" s="234" t="s">
        <v>1190</v>
      </c>
      <c r="I40" s="235">
        <v>37390</v>
      </c>
      <c r="J40" s="236">
        <v>38</v>
      </c>
      <c r="K40" s="246">
        <v>21</v>
      </c>
      <c r="L40" s="246">
        <v>21</v>
      </c>
    </row>
    <row r="41" spans="1:12">
      <c r="A41" s="259">
        <v>38</v>
      </c>
      <c r="B41" s="229">
        <v>4</v>
      </c>
      <c r="C41" s="230" t="s">
        <v>49</v>
      </c>
      <c r="D41" s="231" t="s">
        <v>228</v>
      </c>
      <c r="E41" s="230" t="s">
        <v>363</v>
      </c>
      <c r="F41" s="232" t="s">
        <v>1186</v>
      </c>
      <c r="G41" s="233">
        <v>55</v>
      </c>
      <c r="H41" s="234" t="s">
        <v>1190</v>
      </c>
      <c r="I41" s="235">
        <v>30555</v>
      </c>
      <c r="J41" s="236">
        <v>55</v>
      </c>
      <c r="K41" s="246">
        <v>21</v>
      </c>
      <c r="L41" s="246">
        <v>21</v>
      </c>
    </row>
    <row r="42" spans="1:12">
      <c r="A42" s="259">
        <v>39</v>
      </c>
      <c r="B42" s="229">
        <v>4</v>
      </c>
      <c r="C42" s="230" t="s">
        <v>51</v>
      </c>
      <c r="D42" s="231" t="s">
        <v>240</v>
      </c>
      <c r="E42" s="230" t="s">
        <v>376</v>
      </c>
      <c r="F42" s="232" t="s">
        <v>1186</v>
      </c>
      <c r="G42" s="233">
        <v>43</v>
      </c>
      <c r="H42" s="234" t="s">
        <v>1189</v>
      </c>
      <c r="I42" s="235">
        <v>26994</v>
      </c>
      <c r="J42" s="236">
        <v>43</v>
      </c>
      <c r="K42" s="246">
        <v>21</v>
      </c>
      <c r="L42" s="246">
        <v>21</v>
      </c>
    </row>
    <row r="43" spans="1:12" ht="20.7" customHeight="1">
      <c r="A43" s="259">
        <v>40</v>
      </c>
      <c r="B43" s="229">
        <v>4</v>
      </c>
      <c r="C43" s="230" t="s">
        <v>51</v>
      </c>
      <c r="D43" s="231" t="s">
        <v>244</v>
      </c>
      <c r="E43" s="230" t="s">
        <v>381</v>
      </c>
      <c r="F43" s="232" t="s">
        <v>1186</v>
      </c>
      <c r="G43" s="233">
        <v>36</v>
      </c>
      <c r="H43" s="234" t="s">
        <v>1190</v>
      </c>
      <c r="I43" s="235">
        <v>37692</v>
      </c>
      <c r="J43" s="236">
        <v>36</v>
      </c>
      <c r="K43" s="246">
        <v>21</v>
      </c>
      <c r="L43" s="246">
        <v>21</v>
      </c>
    </row>
    <row r="44" spans="1:12">
      <c r="A44" s="259">
        <v>41</v>
      </c>
      <c r="B44" s="229">
        <v>4</v>
      </c>
      <c r="C44" s="230" t="s">
        <v>53</v>
      </c>
      <c r="D44" s="231" t="s">
        <v>212</v>
      </c>
      <c r="E44" s="230" t="s">
        <v>344</v>
      </c>
      <c r="F44" s="232" t="s">
        <v>1186</v>
      </c>
      <c r="G44" s="233">
        <v>38</v>
      </c>
      <c r="H44" s="234" t="s">
        <v>1190</v>
      </c>
      <c r="I44" s="235">
        <v>31088</v>
      </c>
      <c r="J44" s="236">
        <v>38</v>
      </c>
      <c r="K44" s="246">
        <v>21</v>
      </c>
      <c r="L44" s="246">
        <v>21</v>
      </c>
    </row>
    <row r="45" spans="1:12">
      <c r="A45" s="259">
        <v>42</v>
      </c>
      <c r="B45" s="229">
        <v>4</v>
      </c>
      <c r="C45" s="230" t="s">
        <v>88</v>
      </c>
      <c r="D45" s="231" t="s">
        <v>182</v>
      </c>
      <c r="E45" s="230" t="s">
        <v>310</v>
      </c>
      <c r="F45" s="232" t="s">
        <v>1186</v>
      </c>
      <c r="G45" s="233">
        <v>30</v>
      </c>
      <c r="H45" s="234" t="s">
        <v>1189</v>
      </c>
      <c r="I45" s="235">
        <v>28737</v>
      </c>
      <c r="J45" s="236">
        <v>30</v>
      </c>
      <c r="K45" s="246">
        <v>21</v>
      </c>
      <c r="L45" s="246">
        <v>21</v>
      </c>
    </row>
    <row r="46" spans="1:12">
      <c r="A46" s="272">
        <v>43</v>
      </c>
      <c r="B46" s="273">
        <v>5</v>
      </c>
      <c r="C46" s="274" t="s">
        <v>45</v>
      </c>
      <c r="D46" s="275" t="s">
        <v>191</v>
      </c>
      <c r="E46" s="274" t="s">
        <v>320</v>
      </c>
      <c r="F46" s="276" t="s">
        <v>1186</v>
      </c>
      <c r="G46" s="277">
        <v>30</v>
      </c>
      <c r="H46" s="278" t="s">
        <v>1190</v>
      </c>
      <c r="I46" s="279">
        <v>36267</v>
      </c>
      <c r="J46" s="280">
        <v>30</v>
      </c>
      <c r="K46" s="281">
        <v>21</v>
      </c>
      <c r="L46" s="281">
        <v>21</v>
      </c>
    </row>
    <row r="47" spans="1:12">
      <c r="A47" s="272">
        <v>44</v>
      </c>
      <c r="B47" s="273">
        <v>5</v>
      </c>
      <c r="C47" s="274" t="s">
        <v>55</v>
      </c>
      <c r="D47" s="275" t="s">
        <v>174</v>
      </c>
      <c r="E47" s="274" t="s">
        <v>301</v>
      </c>
      <c r="F47" s="276" t="s">
        <v>1186</v>
      </c>
      <c r="G47" s="277">
        <v>37</v>
      </c>
      <c r="H47" s="278" t="s">
        <v>1190</v>
      </c>
      <c r="I47" s="279">
        <v>30903</v>
      </c>
      <c r="J47" s="280">
        <v>37</v>
      </c>
      <c r="K47" s="281">
        <v>21</v>
      </c>
      <c r="L47" s="281">
        <v>21</v>
      </c>
    </row>
    <row r="48" spans="1:12" ht="20.7" customHeight="1">
      <c r="A48" s="272">
        <v>45</v>
      </c>
      <c r="B48" s="273">
        <v>5</v>
      </c>
      <c r="C48" s="274" t="s">
        <v>55</v>
      </c>
      <c r="D48" s="275" t="s">
        <v>175</v>
      </c>
      <c r="E48" s="274" t="s">
        <v>302</v>
      </c>
      <c r="F48" s="276" t="s">
        <v>1186</v>
      </c>
      <c r="G48" s="277">
        <v>52</v>
      </c>
      <c r="H48" s="278" t="s">
        <v>1190</v>
      </c>
      <c r="I48" s="279">
        <v>31150</v>
      </c>
      <c r="J48" s="280">
        <v>52</v>
      </c>
      <c r="K48" s="281">
        <v>21</v>
      </c>
      <c r="L48" s="281">
        <v>21</v>
      </c>
    </row>
    <row r="49" spans="1:12">
      <c r="A49" s="272">
        <v>46</v>
      </c>
      <c r="B49" s="273">
        <v>5</v>
      </c>
      <c r="C49" s="274" t="s">
        <v>49</v>
      </c>
      <c r="D49" s="275" t="s">
        <v>232</v>
      </c>
      <c r="E49" s="274" t="s">
        <v>368</v>
      </c>
      <c r="F49" s="276" t="s">
        <v>1186</v>
      </c>
      <c r="G49" s="277">
        <v>42</v>
      </c>
      <c r="H49" s="278" t="s">
        <v>1189</v>
      </c>
      <c r="I49" s="279">
        <v>24795</v>
      </c>
      <c r="J49" s="280">
        <v>42</v>
      </c>
      <c r="K49" s="281">
        <v>21</v>
      </c>
      <c r="L49" s="281">
        <v>21</v>
      </c>
    </row>
    <row r="50" spans="1:12">
      <c r="A50" s="272">
        <v>47</v>
      </c>
      <c r="B50" s="273">
        <v>5</v>
      </c>
      <c r="C50" s="274" t="s">
        <v>51</v>
      </c>
      <c r="D50" s="275" t="s">
        <v>241</v>
      </c>
      <c r="E50" s="274" t="s">
        <v>378</v>
      </c>
      <c r="F50" s="276" t="s">
        <v>1186</v>
      </c>
      <c r="G50" s="277">
        <v>30</v>
      </c>
      <c r="H50" s="278" t="s">
        <v>1190</v>
      </c>
      <c r="I50" s="279">
        <v>32646</v>
      </c>
      <c r="J50" s="280">
        <v>30</v>
      </c>
      <c r="K50" s="281">
        <v>21</v>
      </c>
      <c r="L50" s="281">
        <v>21</v>
      </c>
    </row>
    <row r="51" spans="1:12" ht="20.7" customHeight="1">
      <c r="A51" s="272">
        <v>48</v>
      </c>
      <c r="B51" s="273">
        <v>5</v>
      </c>
      <c r="C51" s="274" t="s">
        <v>51</v>
      </c>
      <c r="D51" s="275" t="s">
        <v>245</v>
      </c>
      <c r="E51" s="274" t="s">
        <v>382</v>
      </c>
      <c r="F51" s="276" t="s">
        <v>1186</v>
      </c>
      <c r="G51" s="277">
        <v>40</v>
      </c>
      <c r="H51" s="278" t="s">
        <v>1190</v>
      </c>
      <c r="I51" s="279">
        <v>43356</v>
      </c>
      <c r="J51" s="280">
        <v>40</v>
      </c>
      <c r="K51" s="281">
        <v>21</v>
      </c>
      <c r="L51" s="281">
        <v>21</v>
      </c>
    </row>
    <row r="52" spans="1:12">
      <c r="A52" s="259">
        <v>49</v>
      </c>
      <c r="B52" s="229">
        <v>6</v>
      </c>
      <c r="C52" s="230" t="s">
        <v>88</v>
      </c>
      <c r="D52" s="231" t="s">
        <v>179</v>
      </c>
      <c r="E52" s="230" t="s">
        <v>307</v>
      </c>
      <c r="F52" s="232" t="s">
        <v>1186</v>
      </c>
      <c r="G52" s="233">
        <v>40</v>
      </c>
      <c r="H52" s="234" t="s">
        <v>1190</v>
      </c>
      <c r="I52" s="235">
        <v>46890</v>
      </c>
      <c r="J52" s="236">
        <v>40</v>
      </c>
      <c r="K52" s="246">
        <v>21</v>
      </c>
      <c r="L52" s="246">
        <v>21</v>
      </c>
    </row>
    <row r="53" spans="1:12" ht="20.7" customHeight="1">
      <c r="A53" s="259">
        <v>50</v>
      </c>
      <c r="B53" s="229">
        <v>6</v>
      </c>
      <c r="C53" s="230" t="s">
        <v>88</v>
      </c>
      <c r="D53" s="231" t="s">
        <v>181</v>
      </c>
      <c r="E53" s="230" t="s">
        <v>309</v>
      </c>
      <c r="F53" s="232" t="s">
        <v>1186</v>
      </c>
      <c r="G53" s="233">
        <v>40</v>
      </c>
      <c r="H53" s="234" t="s">
        <v>1190</v>
      </c>
      <c r="I53" s="235">
        <v>53162</v>
      </c>
      <c r="J53" s="236">
        <v>40</v>
      </c>
      <c r="K53" s="246">
        <v>21</v>
      </c>
      <c r="L53" s="246">
        <v>21</v>
      </c>
    </row>
    <row r="54" spans="1:12" ht="24.6" customHeight="1">
      <c r="A54" s="259">
        <v>51</v>
      </c>
      <c r="B54" s="229">
        <v>6</v>
      </c>
      <c r="C54" s="230" t="s">
        <v>45</v>
      </c>
      <c r="D54" s="231" t="s">
        <v>187</v>
      </c>
      <c r="E54" s="230" t="s">
        <v>316</v>
      </c>
      <c r="F54" s="232" t="s">
        <v>1186</v>
      </c>
      <c r="G54" s="233">
        <v>40</v>
      </c>
      <c r="H54" s="234" t="s">
        <v>1190</v>
      </c>
      <c r="I54" s="235">
        <v>36493</v>
      </c>
      <c r="J54" s="236">
        <v>40</v>
      </c>
      <c r="K54" s="246">
        <v>21</v>
      </c>
      <c r="L54" s="246">
        <v>21</v>
      </c>
    </row>
    <row r="55" spans="1:12">
      <c r="A55" s="259">
        <v>52</v>
      </c>
      <c r="B55" s="229">
        <v>6</v>
      </c>
      <c r="C55" s="230" t="s">
        <v>53</v>
      </c>
      <c r="D55" s="231" t="s">
        <v>204</v>
      </c>
      <c r="E55" s="230" t="s">
        <v>335</v>
      </c>
      <c r="F55" s="232" t="s">
        <v>1186</v>
      </c>
      <c r="G55" s="233">
        <v>34</v>
      </c>
      <c r="H55" s="234" t="s">
        <v>1190</v>
      </c>
      <c r="I55" s="235">
        <v>35158</v>
      </c>
      <c r="J55" s="236">
        <v>34</v>
      </c>
      <c r="K55" s="246">
        <v>21</v>
      </c>
      <c r="L55" s="246">
        <v>21</v>
      </c>
    </row>
    <row r="56" spans="1:12" ht="20.7" customHeight="1">
      <c r="A56" s="259">
        <v>53</v>
      </c>
      <c r="B56" s="229">
        <v>6</v>
      </c>
      <c r="C56" s="230" t="s">
        <v>55</v>
      </c>
      <c r="D56" s="231" t="s">
        <v>171</v>
      </c>
      <c r="E56" s="230" t="s">
        <v>298</v>
      </c>
      <c r="F56" s="232" t="s">
        <v>1186</v>
      </c>
      <c r="G56" s="233">
        <v>37</v>
      </c>
      <c r="H56" s="234" t="s">
        <v>1190</v>
      </c>
      <c r="I56" s="235">
        <v>41639</v>
      </c>
      <c r="J56" s="236">
        <v>37</v>
      </c>
      <c r="K56" s="246">
        <v>21</v>
      </c>
      <c r="L56" s="246">
        <v>21</v>
      </c>
    </row>
    <row r="57" spans="1:12">
      <c r="A57" s="259">
        <v>54</v>
      </c>
      <c r="B57" s="229">
        <v>6</v>
      </c>
      <c r="C57" s="230" t="s">
        <v>51</v>
      </c>
      <c r="D57" s="231" t="s">
        <v>242</v>
      </c>
      <c r="E57" s="230" t="s">
        <v>379</v>
      </c>
      <c r="F57" s="232" t="s">
        <v>1186</v>
      </c>
      <c r="G57" s="233">
        <v>60</v>
      </c>
      <c r="H57" s="234" t="s">
        <v>1190</v>
      </c>
      <c r="I57" s="235">
        <v>54029</v>
      </c>
      <c r="J57" s="236">
        <v>60</v>
      </c>
      <c r="K57" s="246">
        <v>21</v>
      </c>
      <c r="L57" s="246">
        <v>21</v>
      </c>
    </row>
    <row r="58" spans="1:12" ht="20.7" customHeight="1">
      <c r="A58" s="272">
        <v>55</v>
      </c>
      <c r="B58" s="273">
        <v>7</v>
      </c>
      <c r="C58" s="274" t="s">
        <v>45</v>
      </c>
      <c r="D58" s="275" t="s">
        <v>184</v>
      </c>
      <c r="E58" s="274" t="s">
        <v>312</v>
      </c>
      <c r="F58" s="276" t="s">
        <v>1186</v>
      </c>
      <c r="G58" s="277">
        <v>60</v>
      </c>
      <c r="H58" s="278" t="s">
        <v>1190</v>
      </c>
      <c r="I58" s="279">
        <v>51023</v>
      </c>
      <c r="J58" s="280">
        <v>60</v>
      </c>
      <c r="K58" s="281">
        <v>21</v>
      </c>
      <c r="L58" s="281">
        <v>21</v>
      </c>
    </row>
    <row r="59" spans="1:12">
      <c r="A59" s="272">
        <v>56</v>
      </c>
      <c r="B59" s="273">
        <v>7</v>
      </c>
      <c r="C59" s="274" t="s">
        <v>45</v>
      </c>
      <c r="D59" s="275" t="s">
        <v>185</v>
      </c>
      <c r="E59" s="274" t="s">
        <v>313</v>
      </c>
      <c r="F59" s="276" t="s">
        <v>1186</v>
      </c>
      <c r="G59" s="277">
        <v>60</v>
      </c>
      <c r="H59" s="278" t="s">
        <v>1190</v>
      </c>
      <c r="I59" s="279">
        <v>49182</v>
      </c>
      <c r="J59" s="280">
        <v>60</v>
      </c>
      <c r="K59" s="281">
        <v>21</v>
      </c>
      <c r="L59" s="281">
        <v>21</v>
      </c>
    </row>
    <row r="60" spans="1:12">
      <c r="A60" s="272">
        <v>57</v>
      </c>
      <c r="B60" s="273">
        <v>7</v>
      </c>
      <c r="C60" s="274" t="s">
        <v>45</v>
      </c>
      <c r="D60" s="275" t="s">
        <v>192</v>
      </c>
      <c r="E60" s="274" t="s">
        <v>321</v>
      </c>
      <c r="F60" s="276" t="s">
        <v>1186</v>
      </c>
      <c r="G60" s="277">
        <v>55</v>
      </c>
      <c r="H60" s="278" t="s">
        <v>1190</v>
      </c>
      <c r="I60" s="279">
        <v>43198</v>
      </c>
      <c r="J60" s="280">
        <v>55</v>
      </c>
      <c r="K60" s="281">
        <v>21</v>
      </c>
      <c r="L60" s="281">
        <v>21</v>
      </c>
    </row>
    <row r="61" spans="1:12" ht="20.7" customHeight="1">
      <c r="A61" s="272">
        <v>58</v>
      </c>
      <c r="B61" s="273">
        <v>7</v>
      </c>
      <c r="C61" s="274" t="s">
        <v>45</v>
      </c>
      <c r="D61" s="275" t="s">
        <v>194</v>
      </c>
      <c r="E61" s="274" t="s">
        <v>323</v>
      </c>
      <c r="F61" s="276" t="s">
        <v>1186</v>
      </c>
      <c r="G61" s="277">
        <v>60</v>
      </c>
      <c r="H61" s="278" t="s">
        <v>1190</v>
      </c>
      <c r="I61" s="279">
        <v>46721</v>
      </c>
      <c r="J61" s="280">
        <v>60</v>
      </c>
      <c r="K61" s="281">
        <v>17</v>
      </c>
      <c r="L61" s="281">
        <v>21</v>
      </c>
    </row>
    <row r="62" spans="1:12">
      <c r="A62" s="272">
        <v>59</v>
      </c>
      <c r="B62" s="273">
        <v>7</v>
      </c>
      <c r="C62" s="274" t="s">
        <v>53</v>
      </c>
      <c r="D62" s="275" t="s">
        <v>210</v>
      </c>
      <c r="E62" s="274" t="s">
        <v>342</v>
      </c>
      <c r="F62" s="276" t="s">
        <v>1186</v>
      </c>
      <c r="G62" s="277">
        <v>40</v>
      </c>
      <c r="H62" s="278" t="s">
        <v>1190</v>
      </c>
      <c r="I62" s="279">
        <v>31737</v>
      </c>
      <c r="J62" s="280">
        <v>40</v>
      </c>
      <c r="K62" s="281">
        <v>21</v>
      </c>
      <c r="L62" s="281">
        <v>21</v>
      </c>
    </row>
    <row r="63" spans="1:12" ht="20.7" customHeight="1">
      <c r="A63" s="259">
        <v>60</v>
      </c>
      <c r="B63" s="229">
        <v>8</v>
      </c>
      <c r="C63" s="230" t="s">
        <v>88</v>
      </c>
      <c r="D63" s="231" t="s">
        <v>178</v>
      </c>
      <c r="E63" s="230" t="s">
        <v>306</v>
      </c>
      <c r="F63" s="232" t="s">
        <v>1186</v>
      </c>
      <c r="G63" s="233">
        <v>70</v>
      </c>
      <c r="H63" s="234" t="s">
        <v>1191</v>
      </c>
      <c r="I63" s="235">
        <v>69140</v>
      </c>
      <c r="J63" s="236">
        <v>70</v>
      </c>
      <c r="K63" s="246">
        <v>17</v>
      </c>
      <c r="L63" s="246">
        <v>17</v>
      </c>
    </row>
    <row r="64" spans="1:12">
      <c r="A64" s="259">
        <v>61</v>
      </c>
      <c r="B64" s="229">
        <v>8</v>
      </c>
      <c r="C64" s="230" t="s">
        <v>53</v>
      </c>
      <c r="D64" s="231" t="s">
        <v>203</v>
      </c>
      <c r="E64" s="230" t="s">
        <v>334</v>
      </c>
      <c r="F64" s="232" t="s">
        <v>1186</v>
      </c>
      <c r="G64" s="233">
        <v>59</v>
      </c>
      <c r="H64" s="234" t="s">
        <v>1190</v>
      </c>
      <c r="I64" s="235">
        <v>47483</v>
      </c>
      <c r="J64" s="236">
        <v>59</v>
      </c>
      <c r="K64" s="246">
        <v>21</v>
      </c>
      <c r="L64" s="246">
        <v>17</v>
      </c>
    </row>
    <row r="65" spans="1:12">
      <c r="A65" s="259">
        <v>62</v>
      </c>
      <c r="B65" s="229">
        <v>8</v>
      </c>
      <c r="C65" s="230" t="s">
        <v>55</v>
      </c>
      <c r="D65" s="231" t="s">
        <v>172</v>
      </c>
      <c r="E65" s="230" t="s">
        <v>299</v>
      </c>
      <c r="F65" s="232" t="s">
        <v>1186</v>
      </c>
      <c r="G65" s="233">
        <v>74</v>
      </c>
      <c r="H65" s="234" t="s">
        <v>1190</v>
      </c>
      <c r="I65" s="235">
        <v>48907</v>
      </c>
      <c r="J65" s="236">
        <v>74</v>
      </c>
      <c r="K65" s="246">
        <v>21</v>
      </c>
      <c r="L65" s="246">
        <v>17</v>
      </c>
    </row>
    <row r="66" spans="1:12" ht="20.7" customHeight="1">
      <c r="A66" s="259">
        <v>63</v>
      </c>
      <c r="B66" s="229">
        <v>8</v>
      </c>
      <c r="C66" s="230" t="s">
        <v>49</v>
      </c>
      <c r="D66" s="231" t="s">
        <v>224</v>
      </c>
      <c r="E66" s="230" t="s">
        <v>358</v>
      </c>
      <c r="F66" s="232" t="s">
        <v>1186</v>
      </c>
      <c r="G66" s="233">
        <v>90</v>
      </c>
      <c r="H66" s="234" t="s">
        <v>1190</v>
      </c>
      <c r="I66" s="235">
        <v>54535</v>
      </c>
      <c r="J66" s="236">
        <v>90</v>
      </c>
      <c r="K66" s="246">
        <v>17</v>
      </c>
      <c r="L66" s="246">
        <v>17</v>
      </c>
    </row>
    <row r="67" spans="1:12">
      <c r="A67" s="259">
        <v>64</v>
      </c>
      <c r="B67" s="229">
        <v>8</v>
      </c>
      <c r="C67" s="230" t="s">
        <v>49</v>
      </c>
      <c r="D67" s="231" t="s">
        <v>229</v>
      </c>
      <c r="E67" s="230" t="s">
        <v>364</v>
      </c>
      <c r="F67" s="232" t="s">
        <v>1186</v>
      </c>
      <c r="G67" s="233">
        <v>78</v>
      </c>
      <c r="H67" s="234" t="s">
        <v>1191</v>
      </c>
      <c r="I67" s="235">
        <v>52573</v>
      </c>
      <c r="J67" s="236">
        <v>78</v>
      </c>
      <c r="K67" s="246">
        <v>17</v>
      </c>
      <c r="L67" s="246">
        <v>17</v>
      </c>
    </row>
    <row r="68" spans="1:12">
      <c r="A68" s="259">
        <v>65</v>
      </c>
      <c r="B68" s="229">
        <v>8</v>
      </c>
      <c r="C68" s="230" t="s">
        <v>53</v>
      </c>
      <c r="D68" s="231" t="s">
        <v>211</v>
      </c>
      <c r="E68" s="230" t="s">
        <v>343</v>
      </c>
      <c r="F68" s="232" t="s">
        <v>1186</v>
      </c>
      <c r="G68" s="233">
        <v>60</v>
      </c>
      <c r="H68" s="234" t="s">
        <v>1192</v>
      </c>
      <c r="I68" s="235">
        <v>41934</v>
      </c>
      <c r="J68" s="236">
        <v>60</v>
      </c>
      <c r="K68" s="246">
        <v>17</v>
      </c>
      <c r="L68" s="246">
        <v>17</v>
      </c>
    </row>
    <row r="69" spans="1:12" ht="20.7" customHeight="1">
      <c r="A69" s="272">
        <v>66</v>
      </c>
      <c r="B69" s="273">
        <v>9</v>
      </c>
      <c r="C69" s="274" t="s">
        <v>88</v>
      </c>
      <c r="D69" s="275" t="s">
        <v>180</v>
      </c>
      <c r="E69" s="274" t="s">
        <v>308</v>
      </c>
      <c r="F69" s="276" t="s">
        <v>1186</v>
      </c>
      <c r="G69" s="277">
        <v>90</v>
      </c>
      <c r="H69" s="278" t="s">
        <v>1191</v>
      </c>
      <c r="I69" s="279">
        <v>81383</v>
      </c>
      <c r="J69" s="280">
        <v>90</v>
      </c>
      <c r="K69" s="281">
        <v>14</v>
      </c>
      <c r="L69" s="281">
        <v>17</v>
      </c>
    </row>
    <row r="70" spans="1:12" ht="20.7" customHeight="1">
      <c r="A70" s="272">
        <v>67</v>
      </c>
      <c r="B70" s="273">
        <v>9</v>
      </c>
      <c r="C70" s="274" t="s">
        <v>55</v>
      </c>
      <c r="D70" s="275" t="s">
        <v>173</v>
      </c>
      <c r="E70" s="274" t="s">
        <v>300</v>
      </c>
      <c r="F70" s="276" t="s">
        <v>1186</v>
      </c>
      <c r="G70" s="277">
        <v>116</v>
      </c>
      <c r="H70" s="278" t="s">
        <v>1193</v>
      </c>
      <c r="I70" s="279">
        <v>53566</v>
      </c>
      <c r="J70" s="280">
        <v>116</v>
      </c>
      <c r="K70" s="281">
        <v>14</v>
      </c>
      <c r="L70" s="281">
        <v>17</v>
      </c>
    </row>
    <row r="71" spans="1:12" ht="20.7" customHeight="1">
      <c r="A71" s="272">
        <v>68</v>
      </c>
      <c r="B71" s="273">
        <v>9</v>
      </c>
      <c r="C71" s="274" t="s">
        <v>49</v>
      </c>
      <c r="D71" s="275" t="s">
        <v>225</v>
      </c>
      <c r="E71" s="274" t="s">
        <v>359</v>
      </c>
      <c r="F71" s="276" t="s">
        <v>1186</v>
      </c>
      <c r="G71" s="277">
        <v>108</v>
      </c>
      <c r="H71" s="278" t="s">
        <v>1193</v>
      </c>
      <c r="I71" s="279">
        <v>38443</v>
      </c>
      <c r="J71" s="280">
        <v>108</v>
      </c>
      <c r="K71" s="281">
        <v>17</v>
      </c>
      <c r="L71" s="281">
        <v>17</v>
      </c>
    </row>
    <row r="72" spans="1:12" ht="20.7" customHeight="1">
      <c r="A72" s="272">
        <v>69</v>
      </c>
      <c r="B72" s="273">
        <v>9</v>
      </c>
      <c r="C72" s="274" t="s">
        <v>49</v>
      </c>
      <c r="D72" s="275" t="s">
        <v>230</v>
      </c>
      <c r="E72" s="274" t="s">
        <v>365</v>
      </c>
      <c r="F72" s="276" t="s">
        <v>1186</v>
      </c>
      <c r="G72" s="277">
        <v>105</v>
      </c>
      <c r="H72" s="278" t="s">
        <v>1191</v>
      </c>
      <c r="I72" s="279">
        <v>52908</v>
      </c>
      <c r="J72" s="280">
        <v>105</v>
      </c>
      <c r="K72" s="281">
        <v>17</v>
      </c>
      <c r="L72" s="281">
        <v>17</v>
      </c>
    </row>
    <row r="73" spans="1:12" ht="20.7" customHeight="1">
      <c r="A73" s="272">
        <v>70</v>
      </c>
      <c r="B73" s="273">
        <v>9</v>
      </c>
      <c r="C73" s="274" t="s">
        <v>51</v>
      </c>
      <c r="D73" s="275" t="s">
        <v>243</v>
      </c>
      <c r="E73" s="274" t="s">
        <v>380</v>
      </c>
      <c r="F73" s="276" t="s">
        <v>1186</v>
      </c>
      <c r="G73" s="277">
        <v>90</v>
      </c>
      <c r="H73" s="278" t="s">
        <v>1191</v>
      </c>
      <c r="I73" s="279">
        <v>53438</v>
      </c>
      <c r="J73" s="280">
        <v>90</v>
      </c>
      <c r="K73" s="281">
        <v>17</v>
      </c>
      <c r="L73" s="281">
        <v>17</v>
      </c>
    </row>
    <row r="74" spans="1:12" ht="24.6" customHeight="1">
      <c r="A74" s="259">
        <v>71</v>
      </c>
      <c r="B74" s="229">
        <v>10</v>
      </c>
      <c r="C74" s="230" t="s">
        <v>45</v>
      </c>
      <c r="D74" s="231" t="s">
        <v>188</v>
      </c>
      <c r="E74" s="230" t="s">
        <v>317</v>
      </c>
      <c r="F74" s="232" t="s">
        <v>1186</v>
      </c>
      <c r="G74" s="233">
        <v>120</v>
      </c>
      <c r="H74" s="234" t="s">
        <v>1193</v>
      </c>
      <c r="I74" s="235">
        <v>90942</v>
      </c>
      <c r="J74" s="236">
        <v>120</v>
      </c>
      <c r="K74" s="246">
        <v>17</v>
      </c>
      <c r="L74" s="246">
        <v>17</v>
      </c>
    </row>
    <row r="75" spans="1:12" ht="20.7" customHeight="1">
      <c r="A75" s="259">
        <v>72</v>
      </c>
      <c r="B75" s="229">
        <v>10</v>
      </c>
      <c r="C75" s="230" t="s">
        <v>45</v>
      </c>
      <c r="D75" s="231" t="s">
        <v>193</v>
      </c>
      <c r="E75" s="230" t="s">
        <v>322</v>
      </c>
      <c r="F75" s="232" t="s">
        <v>1186</v>
      </c>
      <c r="G75" s="233">
        <v>126</v>
      </c>
      <c r="H75" s="234" t="s">
        <v>1193</v>
      </c>
      <c r="I75" s="235">
        <v>86089</v>
      </c>
      <c r="J75" s="236">
        <v>126</v>
      </c>
      <c r="K75" s="246">
        <v>17</v>
      </c>
      <c r="L75" s="246">
        <v>17</v>
      </c>
    </row>
    <row r="76" spans="1:12">
      <c r="A76" s="259">
        <v>73</v>
      </c>
      <c r="B76" s="229">
        <v>10</v>
      </c>
      <c r="C76" s="230" t="s">
        <v>45</v>
      </c>
      <c r="D76" s="231" t="s">
        <v>195</v>
      </c>
      <c r="E76" s="230" t="s">
        <v>324</v>
      </c>
      <c r="F76" s="232" t="s">
        <v>1186</v>
      </c>
      <c r="G76" s="233">
        <v>114</v>
      </c>
      <c r="H76" s="234" t="s">
        <v>1193</v>
      </c>
      <c r="I76" s="235">
        <v>88241</v>
      </c>
      <c r="J76" s="236">
        <v>114</v>
      </c>
      <c r="K76" s="246">
        <v>17</v>
      </c>
      <c r="L76" s="246">
        <v>17</v>
      </c>
    </row>
    <row r="77" spans="1:12">
      <c r="A77" s="259">
        <v>74</v>
      </c>
      <c r="B77" s="229">
        <v>10</v>
      </c>
      <c r="C77" s="230" t="s">
        <v>53</v>
      </c>
      <c r="D77" s="231" t="s">
        <v>207</v>
      </c>
      <c r="E77" s="230" t="s">
        <v>339</v>
      </c>
      <c r="F77" s="232" t="s">
        <v>1186</v>
      </c>
      <c r="G77" s="233">
        <v>113</v>
      </c>
      <c r="H77" s="234" t="s">
        <v>1193</v>
      </c>
      <c r="I77" s="235">
        <v>85793</v>
      </c>
      <c r="J77" s="236">
        <v>113</v>
      </c>
      <c r="K77" s="246">
        <v>17</v>
      </c>
      <c r="L77" s="246">
        <v>17</v>
      </c>
    </row>
    <row r="78" spans="1:12">
      <c r="A78" s="259">
        <v>75</v>
      </c>
      <c r="B78" s="229">
        <v>10</v>
      </c>
      <c r="C78" s="230" t="s">
        <v>47</v>
      </c>
      <c r="D78" s="231" t="s">
        <v>215</v>
      </c>
      <c r="E78" s="230" t="s">
        <v>347</v>
      </c>
      <c r="F78" s="232" t="s">
        <v>1186</v>
      </c>
      <c r="G78" s="233">
        <v>113</v>
      </c>
      <c r="H78" s="234" t="s">
        <v>1193</v>
      </c>
      <c r="I78" s="235">
        <v>59176</v>
      </c>
      <c r="J78" s="236">
        <v>113</v>
      </c>
      <c r="K78" s="246">
        <v>17</v>
      </c>
      <c r="L78" s="246">
        <v>17</v>
      </c>
    </row>
    <row r="79" spans="1:12">
      <c r="A79" s="259">
        <v>76</v>
      </c>
      <c r="B79" s="229">
        <v>10</v>
      </c>
      <c r="C79" s="230" t="s">
        <v>45</v>
      </c>
      <c r="D79" s="231" t="s">
        <v>200</v>
      </c>
      <c r="E79" s="230" t="s">
        <v>329</v>
      </c>
      <c r="F79" s="232" t="s">
        <v>1186</v>
      </c>
      <c r="G79" s="233">
        <v>139</v>
      </c>
      <c r="H79" s="234" t="s">
        <v>1193</v>
      </c>
      <c r="I79" s="235">
        <v>97831</v>
      </c>
      <c r="J79" s="236">
        <v>139</v>
      </c>
      <c r="K79" s="246">
        <v>17</v>
      </c>
      <c r="L79" s="246">
        <v>17</v>
      </c>
    </row>
    <row r="80" spans="1:12">
      <c r="A80" s="259">
        <v>77</v>
      </c>
      <c r="B80" s="229">
        <v>10</v>
      </c>
      <c r="C80" s="230" t="s">
        <v>51</v>
      </c>
      <c r="D80" s="231" t="s">
        <v>246</v>
      </c>
      <c r="E80" s="230" t="s">
        <v>383</v>
      </c>
      <c r="F80" s="232" t="s">
        <v>1186</v>
      </c>
      <c r="G80" s="233">
        <v>126</v>
      </c>
      <c r="H80" s="234" t="s">
        <v>1193</v>
      </c>
      <c r="I80" s="235">
        <v>60381</v>
      </c>
      <c r="J80" s="236">
        <v>126</v>
      </c>
      <c r="K80" s="246">
        <v>17</v>
      </c>
      <c r="L80" s="246">
        <v>17</v>
      </c>
    </row>
    <row r="81" spans="1:12">
      <c r="A81" s="272">
        <v>78</v>
      </c>
      <c r="B81" s="273">
        <v>11</v>
      </c>
      <c r="C81" s="274" t="s">
        <v>45</v>
      </c>
      <c r="D81" s="275" t="s">
        <v>186</v>
      </c>
      <c r="E81" s="274" t="s">
        <v>314</v>
      </c>
      <c r="F81" s="276" t="s">
        <v>1194</v>
      </c>
      <c r="G81" s="277">
        <v>288</v>
      </c>
      <c r="H81" s="278" t="s">
        <v>1195</v>
      </c>
      <c r="I81" s="279">
        <v>83829</v>
      </c>
      <c r="J81" s="280">
        <v>288</v>
      </c>
      <c r="K81" s="281">
        <v>17</v>
      </c>
      <c r="L81" s="281">
        <v>17</v>
      </c>
    </row>
    <row r="82" spans="1:12">
      <c r="A82" s="272">
        <v>79</v>
      </c>
      <c r="B82" s="273">
        <v>11</v>
      </c>
      <c r="C82" s="274" t="s">
        <v>55</v>
      </c>
      <c r="D82" s="275" t="s">
        <v>170</v>
      </c>
      <c r="E82" s="274" t="s">
        <v>297</v>
      </c>
      <c r="F82" s="276" t="s">
        <v>1194</v>
      </c>
      <c r="G82" s="277">
        <v>240</v>
      </c>
      <c r="H82" s="278" t="s">
        <v>1196</v>
      </c>
      <c r="I82" s="279">
        <v>76101</v>
      </c>
      <c r="J82" s="280">
        <v>240</v>
      </c>
      <c r="K82" s="281">
        <v>14</v>
      </c>
      <c r="L82" s="281">
        <v>17</v>
      </c>
    </row>
    <row r="83" spans="1:12">
      <c r="A83" s="272">
        <v>80</v>
      </c>
      <c r="B83" s="273">
        <v>11</v>
      </c>
      <c r="C83" s="274" t="s">
        <v>49</v>
      </c>
      <c r="D83" s="275" t="s">
        <v>227</v>
      </c>
      <c r="E83" s="274" t="s">
        <v>362</v>
      </c>
      <c r="F83" s="276" t="s">
        <v>1194</v>
      </c>
      <c r="G83" s="277">
        <v>246</v>
      </c>
      <c r="H83" s="278" t="s">
        <v>1195</v>
      </c>
      <c r="I83" s="279">
        <v>91963</v>
      </c>
      <c r="J83" s="280">
        <v>246</v>
      </c>
      <c r="K83" s="281">
        <v>17</v>
      </c>
      <c r="L83" s="281">
        <v>17</v>
      </c>
    </row>
    <row r="84" spans="1:12">
      <c r="A84" s="272">
        <v>81</v>
      </c>
      <c r="B84" s="273">
        <v>11</v>
      </c>
      <c r="C84" s="274" t="s">
        <v>47</v>
      </c>
      <c r="D84" s="275" t="s">
        <v>218</v>
      </c>
      <c r="E84" s="274" t="s">
        <v>350</v>
      </c>
      <c r="F84" s="276" t="s">
        <v>1194</v>
      </c>
      <c r="G84" s="277">
        <v>266</v>
      </c>
      <c r="H84" s="278" t="s">
        <v>1195</v>
      </c>
      <c r="I84" s="279">
        <v>62978</v>
      </c>
      <c r="J84" s="280">
        <v>266</v>
      </c>
      <c r="K84" s="281">
        <v>14</v>
      </c>
      <c r="L84" s="281">
        <v>17</v>
      </c>
    </row>
    <row r="85" spans="1:12">
      <c r="A85" s="272">
        <v>82</v>
      </c>
      <c r="B85" s="273">
        <v>11</v>
      </c>
      <c r="C85" s="274" t="s">
        <v>49</v>
      </c>
      <c r="D85" s="275" t="s">
        <v>235</v>
      </c>
      <c r="E85" s="274" t="s">
        <v>371</v>
      </c>
      <c r="F85" s="276" t="s">
        <v>1194</v>
      </c>
      <c r="G85" s="277">
        <v>301</v>
      </c>
      <c r="H85" s="278" t="s">
        <v>1196</v>
      </c>
      <c r="I85" s="279">
        <v>113238</v>
      </c>
      <c r="J85" s="280">
        <v>301</v>
      </c>
      <c r="K85" s="281">
        <v>17</v>
      </c>
      <c r="L85" s="281">
        <v>17</v>
      </c>
    </row>
    <row r="86" spans="1:12">
      <c r="A86" s="259">
        <v>83</v>
      </c>
      <c r="B86" s="229">
        <v>12</v>
      </c>
      <c r="C86" s="230" t="s">
        <v>88</v>
      </c>
      <c r="D86" s="231" t="s">
        <v>177</v>
      </c>
      <c r="E86" s="230" t="s">
        <v>305</v>
      </c>
      <c r="F86" s="232" t="s">
        <v>1194</v>
      </c>
      <c r="G86" s="238">
        <v>379</v>
      </c>
      <c r="H86" s="239" t="s">
        <v>1196</v>
      </c>
      <c r="I86" s="240">
        <v>101105</v>
      </c>
      <c r="J86" s="241">
        <v>379</v>
      </c>
      <c r="K86" s="246">
        <v>14</v>
      </c>
      <c r="L86" s="246">
        <v>14</v>
      </c>
    </row>
    <row r="87" spans="1:12">
      <c r="A87" s="259">
        <v>84</v>
      </c>
      <c r="B87" s="229">
        <v>12</v>
      </c>
      <c r="C87" s="230" t="s">
        <v>53</v>
      </c>
      <c r="D87" s="231" t="s">
        <v>201</v>
      </c>
      <c r="E87" s="230" t="s">
        <v>332</v>
      </c>
      <c r="F87" s="232" t="s">
        <v>1194</v>
      </c>
      <c r="G87" s="233">
        <v>502</v>
      </c>
      <c r="H87" s="234" t="s">
        <v>1197</v>
      </c>
      <c r="I87" s="235">
        <v>92386</v>
      </c>
      <c r="J87" s="236">
        <v>502</v>
      </c>
      <c r="K87" s="246">
        <v>14</v>
      </c>
      <c r="L87" s="246">
        <v>14</v>
      </c>
    </row>
    <row r="88" spans="1:12">
      <c r="A88" s="259">
        <v>85</v>
      </c>
      <c r="B88" s="229">
        <v>12</v>
      </c>
      <c r="C88" s="230" t="s">
        <v>47</v>
      </c>
      <c r="D88" s="231" t="s">
        <v>214</v>
      </c>
      <c r="E88" s="230" t="s">
        <v>346</v>
      </c>
      <c r="F88" s="232" t="s">
        <v>1194</v>
      </c>
      <c r="G88" s="233">
        <v>420</v>
      </c>
      <c r="H88" s="234" t="s">
        <v>1197</v>
      </c>
      <c r="I88" s="235">
        <v>112292</v>
      </c>
      <c r="J88" s="236">
        <v>420</v>
      </c>
      <c r="K88" s="246">
        <v>14</v>
      </c>
      <c r="L88" s="246">
        <v>14</v>
      </c>
    </row>
    <row r="89" spans="1:12">
      <c r="A89" s="259">
        <v>86</v>
      </c>
      <c r="B89" s="229">
        <v>12</v>
      </c>
      <c r="C89" s="230" t="s">
        <v>51</v>
      </c>
      <c r="D89" s="231" t="s">
        <v>237</v>
      </c>
      <c r="E89" s="230" t="s">
        <v>373</v>
      </c>
      <c r="F89" s="232" t="s">
        <v>1194</v>
      </c>
      <c r="G89" s="233">
        <v>369</v>
      </c>
      <c r="H89" s="234" t="s">
        <v>1196</v>
      </c>
      <c r="I89" s="235">
        <v>106378</v>
      </c>
      <c r="J89" s="236">
        <v>369</v>
      </c>
      <c r="K89" s="246">
        <v>14</v>
      </c>
      <c r="L89" s="246">
        <v>14</v>
      </c>
    </row>
    <row r="90" spans="1:12">
      <c r="A90" s="272">
        <v>87</v>
      </c>
      <c r="B90" s="273">
        <v>13</v>
      </c>
      <c r="C90" s="274" t="s">
        <v>45</v>
      </c>
      <c r="D90" s="275" t="s">
        <v>183</v>
      </c>
      <c r="E90" s="274" t="s">
        <v>311</v>
      </c>
      <c r="F90" s="276" t="s">
        <v>1198</v>
      </c>
      <c r="G90" s="277">
        <v>1154</v>
      </c>
      <c r="H90" s="278" t="s">
        <v>1200</v>
      </c>
      <c r="I90" s="279">
        <v>258303</v>
      </c>
      <c r="J90" s="280">
        <v>1154</v>
      </c>
      <c r="K90" s="281">
        <v>14</v>
      </c>
      <c r="L90" s="281">
        <v>14</v>
      </c>
    </row>
    <row r="91" spans="1:12">
      <c r="A91" s="272">
        <v>88</v>
      </c>
      <c r="B91" s="273">
        <v>13</v>
      </c>
      <c r="C91" s="274" t="s">
        <v>49</v>
      </c>
      <c r="D91" s="275" t="s">
        <v>221</v>
      </c>
      <c r="E91" s="274" t="s">
        <v>355</v>
      </c>
      <c r="F91" s="276" t="s">
        <v>1198</v>
      </c>
      <c r="G91" s="277">
        <v>909</v>
      </c>
      <c r="H91" s="278" t="s">
        <v>1199</v>
      </c>
      <c r="I91" s="279">
        <v>142594</v>
      </c>
      <c r="J91" s="280">
        <v>909</v>
      </c>
      <c r="K91" s="281">
        <v>14</v>
      </c>
      <c r="L91" s="281">
        <v>14</v>
      </c>
    </row>
  </sheetData>
  <sortState xmlns:xlrd2="http://schemas.microsoft.com/office/spreadsheetml/2017/richdata2"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8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769F-61DF-4EF1-82CA-72B06EABEE5C}">
  <sheetPr>
    <tabColor theme="4" tint="0.39997558519241921"/>
  </sheetPr>
  <dimension ref="A1:AB27"/>
  <sheetViews>
    <sheetView topLeftCell="A4" workbookViewId="0">
      <selection activeCell="B27" sqref="B27"/>
    </sheetView>
  </sheetViews>
  <sheetFormatPr defaultRowHeight="15"/>
  <cols>
    <col min="1" max="1" width="7.3984375" style="1" customWidth="1"/>
    <col min="2" max="2" width="25.59765625" style="2" customWidth="1"/>
    <col min="3" max="4" width="74.69921875" style="2" customWidth="1"/>
    <col min="5" max="28" width="8.69921875" style="2"/>
  </cols>
  <sheetData>
    <row r="1" spans="1:28" ht="20.399999999999999">
      <c r="A1" s="332" t="s">
        <v>249</v>
      </c>
      <c r="B1" s="332"/>
      <c r="C1" s="332"/>
      <c r="D1" s="332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32" t="s">
        <v>0</v>
      </c>
      <c r="B11" s="332"/>
      <c r="C11" s="332"/>
      <c r="D11" s="332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1C45-6934-4F88-8FEB-C5CE79533FB3}">
  <dimension ref="A1:R96"/>
  <sheetViews>
    <sheetView topLeftCell="D1" zoomScale="56" zoomScaleNormal="56" workbookViewId="0">
      <selection activeCell="S12" sqref="S12"/>
    </sheetView>
  </sheetViews>
  <sheetFormatPr defaultRowHeight="24.6"/>
  <cols>
    <col min="1" max="1" width="9" style="237"/>
    <col min="2" max="3" width="12.19921875" style="237" customWidth="1"/>
    <col min="4" max="5" width="9" style="228"/>
    <col min="6" max="6" width="13.19921875" style="228" customWidth="1"/>
    <col min="7" max="7" width="12.5" style="318" customWidth="1"/>
    <col min="8" max="8" width="14.59765625" style="180" customWidth="1"/>
    <col min="9" max="10" width="12.09765625" style="180" customWidth="1"/>
    <col min="11" max="11" width="27.09765625" style="180" customWidth="1"/>
    <col min="12" max="12" width="17.59765625" style="180" customWidth="1"/>
    <col min="13" max="13" width="15.09765625" style="62" customWidth="1"/>
    <col min="14" max="14" width="19.8984375" customWidth="1"/>
    <col min="17" max="17" width="13.796875" customWidth="1"/>
  </cols>
  <sheetData>
    <row r="1" spans="1:14" ht="40.200000000000003" customHeight="1">
      <c r="A1" s="340" t="s">
        <v>1360</v>
      </c>
      <c r="B1" s="340"/>
      <c r="C1" s="340"/>
      <c r="D1" s="340"/>
      <c r="E1" s="340"/>
      <c r="F1" s="340"/>
      <c r="G1" s="319" t="s">
        <v>1354</v>
      </c>
      <c r="H1" s="319" t="s">
        <v>1359</v>
      </c>
      <c r="I1" s="319" t="s">
        <v>1354</v>
      </c>
      <c r="J1" s="319" t="s">
        <v>1354</v>
      </c>
      <c r="K1" s="319" t="s">
        <v>1361</v>
      </c>
      <c r="L1" s="180" t="s">
        <v>1353</v>
      </c>
      <c r="M1" s="180" t="s">
        <v>1353</v>
      </c>
    </row>
    <row r="2" spans="1:14" s="223" customFormat="1" ht="25.2" customHeight="1">
      <c r="A2" s="334" t="s">
        <v>1358</v>
      </c>
      <c r="B2" s="334" t="s">
        <v>1357</v>
      </c>
      <c r="C2" s="336" t="s">
        <v>281</v>
      </c>
      <c r="D2" s="336" t="s">
        <v>42</v>
      </c>
      <c r="E2" s="336" t="s">
        <v>164</v>
      </c>
      <c r="F2" s="336" t="s">
        <v>43</v>
      </c>
      <c r="G2" s="335" t="s">
        <v>279</v>
      </c>
      <c r="H2" s="335"/>
      <c r="I2" s="335"/>
      <c r="J2" s="335"/>
      <c r="K2" s="335"/>
      <c r="L2" s="269" t="s">
        <v>278</v>
      </c>
      <c r="M2" s="268" t="s">
        <v>277</v>
      </c>
    </row>
    <row r="3" spans="1:14" s="223" customFormat="1" ht="49.95" customHeight="1">
      <c r="A3" s="334"/>
      <c r="B3" s="334"/>
      <c r="C3" s="336"/>
      <c r="D3" s="336"/>
      <c r="E3" s="336"/>
      <c r="F3" s="336"/>
      <c r="G3" s="339" t="s">
        <v>280</v>
      </c>
      <c r="H3" s="337" t="s">
        <v>270</v>
      </c>
      <c r="I3" s="338" t="s">
        <v>276</v>
      </c>
      <c r="J3" s="337" t="s">
        <v>275</v>
      </c>
      <c r="K3" s="337" t="s">
        <v>274</v>
      </c>
      <c r="L3" s="341" t="s">
        <v>272</v>
      </c>
      <c r="M3" s="267" t="s">
        <v>273</v>
      </c>
    </row>
    <row r="4" spans="1:14" s="223" customFormat="1" ht="27.6" customHeight="1">
      <c r="A4" s="334"/>
      <c r="B4" s="334"/>
      <c r="C4" s="336"/>
      <c r="D4" s="336"/>
      <c r="E4" s="336"/>
      <c r="F4" s="336"/>
      <c r="G4" s="339"/>
      <c r="H4" s="337"/>
      <c r="I4" s="338"/>
      <c r="J4" s="337"/>
      <c r="K4" s="337"/>
      <c r="L4" s="341"/>
      <c r="M4" s="342" t="s">
        <v>271</v>
      </c>
    </row>
    <row r="5" spans="1:14" s="223" customFormat="1" ht="27.6" customHeight="1">
      <c r="A5" s="334"/>
      <c r="B5" s="334"/>
      <c r="C5" s="336"/>
      <c r="D5" s="336"/>
      <c r="E5" s="336"/>
      <c r="F5" s="336"/>
      <c r="G5" s="339"/>
      <c r="H5" s="337"/>
      <c r="I5" s="338"/>
      <c r="J5" s="337"/>
      <c r="K5" s="337"/>
      <c r="L5" s="341"/>
      <c r="M5" s="342"/>
    </row>
    <row r="6" spans="1:14">
      <c r="A6" s="259">
        <v>72</v>
      </c>
      <c r="B6" s="296">
        <v>1</v>
      </c>
      <c r="C6" s="296">
        <v>1</v>
      </c>
      <c r="D6" s="254" t="s">
        <v>45</v>
      </c>
      <c r="E6" s="297" t="s">
        <v>159</v>
      </c>
      <c r="F6" s="254" t="s">
        <v>46</v>
      </c>
      <c r="G6" s="325">
        <v>5185</v>
      </c>
      <c r="H6" s="320">
        <v>4063</v>
      </c>
      <c r="I6" s="250">
        <v>108</v>
      </c>
      <c r="J6" s="250">
        <v>100</v>
      </c>
      <c r="K6" s="250">
        <f>+G6-H6-I6-J6</f>
        <v>914</v>
      </c>
      <c r="L6" s="248">
        <v>6989</v>
      </c>
      <c r="M6" s="247">
        <v>89.529700000000005</v>
      </c>
      <c r="N6" s="283"/>
    </row>
    <row r="7" spans="1:14">
      <c r="A7" s="259">
        <v>25</v>
      </c>
      <c r="B7" s="298">
        <v>2</v>
      </c>
      <c r="C7" s="298">
        <v>1</v>
      </c>
      <c r="D7" s="224" t="s">
        <v>53</v>
      </c>
      <c r="E7" s="299" t="s">
        <v>160</v>
      </c>
      <c r="F7" s="224" t="s">
        <v>54</v>
      </c>
      <c r="G7" s="325">
        <v>11706</v>
      </c>
      <c r="H7" s="321">
        <v>8768</v>
      </c>
      <c r="I7" s="249">
        <v>211</v>
      </c>
      <c r="J7" s="249">
        <v>625</v>
      </c>
      <c r="K7" s="250">
        <f t="shared" ref="K7:K70" si="0">+G7-H7-I7-J7</f>
        <v>2102</v>
      </c>
      <c r="L7" s="248">
        <v>9957</v>
      </c>
      <c r="M7" s="247">
        <v>281.56729999999999</v>
      </c>
      <c r="N7" s="283"/>
    </row>
    <row r="8" spans="1:14">
      <c r="A8" s="259">
        <v>20</v>
      </c>
      <c r="B8" s="298">
        <v>3</v>
      </c>
      <c r="C8" s="298">
        <v>1</v>
      </c>
      <c r="D8" s="224" t="s">
        <v>55</v>
      </c>
      <c r="E8" s="300" t="s">
        <v>158</v>
      </c>
      <c r="F8" s="224" t="s">
        <v>56</v>
      </c>
      <c r="G8" s="325">
        <v>14045</v>
      </c>
      <c r="H8" s="321">
        <v>11241</v>
      </c>
      <c r="I8" s="249">
        <v>404</v>
      </c>
      <c r="J8" s="249">
        <v>798</v>
      </c>
      <c r="K8" s="250">
        <f t="shared" si="0"/>
        <v>1602</v>
      </c>
      <c r="L8" s="248">
        <v>10892</v>
      </c>
      <c r="M8" s="247">
        <v>261.97480000000002</v>
      </c>
      <c r="N8" s="283"/>
    </row>
    <row r="9" spans="1:14">
      <c r="A9" s="259">
        <v>41</v>
      </c>
      <c r="B9" s="298">
        <v>4</v>
      </c>
      <c r="C9" s="298">
        <v>1</v>
      </c>
      <c r="D9" s="224" t="s">
        <v>49</v>
      </c>
      <c r="E9" s="299" t="s">
        <v>162</v>
      </c>
      <c r="F9" s="224" t="s">
        <v>50</v>
      </c>
      <c r="G9" s="325">
        <v>14869</v>
      </c>
      <c r="H9" s="321">
        <v>10820</v>
      </c>
      <c r="I9" s="249">
        <v>552</v>
      </c>
      <c r="J9" s="249">
        <v>594</v>
      </c>
      <c r="K9" s="250">
        <f t="shared" si="0"/>
        <v>2903</v>
      </c>
      <c r="L9" s="248">
        <v>8489</v>
      </c>
      <c r="M9" s="247">
        <v>181.5829</v>
      </c>
      <c r="N9" s="283"/>
    </row>
    <row r="10" spans="1:14">
      <c r="A10" s="259">
        <v>88</v>
      </c>
      <c r="B10" s="298">
        <v>5</v>
      </c>
      <c r="C10" s="298">
        <v>1</v>
      </c>
      <c r="D10" s="224" t="s">
        <v>45</v>
      </c>
      <c r="E10" s="299" t="s">
        <v>166</v>
      </c>
      <c r="F10" s="224" t="s">
        <v>131</v>
      </c>
      <c r="G10" s="325">
        <v>25442</v>
      </c>
      <c r="H10" s="321">
        <v>19069</v>
      </c>
      <c r="I10" s="249">
        <v>2108</v>
      </c>
      <c r="J10" s="249">
        <v>742</v>
      </c>
      <c r="K10" s="250">
        <f t="shared" si="0"/>
        <v>3523</v>
      </c>
      <c r="L10" s="248">
        <v>13229</v>
      </c>
      <c r="M10" s="247">
        <v>321.41239999999999</v>
      </c>
      <c r="N10" s="283"/>
    </row>
    <row r="11" spans="1:14">
      <c r="A11" s="259">
        <v>59</v>
      </c>
      <c r="B11" s="298">
        <v>6</v>
      </c>
      <c r="C11" s="298">
        <v>1</v>
      </c>
      <c r="D11" s="224" t="s">
        <v>47</v>
      </c>
      <c r="E11" s="299" t="s">
        <v>161</v>
      </c>
      <c r="F11" s="224" t="s">
        <v>48</v>
      </c>
      <c r="G11" s="325">
        <v>15230</v>
      </c>
      <c r="H11" s="321">
        <v>12022</v>
      </c>
      <c r="I11" s="249">
        <v>184</v>
      </c>
      <c r="J11" s="249">
        <v>781</v>
      </c>
      <c r="K11" s="250">
        <f t="shared" si="0"/>
        <v>2243</v>
      </c>
      <c r="L11" s="248">
        <v>9460</v>
      </c>
      <c r="M11" s="247">
        <v>211.77369999999999</v>
      </c>
      <c r="N11" s="283"/>
    </row>
    <row r="12" spans="1:14">
      <c r="A12" s="259">
        <v>12</v>
      </c>
      <c r="B12" s="298">
        <v>7</v>
      </c>
      <c r="C12" s="298">
        <v>1</v>
      </c>
      <c r="D12" s="224" t="s">
        <v>51</v>
      </c>
      <c r="E12" s="299" t="s">
        <v>163</v>
      </c>
      <c r="F12" s="224" t="s">
        <v>52</v>
      </c>
      <c r="G12" s="325">
        <v>15621</v>
      </c>
      <c r="H12" s="321">
        <v>11638</v>
      </c>
      <c r="I12" s="249">
        <v>185</v>
      </c>
      <c r="J12" s="249">
        <v>103</v>
      </c>
      <c r="K12" s="250">
        <f t="shared" si="0"/>
        <v>3695</v>
      </c>
      <c r="L12" s="248">
        <v>10956</v>
      </c>
      <c r="M12" s="247">
        <v>183.86779999999999</v>
      </c>
      <c r="N12" s="283"/>
    </row>
    <row r="13" spans="1:14">
      <c r="A13" s="259">
        <v>83</v>
      </c>
      <c r="B13" s="298">
        <v>8</v>
      </c>
      <c r="C13" s="298">
        <v>2</v>
      </c>
      <c r="D13" s="224" t="s">
        <v>45</v>
      </c>
      <c r="E13" s="299" t="s">
        <v>197</v>
      </c>
      <c r="F13" s="224" t="s">
        <v>63</v>
      </c>
      <c r="G13" s="325">
        <v>27187</v>
      </c>
      <c r="H13" s="321">
        <v>21043</v>
      </c>
      <c r="I13" s="249">
        <v>567</v>
      </c>
      <c r="J13" s="249">
        <v>814</v>
      </c>
      <c r="K13" s="250">
        <f t="shared" si="0"/>
        <v>4763</v>
      </c>
      <c r="L13" s="248">
        <v>20610</v>
      </c>
      <c r="M13" s="247">
        <v>302.63420000000002</v>
      </c>
      <c r="N13" s="283"/>
    </row>
    <row r="14" spans="1:14">
      <c r="A14" s="259">
        <v>84</v>
      </c>
      <c r="B14" s="298">
        <v>9</v>
      </c>
      <c r="C14" s="298">
        <v>2</v>
      </c>
      <c r="D14" s="224" t="s">
        <v>45</v>
      </c>
      <c r="E14" s="299" t="s">
        <v>198</v>
      </c>
      <c r="F14" s="224" t="s">
        <v>67</v>
      </c>
      <c r="G14" s="325">
        <v>28676</v>
      </c>
      <c r="H14" s="320">
        <v>23638</v>
      </c>
      <c r="I14" s="250">
        <v>675</v>
      </c>
      <c r="J14" s="250">
        <v>708</v>
      </c>
      <c r="K14" s="250">
        <f t="shared" si="0"/>
        <v>3655</v>
      </c>
      <c r="L14" s="248">
        <v>16223</v>
      </c>
      <c r="M14" s="247">
        <v>393.1687</v>
      </c>
      <c r="N14" s="283"/>
    </row>
    <row r="15" spans="1:14">
      <c r="A15" s="259">
        <v>55</v>
      </c>
      <c r="B15" s="298">
        <v>10</v>
      </c>
      <c r="C15" s="298">
        <v>2</v>
      </c>
      <c r="D15" s="224" t="s">
        <v>47</v>
      </c>
      <c r="E15" s="299" t="s">
        <v>216</v>
      </c>
      <c r="F15" s="224" t="s">
        <v>68</v>
      </c>
      <c r="G15" s="325">
        <v>29755</v>
      </c>
      <c r="H15" s="320">
        <v>23304</v>
      </c>
      <c r="I15" s="250">
        <v>1092</v>
      </c>
      <c r="J15" s="250">
        <v>1283</v>
      </c>
      <c r="K15" s="250">
        <f t="shared" si="0"/>
        <v>4076</v>
      </c>
      <c r="L15" s="248">
        <v>18532</v>
      </c>
      <c r="M15" s="247">
        <v>352.4991</v>
      </c>
      <c r="N15" s="283"/>
    </row>
    <row r="16" spans="1:14">
      <c r="A16" s="259">
        <v>47</v>
      </c>
      <c r="B16" s="298">
        <v>11</v>
      </c>
      <c r="C16" s="298">
        <v>2</v>
      </c>
      <c r="D16" s="224" t="s">
        <v>49</v>
      </c>
      <c r="E16" s="299" t="s">
        <v>168</v>
      </c>
      <c r="F16" s="224" t="s">
        <v>61</v>
      </c>
      <c r="G16" s="325">
        <v>24290</v>
      </c>
      <c r="H16" s="320">
        <v>17778</v>
      </c>
      <c r="I16" s="250">
        <v>1518</v>
      </c>
      <c r="J16" s="250">
        <v>921</v>
      </c>
      <c r="K16" s="250">
        <f t="shared" si="0"/>
        <v>4073</v>
      </c>
      <c r="L16" s="248">
        <v>14355</v>
      </c>
      <c r="M16" s="247">
        <v>308.66739999999999</v>
      </c>
      <c r="N16" s="283"/>
    </row>
    <row r="17" spans="1:14">
      <c r="A17" s="259">
        <v>5</v>
      </c>
      <c r="B17" s="298">
        <v>12</v>
      </c>
      <c r="C17" s="298">
        <v>2</v>
      </c>
      <c r="D17" s="224" t="s">
        <v>51</v>
      </c>
      <c r="E17" s="299" t="s">
        <v>169</v>
      </c>
      <c r="F17" s="224" t="s">
        <v>57</v>
      </c>
      <c r="G17" s="325">
        <v>23716</v>
      </c>
      <c r="H17" s="320">
        <v>17669</v>
      </c>
      <c r="I17" s="250">
        <v>1149</v>
      </c>
      <c r="J17" s="250">
        <v>865</v>
      </c>
      <c r="K17" s="250">
        <f t="shared" si="0"/>
        <v>4033</v>
      </c>
      <c r="L17" s="248">
        <v>15164</v>
      </c>
      <c r="M17" s="247">
        <v>285.04840000000002</v>
      </c>
      <c r="N17" s="283"/>
    </row>
    <row r="18" spans="1:14">
      <c r="A18" s="259">
        <v>58</v>
      </c>
      <c r="B18" s="298">
        <v>13</v>
      </c>
      <c r="C18" s="298">
        <v>2</v>
      </c>
      <c r="D18" s="224" t="s">
        <v>47</v>
      </c>
      <c r="E18" s="299" t="s">
        <v>167</v>
      </c>
      <c r="F18" s="224" t="s">
        <v>60</v>
      </c>
      <c r="G18" s="325">
        <v>26601</v>
      </c>
      <c r="H18" s="320">
        <v>20272</v>
      </c>
      <c r="I18" s="250">
        <v>1089</v>
      </c>
      <c r="J18" s="250">
        <v>645</v>
      </c>
      <c r="K18" s="250">
        <f t="shared" si="0"/>
        <v>4595</v>
      </c>
      <c r="L18" s="248">
        <v>15255</v>
      </c>
      <c r="M18" s="247">
        <v>450.86270000000002</v>
      </c>
      <c r="N18" s="283"/>
    </row>
    <row r="19" spans="1:14">
      <c r="A19" s="259">
        <v>87</v>
      </c>
      <c r="B19" s="298">
        <v>14</v>
      </c>
      <c r="C19" s="298">
        <v>2</v>
      </c>
      <c r="D19" s="224" t="s">
        <v>45</v>
      </c>
      <c r="E19" s="299" t="s">
        <v>165</v>
      </c>
      <c r="F19" s="224" t="s">
        <v>59</v>
      </c>
      <c r="G19" s="325">
        <v>22059</v>
      </c>
      <c r="H19" s="320">
        <v>18239</v>
      </c>
      <c r="I19" s="250">
        <v>307</v>
      </c>
      <c r="J19" s="250">
        <v>460</v>
      </c>
      <c r="K19" s="250">
        <f t="shared" si="0"/>
        <v>3053</v>
      </c>
      <c r="L19" s="248">
        <v>15358</v>
      </c>
      <c r="M19" s="247">
        <v>310.17</v>
      </c>
      <c r="N19" s="283"/>
    </row>
    <row r="20" spans="1:14">
      <c r="A20" s="259">
        <v>60</v>
      </c>
      <c r="B20" s="298">
        <v>15</v>
      </c>
      <c r="C20" s="298">
        <v>2</v>
      </c>
      <c r="D20" s="224" t="s">
        <v>47</v>
      </c>
      <c r="E20" s="299" t="s">
        <v>219</v>
      </c>
      <c r="F20" s="224" t="s">
        <v>66</v>
      </c>
      <c r="G20" s="325">
        <v>50852</v>
      </c>
      <c r="H20" s="320">
        <v>36388</v>
      </c>
      <c r="I20" s="250">
        <v>1111</v>
      </c>
      <c r="J20" s="250">
        <v>1249</v>
      </c>
      <c r="K20" s="250">
        <f t="shared" si="0"/>
        <v>12104</v>
      </c>
      <c r="L20" s="248">
        <v>17709</v>
      </c>
      <c r="M20" s="247">
        <v>454.6044</v>
      </c>
      <c r="N20" s="283"/>
    </row>
    <row r="21" spans="1:14">
      <c r="A21" s="259">
        <v>61</v>
      </c>
      <c r="B21" s="298">
        <v>16</v>
      </c>
      <c r="C21" s="298">
        <v>2</v>
      </c>
      <c r="D21" s="224" t="s">
        <v>47</v>
      </c>
      <c r="E21" s="299" t="s">
        <v>220</v>
      </c>
      <c r="F21" s="224" t="s">
        <v>64</v>
      </c>
      <c r="G21" s="325">
        <v>37916</v>
      </c>
      <c r="H21" s="320">
        <v>28793</v>
      </c>
      <c r="I21" s="250">
        <v>2950</v>
      </c>
      <c r="J21" s="250">
        <v>1368</v>
      </c>
      <c r="K21" s="250">
        <f t="shared" si="0"/>
        <v>4805</v>
      </c>
      <c r="L21" s="248">
        <v>16078</v>
      </c>
      <c r="M21" s="247">
        <v>310.06990000000002</v>
      </c>
      <c r="N21" s="283"/>
    </row>
    <row r="22" spans="1:14">
      <c r="A22" s="259">
        <v>34</v>
      </c>
      <c r="B22" s="298">
        <v>17</v>
      </c>
      <c r="C22" s="298">
        <v>2</v>
      </c>
      <c r="D22" s="224" t="s">
        <v>53</v>
      </c>
      <c r="E22" s="299" t="s">
        <v>213</v>
      </c>
      <c r="F22" s="224" t="s">
        <v>62</v>
      </c>
      <c r="G22" s="325">
        <v>25000</v>
      </c>
      <c r="H22" s="320">
        <v>19761</v>
      </c>
      <c r="I22" s="250">
        <v>782</v>
      </c>
      <c r="J22" s="250">
        <v>890</v>
      </c>
      <c r="K22" s="250">
        <f t="shared" si="0"/>
        <v>3567</v>
      </c>
      <c r="L22" s="248">
        <v>17638</v>
      </c>
      <c r="M22" s="247">
        <v>337.09609999999998</v>
      </c>
      <c r="N22" s="283"/>
    </row>
    <row r="23" spans="1:14">
      <c r="A23" s="259">
        <v>75</v>
      </c>
      <c r="B23" s="301">
        <v>18</v>
      </c>
      <c r="C23" s="301">
        <v>3</v>
      </c>
      <c r="D23" s="226" t="s">
        <v>45</v>
      </c>
      <c r="E23" s="302">
        <v>11019</v>
      </c>
      <c r="F23" s="226" t="s">
        <v>81</v>
      </c>
      <c r="G23" s="325">
        <v>32172</v>
      </c>
      <c r="H23" s="320">
        <v>24948</v>
      </c>
      <c r="I23" s="250">
        <v>500</v>
      </c>
      <c r="J23" s="250">
        <v>1083</v>
      </c>
      <c r="K23" s="250">
        <f t="shared" si="0"/>
        <v>5641</v>
      </c>
      <c r="L23" s="248">
        <v>20079</v>
      </c>
      <c r="M23" s="247">
        <v>452.2</v>
      </c>
      <c r="N23" s="283"/>
    </row>
    <row r="24" spans="1:14">
      <c r="A24" s="259">
        <v>76</v>
      </c>
      <c r="B24" s="301">
        <v>19</v>
      </c>
      <c r="C24" s="301">
        <v>3</v>
      </c>
      <c r="D24" s="226" t="s">
        <v>45</v>
      </c>
      <c r="E24" s="300" t="s">
        <v>190</v>
      </c>
      <c r="F24" s="226" t="s">
        <v>76</v>
      </c>
      <c r="G24" s="325">
        <v>39520</v>
      </c>
      <c r="H24" s="320">
        <v>29634</v>
      </c>
      <c r="I24" s="250">
        <v>2917</v>
      </c>
      <c r="J24" s="250">
        <v>1442</v>
      </c>
      <c r="K24" s="250">
        <f t="shared" si="0"/>
        <v>5527</v>
      </c>
      <c r="L24" s="248">
        <v>20617</v>
      </c>
      <c r="M24" s="247">
        <v>276.065</v>
      </c>
      <c r="N24" s="283"/>
    </row>
    <row r="25" spans="1:14">
      <c r="A25" s="259">
        <v>82</v>
      </c>
      <c r="B25" s="301">
        <v>20</v>
      </c>
      <c r="C25" s="301">
        <v>3</v>
      </c>
      <c r="D25" s="226" t="s">
        <v>45</v>
      </c>
      <c r="E25" s="300" t="s">
        <v>196</v>
      </c>
      <c r="F25" s="226" t="s">
        <v>72</v>
      </c>
      <c r="G25" s="325">
        <v>29222</v>
      </c>
      <c r="H25" s="320">
        <v>22343</v>
      </c>
      <c r="I25" s="250">
        <v>383</v>
      </c>
      <c r="J25" s="250">
        <v>766</v>
      </c>
      <c r="K25" s="250">
        <f t="shared" si="0"/>
        <v>5730</v>
      </c>
      <c r="L25" s="248">
        <v>26226</v>
      </c>
      <c r="M25" s="247">
        <v>265.04660000000001</v>
      </c>
      <c r="N25" s="283"/>
    </row>
    <row r="26" spans="1:14">
      <c r="A26" s="259">
        <v>85</v>
      </c>
      <c r="B26" s="298">
        <v>21</v>
      </c>
      <c r="C26" s="298">
        <v>3</v>
      </c>
      <c r="D26" s="224" t="s">
        <v>45</v>
      </c>
      <c r="E26" s="299" t="s">
        <v>199</v>
      </c>
      <c r="F26" s="224" t="s">
        <v>70</v>
      </c>
      <c r="G26" s="325">
        <v>24684</v>
      </c>
      <c r="H26" s="320">
        <v>19451</v>
      </c>
      <c r="I26" s="250">
        <v>306</v>
      </c>
      <c r="J26" s="250">
        <v>1185</v>
      </c>
      <c r="K26" s="250">
        <f t="shared" si="0"/>
        <v>3742</v>
      </c>
      <c r="L26" s="248">
        <v>19595</v>
      </c>
      <c r="M26" s="247">
        <v>385.87569999999999</v>
      </c>
      <c r="N26" s="283"/>
    </row>
    <row r="27" spans="1:14">
      <c r="A27" s="259">
        <v>22</v>
      </c>
      <c r="B27" s="298">
        <v>22</v>
      </c>
      <c r="C27" s="298">
        <v>3</v>
      </c>
      <c r="D27" s="224" t="s">
        <v>53</v>
      </c>
      <c r="E27" s="299" t="s">
        <v>202</v>
      </c>
      <c r="F27" s="224" t="s">
        <v>71</v>
      </c>
      <c r="G27" s="325">
        <v>26261</v>
      </c>
      <c r="H27" s="320">
        <v>21566</v>
      </c>
      <c r="I27" s="250">
        <v>1341</v>
      </c>
      <c r="J27" s="250">
        <v>827</v>
      </c>
      <c r="K27" s="250">
        <f t="shared" si="0"/>
        <v>2527</v>
      </c>
      <c r="L27" s="248">
        <v>17806</v>
      </c>
      <c r="M27" s="247">
        <v>586.92629999999997</v>
      </c>
      <c r="N27" s="283"/>
    </row>
    <row r="28" spans="1:14">
      <c r="A28" s="259">
        <v>26</v>
      </c>
      <c r="B28" s="298">
        <v>23</v>
      </c>
      <c r="C28" s="298">
        <v>3</v>
      </c>
      <c r="D28" s="224" t="s">
        <v>53</v>
      </c>
      <c r="E28" s="299" t="s">
        <v>205</v>
      </c>
      <c r="F28" s="224" t="s">
        <v>65</v>
      </c>
      <c r="G28" s="325">
        <v>22553</v>
      </c>
      <c r="H28" s="320">
        <v>18002</v>
      </c>
      <c r="I28" s="250">
        <v>751</v>
      </c>
      <c r="J28" s="250">
        <v>940</v>
      </c>
      <c r="K28" s="250">
        <f t="shared" si="0"/>
        <v>2860</v>
      </c>
      <c r="L28" s="248">
        <v>20684</v>
      </c>
      <c r="M28" s="247">
        <v>437.89600000000002</v>
      </c>
      <c r="N28" s="283"/>
    </row>
    <row r="29" spans="1:14">
      <c r="A29" s="259">
        <v>37</v>
      </c>
      <c r="B29" s="298">
        <v>24</v>
      </c>
      <c r="C29" s="298">
        <v>3</v>
      </c>
      <c r="D29" s="224" t="s">
        <v>49</v>
      </c>
      <c r="E29" s="299" t="s">
        <v>223</v>
      </c>
      <c r="F29" s="224" t="s">
        <v>79</v>
      </c>
      <c r="G29" s="325">
        <v>32760</v>
      </c>
      <c r="H29" s="320">
        <v>23937</v>
      </c>
      <c r="I29" s="250">
        <v>2093</v>
      </c>
      <c r="J29" s="250">
        <v>1477</v>
      </c>
      <c r="K29" s="250">
        <f t="shared" si="0"/>
        <v>5253</v>
      </c>
      <c r="L29" s="248">
        <v>17121</v>
      </c>
      <c r="M29" s="247">
        <v>408.28859999999997</v>
      </c>
      <c r="N29" s="283"/>
    </row>
    <row r="30" spans="1:14">
      <c r="A30" s="259">
        <v>46</v>
      </c>
      <c r="B30" s="298">
        <v>25</v>
      </c>
      <c r="C30" s="298">
        <v>3</v>
      </c>
      <c r="D30" s="224" t="s">
        <v>49</v>
      </c>
      <c r="E30" s="299" t="s">
        <v>231</v>
      </c>
      <c r="F30" s="224" t="s">
        <v>78</v>
      </c>
      <c r="G30" s="325">
        <v>34562</v>
      </c>
      <c r="H30" s="320">
        <v>26439</v>
      </c>
      <c r="I30" s="250">
        <v>793</v>
      </c>
      <c r="J30" s="250">
        <v>531</v>
      </c>
      <c r="K30" s="250">
        <f t="shared" si="0"/>
        <v>6799</v>
      </c>
      <c r="L30" s="248">
        <v>29428</v>
      </c>
      <c r="M30" s="247">
        <v>652.02480000000003</v>
      </c>
      <c r="N30" s="283"/>
    </row>
    <row r="31" spans="1:14">
      <c r="A31" s="259">
        <v>49</v>
      </c>
      <c r="B31" s="298">
        <v>26</v>
      </c>
      <c r="C31" s="298">
        <v>3</v>
      </c>
      <c r="D31" s="224" t="s">
        <v>49</v>
      </c>
      <c r="E31" s="299" t="s">
        <v>233</v>
      </c>
      <c r="F31" s="224" t="s">
        <v>82</v>
      </c>
      <c r="G31" s="325">
        <v>45186</v>
      </c>
      <c r="H31" s="320">
        <v>32820</v>
      </c>
      <c r="I31" s="250">
        <v>2612</v>
      </c>
      <c r="J31" s="250">
        <v>1340</v>
      </c>
      <c r="K31" s="250">
        <f t="shared" si="0"/>
        <v>8414</v>
      </c>
      <c r="L31" s="248">
        <v>24167</v>
      </c>
      <c r="M31" s="247">
        <v>398.73230000000001</v>
      </c>
      <c r="N31" s="283"/>
    </row>
    <row r="32" spans="1:14">
      <c r="A32" s="259">
        <v>50</v>
      </c>
      <c r="B32" s="298">
        <v>27</v>
      </c>
      <c r="C32" s="298">
        <v>3</v>
      </c>
      <c r="D32" s="224" t="s">
        <v>49</v>
      </c>
      <c r="E32" s="299" t="s">
        <v>234</v>
      </c>
      <c r="F32" s="224" t="s">
        <v>85</v>
      </c>
      <c r="G32" s="325">
        <v>37009</v>
      </c>
      <c r="H32" s="320">
        <v>28073</v>
      </c>
      <c r="I32" s="250">
        <v>1076</v>
      </c>
      <c r="J32" s="250">
        <v>1261</v>
      </c>
      <c r="K32" s="250">
        <f t="shared" si="0"/>
        <v>6599</v>
      </c>
      <c r="L32" s="248">
        <v>24398</v>
      </c>
      <c r="M32" s="247">
        <v>502.54860000000002</v>
      </c>
      <c r="N32" s="283"/>
    </row>
    <row r="33" spans="1:18">
      <c r="A33" s="259">
        <v>2</v>
      </c>
      <c r="B33" s="298">
        <v>28</v>
      </c>
      <c r="C33" s="298">
        <v>3</v>
      </c>
      <c r="D33" s="224" t="s">
        <v>51</v>
      </c>
      <c r="E33" s="299" t="s">
        <v>238</v>
      </c>
      <c r="F33" s="224" t="s">
        <v>69</v>
      </c>
      <c r="G33" s="325">
        <v>54482</v>
      </c>
      <c r="H33" s="320">
        <v>39229</v>
      </c>
      <c r="I33" s="250">
        <v>3800</v>
      </c>
      <c r="J33" s="250">
        <v>1847</v>
      </c>
      <c r="K33" s="250">
        <f t="shared" si="0"/>
        <v>9606</v>
      </c>
      <c r="L33" s="248">
        <v>23283</v>
      </c>
      <c r="M33" s="247">
        <v>344.68310000000002</v>
      </c>
      <c r="N33" s="283"/>
    </row>
    <row r="34" spans="1:18">
      <c r="A34" s="259">
        <v>3</v>
      </c>
      <c r="B34" s="298">
        <v>29</v>
      </c>
      <c r="C34" s="298">
        <v>3</v>
      </c>
      <c r="D34" s="224" t="s">
        <v>51</v>
      </c>
      <c r="E34" s="299" t="s">
        <v>239</v>
      </c>
      <c r="F34" s="224" t="s">
        <v>73</v>
      </c>
      <c r="G34" s="325">
        <v>59559</v>
      </c>
      <c r="H34" s="320">
        <v>44414</v>
      </c>
      <c r="I34" s="250">
        <v>2159</v>
      </c>
      <c r="J34" s="250">
        <v>1909</v>
      </c>
      <c r="K34" s="250">
        <f t="shared" si="0"/>
        <v>11077</v>
      </c>
      <c r="L34" s="248">
        <v>22666</v>
      </c>
      <c r="M34" s="247">
        <v>465.47579999999999</v>
      </c>
      <c r="N34" s="283"/>
    </row>
    <row r="35" spans="1:18">
      <c r="A35" s="259">
        <v>52</v>
      </c>
      <c r="B35" s="298">
        <v>30</v>
      </c>
      <c r="C35" s="298">
        <v>3</v>
      </c>
      <c r="D35" s="224" t="s">
        <v>49</v>
      </c>
      <c r="E35" s="299" t="s">
        <v>236</v>
      </c>
      <c r="F35" s="224" t="s">
        <v>132</v>
      </c>
      <c r="G35" s="325">
        <v>35858</v>
      </c>
      <c r="H35" s="320">
        <v>28539</v>
      </c>
      <c r="I35" s="250">
        <v>2669</v>
      </c>
      <c r="J35" s="250">
        <v>1157</v>
      </c>
      <c r="K35" s="250">
        <f t="shared" si="0"/>
        <v>3493</v>
      </c>
      <c r="L35" s="248">
        <v>16250</v>
      </c>
      <c r="M35" s="247">
        <v>625.20159999999998</v>
      </c>
      <c r="N35" s="283"/>
    </row>
    <row r="36" spans="1:18">
      <c r="A36" s="259">
        <v>27</v>
      </c>
      <c r="B36" s="298">
        <v>31</v>
      </c>
      <c r="C36" s="298">
        <v>4</v>
      </c>
      <c r="D36" s="224" t="s">
        <v>53</v>
      </c>
      <c r="E36" s="299" t="s">
        <v>206</v>
      </c>
      <c r="F36" s="224" t="s">
        <v>93</v>
      </c>
      <c r="G36" s="325">
        <v>27820</v>
      </c>
      <c r="H36" s="320">
        <v>20876</v>
      </c>
      <c r="I36" s="250">
        <v>364</v>
      </c>
      <c r="J36" s="250">
        <v>1258</v>
      </c>
      <c r="K36" s="250">
        <f t="shared" si="0"/>
        <v>5322</v>
      </c>
      <c r="L36" s="248">
        <v>17729</v>
      </c>
      <c r="M36" s="247">
        <v>476.71199999999999</v>
      </c>
      <c r="N36" s="283"/>
    </row>
    <row r="37" spans="1:18">
      <c r="A37" s="259">
        <v>29</v>
      </c>
      <c r="B37" s="298">
        <v>32</v>
      </c>
      <c r="C37" s="298">
        <v>4</v>
      </c>
      <c r="D37" s="224" t="s">
        <v>53</v>
      </c>
      <c r="E37" s="299" t="s">
        <v>208</v>
      </c>
      <c r="F37" s="224" t="s">
        <v>97</v>
      </c>
      <c r="G37" s="325">
        <v>34393</v>
      </c>
      <c r="H37" s="320">
        <v>26706</v>
      </c>
      <c r="I37" s="250">
        <v>741</v>
      </c>
      <c r="J37" s="250">
        <v>936</v>
      </c>
      <c r="K37" s="250">
        <f t="shared" si="0"/>
        <v>6010</v>
      </c>
      <c r="L37" s="248">
        <v>21249</v>
      </c>
      <c r="M37" s="247">
        <v>490.8895</v>
      </c>
      <c r="N37" s="283"/>
    </row>
    <row r="38" spans="1:18">
      <c r="A38" s="259">
        <v>30</v>
      </c>
      <c r="B38" s="298">
        <v>33</v>
      </c>
      <c r="C38" s="298">
        <v>4</v>
      </c>
      <c r="D38" s="224" t="s">
        <v>53</v>
      </c>
      <c r="E38" s="299" t="s">
        <v>209</v>
      </c>
      <c r="F38" s="224" t="s">
        <v>77</v>
      </c>
      <c r="G38" s="325">
        <v>24981</v>
      </c>
      <c r="H38" s="320">
        <v>20307</v>
      </c>
      <c r="I38" s="250">
        <v>603</v>
      </c>
      <c r="J38" s="250">
        <v>1171</v>
      </c>
      <c r="K38" s="250">
        <f t="shared" si="0"/>
        <v>2900</v>
      </c>
      <c r="L38" s="248">
        <v>19590</v>
      </c>
      <c r="M38" s="247">
        <v>700.88789999999995</v>
      </c>
      <c r="N38" s="283"/>
    </row>
    <row r="39" spans="1:18">
      <c r="A39" s="259">
        <v>56</v>
      </c>
      <c r="B39" s="298">
        <v>34</v>
      </c>
      <c r="C39" s="298">
        <v>4</v>
      </c>
      <c r="D39" s="224" t="s">
        <v>47</v>
      </c>
      <c r="E39" s="299" t="s">
        <v>217</v>
      </c>
      <c r="F39" s="224" t="s">
        <v>75</v>
      </c>
      <c r="G39" s="325">
        <v>25633</v>
      </c>
      <c r="H39" s="320">
        <v>20814</v>
      </c>
      <c r="I39" s="250">
        <v>1362</v>
      </c>
      <c r="J39" s="250">
        <v>1063</v>
      </c>
      <c r="K39" s="250">
        <f t="shared" si="0"/>
        <v>2394</v>
      </c>
      <c r="L39" s="248">
        <v>22361</v>
      </c>
      <c r="M39" s="247">
        <v>360.54520000000002</v>
      </c>
      <c r="N39" s="283"/>
    </row>
    <row r="40" spans="1:18">
      <c r="A40" s="259">
        <v>19</v>
      </c>
      <c r="B40" s="298">
        <v>35</v>
      </c>
      <c r="C40" s="298">
        <v>4</v>
      </c>
      <c r="D40" s="224" t="s">
        <v>55</v>
      </c>
      <c r="E40" s="300" t="s">
        <v>176</v>
      </c>
      <c r="F40" s="224" t="s">
        <v>84</v>
      </c>
      <c r="G40" s="325">
        <v>39590</v>
      </c>
      <c r="H40" s="320">
        <v>31592</v>
      </c>
      <c r="I40" s="250">
        <v>1033</v>
      </c>
      <c r="J40" s="250">
        <v>2405</v>
      </c>
      <c r="K40" s="250">
        <f t="shared" si="0"/>
        <v>4560</v>
      </c>
      <c r="L40" s="248">
        <v>20942</v>
      </c>
      <c r="M40" s="247">
        <v>470.02480000000003</v>
      </c>
      <c r="N40" s="283"/>
    </row>
    <row r="41" spans="1:18">
      <c r="A41" s="259">
        <v>36</v>
      </c>
      <c r="B41" s="298">
        <v>36</v>
      </c>
      <c r="C41" s="298">
        <v>4</v>
      </c>
      <c r="D41" s="224" t="s">
        <v>49</v>
      </c>
      <c r="E41" s="299" t="s">
        <v>222</v>
      </c>
      <c r="F41" s="224" t="s">
        <v>91</v>
      </c>
      <c r="G41" s="325">
        <v>47794</v>
      </c>
      <c r="H41" s="320">
        <v>36040</v>
      </c>
      <c r="I41" s="250">
        <v>1680</v>
      </c>
      <c r="J41" s="250">
        <v>783</v>
      </c>
      <c r="K41" s="250">
        <f t="shared" si="0"/>
        <v>9291</v>
      </c>
      <c r="L41" s="248">
        <v>26275</v>
      </c>
      <c r="M41" s="247">
        <v>1145.2335</v>
      </c>
      <c r="N41" s="283"/>
    </row>
    <row r="42" spans="1:18">
      <c r="A42" s="259">
        <v>40</v>
      </c>
      <c r="B42" s="298">
        <v>37</v>
      </c>
      <c r="C42" s="298">
        <v>4</v>
      </c>
      <c r="D42" s="224" t="s">
        <v>49</v>
      </c>
      <c r="E42" s="299" t="s">
        <v>226</v>
      </c>
      <c r="F42" s="224" t="s">
        <v>86</v>
      </c>
      <c r="G42" s="325">
        <v>52531</v>
      </c>
      <c r="H42" s="320">
        <v>37390</v>
      </c>
      <c r="I42" s="250">
        <v>1630</v>
      </c>
      <c r="J42" s="250">
        <v>2573</v>
      </c>
      <c r="K42" s="250">
        <f t="shared" si="0"/>
        <v>10938</v>
      </c>
      <c r="L42" s="248">
        <v>28021</v>
      </c>
      <c r="M42" s="247">
        <v>552.13739999999996</v>
      </c>
      <c r="N42" s="283"/>
    </row>
    <row r="43" spans="1:18">
      <c r="A43" s="259">
        <v>43</v>
      </c>
      <c r="B43" s="298">
        <v>38</v>
      </c>
      <c r="C43" s="298">
        <v>4</v>
      </c>
      <c r="D43" s="224" t="s">
        <v>49</v>
      </c>
      <c r="E43" s="299" t="s">
        <v>228</v>
      </c>
      <c r="F43" s="224" t="s">
        <v>94</v>
      </c>
      <c r="G43" s="325">
        <v>40126</v>
      </c>
      <c r="H43" s="320">
        <v>30555</v>
      </c>
      <c r="I43" s="250">
        <v>1677</v>
      </c>
      <c r="J43" s="250">
        <v>1093</v>
      </c>
      <c r="K43" s="250">
        <f t="shared" si="0"/>
        <v>6801</v>
      </c>
      <c r="L43" s="248">
        <v>23107</v>
      </c>
      <c r="M43" s="247">
        <v>594.2799</v>
      </c>
      <c r="N43" s="283"/>
    </row>
    <row r="44" spans="1:18">
      <c r="A44" s="259">
        <v>4</v>
      </c>
      <c r="B44" s="298">
        <v>39</v>
      </c>
      <c r="C44" s="298">
        <v>4</v>
      </c>
      <c r="D44" s="224" t="s">
        <v>51</v>
      </c>
      <c r="E44" s="299" t="s">
        <v>240</v>
      </c>
      <c r="F44" s="224" t="s">
        <v>74</v>
      </c>
      <c r="G44" s="325">
        <v>35340</v>
      </c>
      <c r="H44" s="322">
        <v>26994</v>
      </c>
      <c r="I44" s="251">
        <v>2159</v>
      </c>
      <c r="J44" s="252">
        <v>1087</v>
      </c>
      <c r="K44" s="250">
        <f t="shared" si="0"/>
        <v>5100</v>
      </c>
      <c r="L44" s="248">
        <v>28064</v>
      </c>
      <c r="M44" s="247">
        <v>454.65089999999998</v>
      </c>
      <c r="N44" s="283"/>
      <c r="Q44" s="224" t="s">
        <v>1174</v>
      </c>
      <c r="R44" s="324">
        <v>70847</v>
      </c>
    </row>
    <row r="45" spans="1:18">
      <c r="A45" s="259">
        <v>9</v>
      </c>
      <c r="B45" s="298">
        <v>40</v>
      </c>
      <c r="C45" s="298">
        <v>4</v>
      </c>
      <c r="D45" s="224" t="s">
        <v>51</v>
      </c>
      <c r="E45" s="299" t="s">
        <v>244</v>
      </c>
      <c r="F45" s="224" t="s">
        <v>83</v>
      </c>
      <c r="G45" s="325">
        <v>52073</v>
      </c>
      <c r="H45" s="320">
        <v>37692</v>
      </c>
      <c r="I45" s="250">
        <v>1820</v>
      </c>
      <c r="J45" s="250">
        <v>1857</v>
      </c>
      <c r="K45" s="250">
        <f t="shared" si="0"/>
        <v>10704</v>
      </c>
      <c r="L45" s="248">
        <v>31334</v>
      </c>
      <c r="M45" s="247">
        <v>469.31470000000002</v>
      </c>
      <c r="N45" s="283"/>
    </row>
    <row r="46" spans="1:18">
      <c r="A46" s="259">
        <v>33</v>
      </c>
      <c r="B46" s="298">
        <v>41</v>
      </c>
      <c r="C46" s="298">
        <v>4</v>
      </c>
      <c r="D46" s="224" t="s">
        <v>53</v>
      </c>
      <c r="E46" s="299" t="s">
        <v>212</v>
      </c>
      <c r="F46" s="224" t="s">
        <v>87</v>
      </c>
      <c r="G46" s="325">
        <v>33966</v>
      </c>
      <c r="H46" s="320">
        <v>31088</v>
      </c>
      <c r="I46" s="250">
        <v>777</v>
      </c>
      <c r="J46" s="250">
        <v>1201</v>
      </c>
      <c r="K46" s="250">
        <f t="shared" si="0"/>
        <v>900</v>
      </c>
      <c r="L46" s="248">
        <v>19546</v>
      </c>
      <c r="M46" s="247">
        <v>463.77</v>
      </c>
      <c r="N46" s="283"/>
    </row>
    <row r="47" spans="1:18">
      <c r="A47" s="259">
        <v>67</v>
      </c>
      <c r="B47" s="298">
        <v>42</v>
      </c>
      <c r="C47" s="298">
        <v>4</v>
      </c>
      <c r="D47" s="224" t="s">
        <v>88</v>
      </c>
      <c r="E47" s="300" t="s">
        <v>182</v>
      </c>
      <c r="F47" s="224" t="s">
        <v>89</v>
      </c>
      <c r="G47" s="325">
        <v>37197</v>
      </c>
      <c r="H47" s="320">
        <v>28737</v>
      </c>
      <c r="I47" s="250">
        <v>884</v>
      </c>
      <c r="J47" s="250">
        <v>466</v>
      </c>
      <c r="K47" s="250">
        <f t="shared" si="0"/>
        <v>7110</v>
      </c>
      <c r="L47" s="248">
        <v>19097</v>
      </c>
      <c r="M47" s="247">
        <v>538.404</v>
      </c>
      <c r="N47" s="283"/>
    </row>
    <row r="48" spans="1:18">
      <c r="A48" s="259">
        <v>77</v>
      </c>
      <c r="B48" s="301">
        <v>43</v>
      </c>
      <c r="C48" s="301">
        <v>5</v>
      </c>
      <c r="D48" s="226" t="s">
        <v>45</v>
      </c>
      <c r="E48" s="300" t="s">
        <v>191</v>
      </c>
      <c r="F48" s="226" t="s">
        <v>92</v>
      </c>
      <c r="G48" s="325">
        <v>48547</v>
      </c>
      <c r="H48" s="320">
        <v>36267</v>
      </c>
      <c r="I48" s="250">
        <v>1409</v>
      </c>
      <c r="J48" s="250">
        <v>2701</v>
      </c>
      <c r="K48" s="250">
        <f t="shared" si="0"/>
        <v>8170</v>
      </c>
      <c r="L48" s="248">
        <v>26256</v>
      </c>
      <c r="M48" s="247">
        <v>499.66</v>
      </c>
      <c r="N48" s="283"/>
    </row>
    <row r="49" spans="1:14">
      <c r="A49" s="259">
        <v>17</v>
      </c>
      <c r="B49" s="298">
        <v>44</v>
      </c>
      <c r="C49" s="298">
        <v>5</v>
      </c>
      <c r="D49" s="224" t="s">
        <v>55</v>
      </c>
      <c r="E49" s="300" t="s">
        <v>174</v>
      </c>
      <c r="F49" s="224" t="s">
        <v>101</v>
      </c>
      <c r="G49" s="325">
        <v>34761</v>
      </c>
      <c r="H49" s="320">
        <v>30903</v>
      </c>
      <c r="I49" s="250">
        <v>1264</v>
      </c>
      <c r="J49" s="250">
        <v>1057</v>
      </c>
      <c r="K49" s="250">
        <f t="shared" si="0"/>
        <v>1537</v>
      </c>
      <c r="L49" s="248">
        <v>26427</v>
      </c>
      <c r="M49" s="247">
        <v>645.42240000000004</v>
      </c>
      <c r="N49" s="283"/>
    </row>
    <row r="50" spans="1:14">
      <c r="A50" s="259">
        <v>18</v>
      </c>
      <c r="B50" s="298">
        <v>45</v>
      </c>
      <c r="C50" s="298">
        <v>5</v>
      </c>
      <c r="D50" s="224" t="s">
        <v>55</v>
      </c>
      <c r="E50" s="300" t="s">
        <v>175</v>
      </c>
      <c r="F50" s="224" t="s">
        <v>98</v>
      </c>
      <c r="G50" s="325">
        <v>37755</v>
      </c>
      <c r="H50" s="320">
        <v>31150</v>
      </c>
      <c r="I50" s="250">
        <v>293</v>
      </c>
      <c r="J50" s="250">
        <v>397</v>
      </c>
      <c r="K50" s="250">
        <f t="shared" si="0"/>
        <v>5915</v>
      </c>
      <c r="L50" s="248">
        <v>22148</v>
      </c>
      <c r="M50" s="247">
        <v>806.19</v>
      </c>
      <c r="N50" s="283"/>
    </row>
    <row r="51" spans="1:14">
      <c r="A51" s="259">
        <v>48</v>
      </c>
      <c r="B51" s="298">
        <v>46</v>
      </c>
      <c r="C51" s="298">
        <v>5</v>
      </c>
      <c r="D51" s="224" t="s">
        <v>49</v>
      </c>
      <c r="E51" s="299" t="s">
        <v>232</v>
      </c>
      <c r="F51" s="224" t="s">
        <v>95</v>
      </c>
      <c r="G51" s="325">
        <v>34423</v>
      </c>
      <c r="H51" s="320">
        <v>24795</v>
      </c>
      <c r="I51" s="250">
        <v>1710</v>
      </c>
      <c r="J51" s="250">
        <v>1096</v>
      </c>
      <c r="K51" s="250">
        <f t="shared" si="0"/>
        <v>6822</v>
      </c>
      <c r="L51" s="248">
        <v>26315</v>
      </c>
      <c r="M51" s="247">
        <v>888.90920000000006</v>
      </c>
      <c r="N51" s="283"/>
    </row>
    <row r="52" spans="1:14">
      <c r="A52" s="259">
        <v>6</v>
      </c>
      <c r="B52" s="298">
        <v>47</v>
      </c>
      <c r="C52" s="298">
        <v>5</v>
      </c>
      <c r="D52" s="224" t="s">
        <v>51</v>
      </c>
      <c r="E52" s="299" t="s">
        <v>241</v>
      </c>
      <c r="F52" s="224" t="s">
        <v>90</v>
      </c>
      <c r="G52" s="325">
        <v>45993</v>
      </c>
      <c r="H52" s="320">
        <v>32646</v>
      </c>
      <c r="I52" s="250">
        <v>2255</v>
      </c>
      <c r="J52" s="250">
        <v>2373</v>
      </c>
      <c r="K52" s="250">
        <f t="shared" si="0"/>
        <v>8719</v>
      </c>
      <c r="L52" s="248">
        <v>30245</v>
      </c>
      <c r="M52" s="247">
        <v>365.50400000000002</v>
      </c>
      <c r="N52" s="283"/>
    </row>
    <row r="53" spans="1:14">
      <c r="A53" s="259">
        <v>10</v>
      </c>
      <c r="B53" s="298">
        <v>48</v>
      </c>
      <c r="C53" s="298">
        <v>5</v>
      </c>
      <c r="D53" s="224" t="s">
        <v>51</v>
      </c>
      <c r="E53" s="299" t="s">
        <v>245</v>
      </c>
      <c r="F53" s="224" t="s">
        <v>80</v>
      </c>
      <c r="G53" s="325">
        <v>58089</v>
      </c>
      <c r="H53" s="320">
        <v>43356</v>
      </c>
      <c r="I53" s="250">
        <v>3435</v>
      </c>
      <c r="J53" s="250">
        <v>1245</v>
      </c>
      <c r="K53" s="250">
        <f t="shared" si="0"/>
        <v>10053</v>
      </c>
      <c r="L53" s="248">
        <v>29335</v>
      </c>
      <c r="M53" s="247">
        <v>681.54330000000004</v>
      </c>
      <c r="N53" s="283"/>
    </row>
    <row r="54" spans="1:14">
      <c r="A54" s="259">
        <v>64</v>
      </c>
      <c r="B54" s="298">
        <v>49</v>
      </c>
      <c r="C54" s="298">
        <v>6</v>
      </c>
      <c r="D54" s="224" t="s">
        <v>88</v>
      </c>
      <c r="E54" s="300" t="s">
        <v>179</v>
      </c>
      <c r="F54" s="224" t="s">
        <v>99</v>
      </c>
      <c r="G54" s="325">
        <v>64984</v>
      </c>
      <c r="H54" s="320">
        <v>46890</v>
      </c>
      <c r="I54" s="250">
        <v>3479</v>
      </c>
      <c r="J54" s="250">
        <v>2697</v>
      </c>
      <c r="K54" s="250">
        <f t="shared" si="0"/>
        <v>11918</v>
      </c>
      <c r="L54" s="248">
        <v>23630</v>
      </c>
      <c r="M54" s="247">
        <v>531.35389999999995</v>
      </c>
      <c r="N54" s="283"/>
    </row>
    <row r="55" spans="1:14">
      <c r="A55" s="259">
        <v>66</v>
      </c>
      <c r="B55" s="298">
        <v>50</v>
      </c>
      <c r="C55" s="298">
        <v>6</v>
      </c>
      <c r="D55" s="224" t="s">
        <v>88</v>
      </c>
      <c r="E55" s="300" t="s">
        <v>181</v>
      </c>
      <c r="F55" s="224" t="s">
        <v>109</v>
      </c>
      <c r="G55" s="325">
        <v>67902</v>
      </c>
      <c r="H55" s="320">
        <v>53162</v>
      </c>
      <c r="I55" s="250">
        <v>2511</v>
      </c>
      <c r="J55" s="250">
        <v>1924</v>
      </c>
      <c r="K55" s="250">
        <f t="shared" si="0"/>
        <v>10305</v>
      </c>
      <c r="L55" s="248">
        <v>23459</v>
      </c>
      <c r="M55" s="247">
        <v>601.14930000000004</v>
      </c>
      <c r="N55" s="283"/>
    </row>
    <row r="56" spans="1:14">
      <c r="A56" s="259">
        <v>73</v>
      </c>
      <c r="B56" s="298">
        <v>51</v>
      </c>
      <c r="C56" s="298">
        <v>6</v>
      </c>
      <c r="D56" s="224" t="s">
        <v>45</v>
      </c>
      <c r="E56" s="299" t="s">
        <v>187</v>
      </c>
      <c r="F56" s="224" t="s">
        <v>100</v>
      </c>
      <c r="G56" s="325">
        <v>49523</v>
      </c>
      <c r="H56" s="320">
        <v>36493</v>
      </c>
      <c r="I56" s="250">
        <v>751</v>
      </c>
      <c r="J56" s="250">
        <v>2556</v>
      </c>
      <c r="K56" s="250">
        <f t="shared" si="0"/>
        <v>9723</v>
      </c>
      <c r="L56" s="248">
        <v>27826</v>
      </c>
      <c r="M56" s="247">
        <v>531.48230000000001</v>
      </c>
      <c r="N56" s="283"/>
    </row>
    <row r="57" spans="1:14">
      <c r="A57" s="259">
        <v>24</v>
      </c>
      <c r="B57" s="298">
        <v>52</v>
      </c>
      <c r="C57" s="298">
        <v>6</v>
      </c>
      <c r="D57" s="224" t="s">
        <v>53</v>
      </c>
      <c r="E57" s="299" t="s">
        <v>204</v>
      </c>
      <c r="F57" s="224" t="s">
        <v>96</v>
      </c>
      <c r="G57" s="325">
        <v>42281</v>
      </c>
      <c r="H57" s="320">
        <v>35158</v>
      </c>
      <c r="I57" s="250">
        <v>721</v>
      </c>
      <c r="J57" s="250">
        <v>1456</v>
      </c>
      <c r="K57" s="250">
        <f t="shared" si="0"/>
        <v>4946</v>
      </c>
      <c r="L57" s="248">
        <v>24847</v>
      </c>
      <c r="M57" s="247">
        <v>859.67049999999995</v>
      </c>
      <c r="N57" s="283"/>
    </row>
    <row r="58" spans="1:14">
      <c r="A58" s="259">
        <v>14</v>
      </c>
      <c r="B58" s="298">
        <v>53</v>
      </c>
      <c r="C58" s="298">
        <v>6</v>
      </c>
      <c r="D58" s="224" t="s">
        <v>55</v>
      </c>
      <c r="E58" s="300" t="s">
        <v>171</v>
      </c>
      <c r="F58" s="224" t="s">
        <v>103</v>
      </c>
      <c r="G58" s="325">
        <v>44166</v>
      </c>
      <c r="H58" s="320">
        <v>41639</v>
      </c>
      <c r="I58" s="250">
        <v>1446</v>
      </c>
      <c r="J58" s="250">
        <v>1982</v>
      </c>
      <c r="K58" s="250">
        <f t="shared" si="0"/>
        <v>-901</v>
      </c>
      <c r="L58" s="248">
        <v>26847</v>
      </c>
      <c r="M58" s="247">
        <v>590.52459999999996</v>
      </c>
      <c r="N58" s="283"/>
    </row>
    <row r="59" spans="1:14">
      <c r="A59" s="259">
        <v>7</v>
      </c>
      <c r="B59" s="298">
        <v>54</v>
      </c>
      <c r="C59" s="298">
        <v>6</v>
      </c>
      <c r="D59" s="224" t="s">
        <v>51</v>
      </c>
      <c r="E59" s="299" t="s">
        <v>242</v>
      </c>
      <c r="F59" s="224" t="s">
        <v>106</v>
      </c>
      <c r="G59" s="325">
        <v>76638</v>
      </c>
      <c r="H59" s="322">
        <v>54029</v>
      </c>
      <c r="I59" s="251">
        <v>3281</v>
      </c>
      <c r="J59" s="252">
        <v>3616</v>
      </c>
      <c r="K59" s="250">
        <f t="shared" si="0"/>
        <v>15712</v>
      </c>
      <c r="L59" s="248">
        <v>35331</v>
      </c>
      <c r="M59" s="247">
        <v>877.06899999999996</v>
      </c>
      <c r="N59" s="283"/>
    </row>
    <row r="60" spans="1:14">
      <c r="A60" s="259">
        <v>69</v>
      </c>
      <c r="B60" s="298">
        <v>55</v>
      </c>
      <c r="C60" s="298">
        <v>7</v>
      </c>
      <c r="D60" s="224" t="s">
        <v>45</v>
      </c>
      <c r="E60" s="299" t="s">
        <v>184</v>
      </c>
      <c r="F60" s="224" t="s">
        <v>110</v>
      </c>
      <c r="G60" s="325">
        <v>65343</v>
      </c>
      <c r="H60" s="320">
        <v>51023</v>
      </c>
      <c r="I60" s="250">
        <v>2363</v>
      </c>
      <c r="J60" s="250">
        <v>2041</v>
      </c>
      <c r="K60" s="250">
        <f t="shared" si="0"/>
        <v>9916</v>
      </c>
      <c r="L60" s="248">
        <v>36600</v>
      </c>
      <c r="M60" s="247">
        <v>673.9665</v>
      </c>
      <c r="N60" s="283"/>
    </row>
    <row r="61" spans="1:14">
      <c r="A61" s="259">
        <v>70</v>
      </c>
      <c r="B61" s="298">
        <v>56</v>
      </c>
      <c r="C61" s="298">
        <v>7</v>
      </c>
      <c r="D61" s="224" t="s">
        <v>45</v>
      </c>
      <c r="E61" s="299" t="s">
        <v>185</v>
      </c>
      <c r="F61" s="224" t="s">
        <v>108</v>
      </c>
      <c r="G61" s="325">
        <v>62332</v>
      </c>
      <c r="H61" s="320">
        <v>49182</v>
      </c>
      <c r="I61" s="250">
        <v>1673</v>
      </c>
      <c r="J61" s="250">
        <v>1555</v>
      </c>
      <c r="K61" s="250">
        <f t="shared" si="0"/>
        <v>9922</v>
      </c>
      <c r="L61" s="248">
        <v>28589</v>
      </c>
      <c r="M61" s="247">
        <v>853.7604</v>
      </c>
      <c r="N61" s="283"/>
    </row>
    <row r="62" spans="1:14">
      <c r="A62" s="259">
        <v>78</v>
      </c>
      <c r="B62" s="301">
        <v>57</v>
      </c>
      <c r="C62" s="301">
        <v>7</v>
      </c>
      <c r="D62" s="226" t="s">
        <v>45</v>
      </c>
      <c r="E62" s="300" t="s">
        <v>192</v>
      </c>
      <c r="F62" s="226" t="s">
        <v>105</v>
      </c>
      <c r="G62" s="325">
        <v>58586</v>
      </c>
      <c r="H62" s="320">
        <v>43198</v>
      </c>
      <c r="I62" s="250">
        <v>1762</v>
      </c>
      <c r="J62" s="250">
        <v>2376</v>
      </c>
      <c r="K62" s="250">
        <f t="shared" si="0"/>
        <v>11250</v>
      </c>
      <c r="L62" s="248">
        <v>34903</v>
      </c>
      <c r="M62" s="247">
        <v>845.57600000000002</v>
      </c>
      <c r="N62" s="283"/>
    </row>
    <row r="63" spans="1:14">
      <c r="A63" s="259">
        <v>80</v>
      </c>
      <c r="B63" s="301">
        <v>58</v>
      </c>
      <c r="C63" s="301">
        <v>7</v>
      </c>
      <c r="D63" s="226" t="s">
        <v>45</v>
      </c>
      <c r="E63" s="300" t="s">
        <v>194</v>
      </c>
      <c r="F63" s="226" t="s">
        <v>112</v>
      </c>
      <c r="G63" s="325">
        <v>58641</v>
      </c>
      <c r="H63" s="320">
        <v>46721</v>
      </c>
      <c r="I63" s="250">
        <v>990</v>
      </c>
      <c r="J63" s="250">
        <v>641</v>
      </c>
      <c r="K63" s="250">
        <f t="shared" si="0"/>
        <v>10289</v>
      </c>
      <c r="L63" s="248">
        <v>36143</v>
      </c>
      <c r="M63" s="247">
        <v>946.98599999999999</v>
      </c>
      <c r="N63" s="283"/>
    </row>
    <row r="64" spans="1:14">
      <c r="A64" s="259">
        <v>31</v>
      </c>
      <c r="B64" s="298">
        <v>59</v>
      </c>
      <c r="C64" s="298">
        <v>7</v>
      </c>
      <c r="D64" s="224" t="s">
        <v>53</v>
      </c>
      <c r="E64" s="299" t="s">
        <v>210</v>
      </c>
      <c r="F64" s="224" t="s">
        <v>104</v>
      </c>
      <c r="G64" s="325">
        <v>41941</v>
      </c>
      <c r="H64" s="320">
        <v>31737</v>
      </c>
      <c r="I64" s="250">
        <v>2632</v>
      </c>
      <c r="J64" s="250">
        <v>1168</v>
      </c>
      <c r="K64" s="250">
        <f t="shared" si="0"/>
        <v>6404</v>
      </c>
      <c r="L64" s="248">
        <v>32549</v>
      </c>
      <c r="M64" s="247">
        <v>621.72059999999999</v>
      </c>
      <c r="N64" s="283"/>
    </row>
    <row r="65" spans="1:14">
      <c r="A65" s="259">
        <v>63</v>
      </c>
      <c r="B65" s="298">
        <v>60</v>
      </c>
      <c r="C65" s="298">
        <v>8</v>
      </c>
      <c r="D65" s="224" t="s">
        <v>88</v>
      </c>
      <c r="E65" s="300" t="s">
        <v>178</v>
      </c>
      <c r="F65" s="224" t="s">
        <v>115</v>
      </c>
      <c r="G65" s="325">
        <v>92282</v>
      </c>
      <c r="H65" s="320">
        <v>69140</v>
      </c>
      <c r="I65" s="250">
        <v>8763</v>
      </c>
      <c r="J65" s="250">
        <v>4190</v>
      </c>
      <c r="K65" s="250">
        <f t="shared" si="0"/>
        <v>10189</v>
      </c>
      <c r="L65" s="248">
        <v>47081</v>
      </c>
      <c r="M65" s="247">
        <v>931.71249999999998</v>
      </c>
      <c r="N65" s="283"/>
    </row>
    <row r="66" spans="1:14">
      <c r="A66" s="259">
        <v>23</v>
      </c>
      <c r="B66" s="298">
        <v>61</v>
      </c>
      <c r="C66" s="298">
        <v>8</v>
      </c>
      <c r="D66" s="224" t="s">
        <v>53</v>
      </c>
      <c r="E66" s="299" t="s">
        <v>203</v>
      </c>
      <c r="F66" s="224" t="s">
        <v>111</v>
      </c>
      <c r="G66" s="325">
        <v>60627</v>
      </c>
      <c r="H66" s="320">
        <v>47483</v>
      </c>
      <c r="I66" s="250">
        <v>2726</v>
      </c>
      <c r="J66" s="250">
        <v>3236</v>
      </c>
      <c r="K66" s="250">
        <f t="shared" si="0"/>
        <v>7182</v>
      </c>
      <c r="L66" s="248">
        <v>33872</v>
      </c>
      <c r="M66" s="247">
        <v>691.79470000000003</v>
      </c>
      <c r="N66" s="283"/>
    </row>
    <row r="67" spans="1:14">
      <c r="A67" s="259">
        <v>15</v>
      </c>
      <c r="B67" s="298">
        <v>62</v>
      </c>
      <c r="C67" s="298">
        <v>8</v>
      </c>
      <c r="D67" s="224" t="s">
        <v>55</v>
      </c>
      <c r="E67" s="300" t="s">
        <v>172</v>
      </c>
      <c r="F67" s="224" t="s">
        <v>107</v>
      </c>
      <c r="G67" s="325">
        <v>71579</v>
      </c>
      <c r="H67" s="320">
        <v>48907</v>
      </c>
      <c r="I67" s="250">
        <v>1458</v>
      </c>
      <c r="J67" s="250">
        <v>2098</v>
      </c>
      <c r="K67" s="250">
        <f t="shared" si="0"/>
        <v>19116</v>
      </c>
      <c r="L67" s="248">
        <v>34262</v>
      </c>
      <c r="M67" s="247">
        <v>1259.4616000000001</v>
      </c>
      <c r="N67" s="283"/>
    </row>
    <row r="68" spans="1:14">
      <c r="A68" s="259">
        <v>38</v>
      </c>
      <c r="B68" s="298">
        <v>63</v>
      </c>
      <c r="C68" s="298">
        <v>8</v>
      </c>
      <c r="D68" s="224" t="s">
        <v>49</v>
      </c>
      <c r="E68" s="299" t="s">
        <v>224</v>
      </c>
      <c r="F68" s="224" t="s">
        <v>133</v>
      </c>
      <c r="G68" s="325">
        <v>80186</v>
      </c>
      <c r="H68" s="320">
        <v>54535</v>
      </c>
      <c r="I68" s="250">
        <v>2793</v>
      </c>
      <c r="J68" s="250">
        <v>3925</v>
      </c>
      <c r="K68" s="250">
        <f t="shared" si="0"/>
        <v>18933</v>
      </c>
      <c r="L68" s="248">
        <v>35856</v>
      </c>
      <c r="M68" s="247">
        <v>1322.8276000000001</v>
      </c>
      <c r="N68" s="283"/>
    </row>
    <row r="69" spans="1:14">
      <c r="A69" s="259">
        <v>44</v>
      </c>
      <c r="B69" s="298">
        <v>64</v>
      </c>
      <c r="C69" s="298">
        <v>8</v>
      </c>
      <c r="D69" s="224" t="s">
        <v>49</v>
      </c>
      <c r="E69" s="299" t="s">
        <v>229</v>
      </c>
      <c r="F69" s="224" t="s">
        <v>1174</v>
      </c>
      <c r="G69" s="325">
        <v>70847</v>
      </c>
      <c r="H69" s="320">
        <v>52573</v>
      </c>
      <c r="I69" s="250">
        <v>2155</v>
      </c>
      <c r="J69" s="250">
        <v>1887</v>
      </c>
      <c r="K69" s="250">
        <f t="shared" si="0"/>
        <v>14232</v>
      </c>
      <c r="L69" s="248">
        <v>36884</v>
      </c>
      <c r="M69" s="247">
        <v>1927.4565</v>
      </c>
      <c r="N69" s="283"/>
    </row>
    <row r="70" spans="1:14">
      <c r="A70" s="259">
        <v>32</v>
      </c>
      <c r="B70" s="298">
        <v>65</v>
      </c>
      <c r="C70" s="298">
        <v>8</v>
      </c>
      <c r="D70" s="224" t="s">
        <v>53</v>
      </c>
      <c r="E70" s="299" t="s">
        <v>211</v>
      </c>
      <c r="F70" s="224" t="s">
        <v>116</v>
      </c>
      <c r="G70" s="325">
        <v>51589</v>
      </c>
      <c r="H70" s="320">
        <v>41934</v>
      </c>
      <c r="I70" s="250">
        <v>1154</v>
      </c>
      <c r="J70" s="250">
        <v>2572</v>
      </c>
      <c r="K70" s="250">
        <f t="shared" si="0"/>
        <v>5929</v>
      </c>
      <c r="L70" s="248">
        <v>38477</v>
      </c>
      <c r="M70" s="247">
        <v>1085.403</v>
      </c>
      <c r="N70" s="283"/>
    </row>
    <row r="71" spans="1:14">
      <c r="A71" s="259">
        <v>65</v>
      </c>
      <c r="B71" s="303">
        <v>66</v>
      </c>
      <c r="C71" s="303">
        <v>9</v>
      </c>
      <c r="D71" s="225" t="s">
        <v>88</v>
      </c>
      <c r="E71" s="304" t="s">
        <v>180</v>
      </c>
      <c r="F71" s="225" t="s">
        <v>121</v>
      </c>
      <c r="G71" s="325">
        <v>109310</v>
      </c>
      <c r="H71" s="320">
        <v>81383</v>
      </c>
      <c r="I71" s="250">
        <v>3939</v>
      </c>
      <c r="J71" s="250">
        <v>2864</v>
      </c>
      <c r="K71" s="250">
        <f t="shared" ref="K71:K93" si="1">+G71-H71-I71-J71</f>
        <v>21124</v>
      </c>
      <c r="L71" s="248">
        <v>39797</v>
      </c>
      <c r="M71" s="247">
        <v>1652.7750000000001</v>
      </c>
      <c r="N71" s="283"/>
    </row>
    <row r="72" spans="1:14">
      <c r="A72" s="259">
        <v>16</v>
      </c>
      <c r="B72" s="298">
        <v>67</v>
      </c>
      <c r="C72" s="298">
        <v>9</v>
      </c>
      <c r="D72" s="224" t="s">
        <v>55</v>
      </c>
      <c r="E72" s="300" t="s">
        <v>173</v>
      </c>
      <c r="F72" s="224" t="s">
        <v>118</v>
      </c>
      <c r="G72" s="325">
        <v>86875</v>
      </c>
      <c r="H72" s="320">
        <v>53566</v>
      </c>
      <c r="I72" s="250">
        <v>464</v>
      </c>
      <c r="J72" s="250">
        <v>1878</v>
      </c>
      <c r="K72" s="250">
        <f t="shared" si="1"/>
        <v>30967</v>
      </c>
      <c r="L72" s="248">
        <v>27968</v>
      </c>
      <c r="M72" s="247">
        <v>1426.7316000000001</v>
      </c>
      <c r="N72" s="283"/>
    </row>
    <row r="73" spans="1:14">
      <c r="A73" s="259">
        <v>39</v>
      </c>
      <c r="B73" s="298">
        <v>68</v>
      </c>
      <c r="C73" s="298">
        <v>9</v>
      </c>
      <c r="D73" s="224" t="s">
        <v>49</v>
      </c>
      <c r="E73" s="299" t="s">
        <v>225</v>
      </c>
      <c r="F73" s="224" t="s">
        <v>117</v>
      </c>
      <c r="G73" s="325">
        <v>52326</v>
      </c>
      <c r="H73" s="320">
        <v>38443</v>
      </c>
      <c r="I73" s="250">
        <v>2955</v>
      </c>
      <c r="J73" s="250">
        <v>2383</v>
      </c>
      <c r="K73" s="250">
        <f t="shared" si="1"/>
        <v>8545</v>
      </c>
      <c r="L73" s="248">
        <v>37902</v>
      </c>
      <c r="M73" s="247">
        <v>2180.5288999999998</v>
      </c>
      <c r="N73" s="283"/>
    </row>
    <row r="74" spans="1:14">
      <c r="A74" s="259">
        <v>45</v>
      </c>
      <c r="B74" s="298">
        <v>69</v>
      </c>
      <c r="C74" s="298">
        <v>9</v>
      </c>
      <c r="D74" s="224" t="s">
        <v>49</v>
      </c>
      <c r="E74" s="299" t="s">
        <v>230</v>
      </c>
      <c r="F74" s="224" t="s">
        <v>119</v>
      </c>
      <c r="G74" s="325">
        <v>72086</v>
      </c>
      <c r="H74" s="320">
        <v>52908</v>
      </c>
      <c r="I74" s="250">
        <v>4213</v>
      </c>
      <c r="J74" s="250">
        <v>2868</v>
      </c>
      <c r="K74" s="250">
        <f t="shared" si="1"/>
        <v>12097</v>
      </c>
      <c r="L74" s="248">
        <v>36146</v>
      </c>
      <c r="M74" s="247">
        <v>1723.3747000000001</v>
      </c>
      <c r="N74" s="283"/>
    </row>
    <row r="75" spans="1:14">
      <c r="A75" s="259">
        <v>8</v>
      </c>
      <c r="B75" s="298">
        <v>70</v>
      </c>
      <c r="C75" s="298">
        <v>9</v>
      </c>
      <c r="D75" s="224" t="s">
        <v>51</v>
      </c>
      <c r="E75" s="299" t="s">
        <v>243</v>
      </c>
      <c r="F75" s="224" t="s">
        <v>113</v>
      </c>
      <c r="G75" s="325">
        <v>69581</v>
      </c>
      <c r="H75" s="320">
        <v>53438</v>
      </c>
      <c r="I75" s="250">
        <v>3185</v>
      </c>
      <c r="J75" s="250">
        <v>2427</v>
      </c>
      <c r="K75" s="250">
        <f t="shared" si="1"/>
        <v>10531</v>
      </c>
      <c r="L75" s="248">
        <v>47695</v>
      </c>
      <c r="M75" s="247">
        <v>1232.1446000000001</v>
      </c>
      <c r="N75" s="283"/>
    </row>
    <row r="76" spans="1:14">
      <c r="A76" s="259">
        <v>74</v>
      </c>
      <c r="B76" s="298">
        <v>71</v>
      </c>
      <c r="C76" s="298">
        <v>10</v>
      </c>
      <c r="D76" s="224" t="s">
        <v>45</v>
      </c>
      <c r="E76" s="299" t="s">
        <v>188</v>
      </c>
      <c r="F76" s="224" t="s">
        <v>124</v>
      </c>
      <c r="G76" s="325">
        <v>116249</v>
      </c>
      <c r="H76" s="320">
        <v>90942</v>
      </c>
      <c r="I76" s="250">
        <v>3354</v>
      </c>
      <c r="J76" s="250">
        <v>3084</v>
      </c>
      <c r="K76" s="250">
        <f t="shared" si="1"/>
        <v>18869</v>
      </c>
      <c r="L76" s="248">
        <v>56925</v>
      </c>
      <c r="M76" s="247">
        <v>3107.8597</v>
      </c>
      <c r="N76" s="283"/>
    </row>
    <row r="77" spans="1:14">
      <c r="A77" s="259">
        <v>79</v>
      </c>
      <c r="B77" s="301">
        <v>72</v>
      </c>
      <c r="C77" s="301">
        <v>10</v>
      </c>
      <c r="D77" s="226" t="s">
        <v>45</v>
      </c>
      <c r="E77" s="300" t="s">
        <v>193</v>
      </c>
      <c r="F77" s="226" t="s">
        <v>125</v>
      </c>
      <c r="G77" s="325">
        <v>109580</v>
      </c>
      <c r="H77" s="320">
        <v>86089</v>
      </c>
      <c r="I77" s="250">
        <v>3489</v>
      </c>
      <c r="J77" s="250">
        <v>2620</v>
      </c>
      <c r="K77" s="250">
        <f t="shared" si="1"/>
        <v>17382</v>
      </c>
      <c r="L77" s="248">
        <v>57496</v>
      </c>
      <c r="M77" s="247">
        <v>2898.7</v>
      </c>
      <c r="N77" s="283"/>
    </row>
    <row r="78" spans="1:14">
      <c r="A78" s="259">
        <v>81</v>
      </c>
      <c r="B78" s="305">
        <v>73</v>
      </c>
      <c r="C78" s="305">
        <v>10</v>
      </c>
      <c r="D78" s="227" t="s">
        <v>45</v>
      </c>
      <c r="E78" s="306" t="s">
        <v>195</v>
      </c>
      <c r="F78" s="227" t="s">
        <v>122</v>
      </c>
      <c r="G78" s="325">
        <v>116147</v>
      </c>
      <c r="H78" s="320">
        <v>88241</v>
      </c>
      <c r="I78" s="250">
        <v>6420</v>
      </c>
      <c r="J78" s="250">
        <v>2734</v>
      </c>
      <c r="K78" s="250">
        <f t="shared" si="1"/>
        <v>18752</v>
      </c>
      <c r="L78" s="248">
        <v>51931</v>
      </c>
      <c r="M78" s="247">
        <v>1808.4758999999999</v>
      </c>
      <c r="N78" s="283"/>
    </row>
    <row r="79" spans="1:14">
      <c r="A79" s="259">
        <v>28</v>
      </c>
      <c r="B79" s="298">
        <v>74</v>
      </c>
      <c r="C79" s="298">
        <v>10</v>
      </c>
      <c r="D79" s="224" t="s">
        <v>53</v>
      </c>
      <c r="E79" s="299" t="s">
        <v>207</v>
      </c>
      <c r="F79" s="224" t="s">
        <v>123</v>
      </c>
      <c r="G79" s="325">
        <v>110540</v>
      </c>
      <c r="H79" s="320">
        <v>85793</v>
      </c>
      <c r="I79" s="250">
        <v>4915</v>
      </c>
      <c r="J79" s="250">
        <v>4811</v>
      </c>
      <c r="K79" s="250">
        <f t="shared" si="1"/>
        <v>15021</v>
      </c>
      <c r="L79" s="248">
        <v>55220</v>
      </c>
      <c r="M79" s="247">
        <v>2927.2588999999998</v>
      </c>
      <c r="N79" s="283"/>
    </row>
    <row r="80" spans="1:14">
      <c r="A80" s="259">
        <v>54</v>
      </c>
      <c r="B80" s="298">
        <v>75</v>
      </c>
      <c r="C80" s="298">
        <v>10</v>
      </c>
      <c r="D80" s="224" t="s">
        <v>47</v>
      </c>
      <c r="E80" s="299" t="s">
        <v>215</v>
      </c>
      <c r="F80" s="224" t="s">
        <v>120</v>
      </c>
      <c r="G80" s="325">
        <v>98135</v>
      </c>
      <c r="H80" s="320">
        <v>59176</v>
      </c>
      <c r="I80" s="250">
        <v>5095</v>
      </c>
      <c r="J80" s="250">
        <v>3010</v>
      </c>
      <c r="K80" s="250">
        <f t="shared" si="1"/>
        <v>30854</v>
      </c>
      <c r="L80" s="248">
        <v>36721</v>
      </c>
      <c r="M80" s="247">
        <v>2187.6907999999999</v>
      </c>
      <c r="N80" s="283"/>
    </row>
    <row r="81" spans="1:14">
      <c r="A81" s="259">
        <v>86</v>
      </c>
      <c r="B81" s="298">
        <v>76</v>
      </c>
      <c r="C81" s="298">
        <v>10</v>
      </c>
      <c r="D81" s="224" t="s">
        <v>45</v>
      </c>
      <c r="E81" s="299" t="s">
        <v>200</v>
      </c>
      <c r="F81" s="224" t="s">
        <v>126</v>
      </c>
      <c r="G81" s="325">
        <v>126966</v>
      </c>
      <c r="H81" s="320">
        <v>97831</v>
      </c>
      <c r="I81" s="250">
        <v>6698</v>
      </c>
      <c r="J81" s="250">
        <v>3815</v>
      </c>
      <c r="K81" s="250">
        <f t="shared" si="1"/>
        <v>18622</v>
      </c>
      <c r="L81" s="248">
        <v>73963</v>
      </c>
      <c r="M81" s="247">
        <v>3015.9310999999998</v>
      </c>
      <c r="N81" s="283"/>
    </row>
    <row r="82" spans="1:14">
      <c r="A82" s="259">
        <v>11</v>
      </c>
      <c r="B82" s="298">
        <v>77</v>
      </c>
      <c r="C82" s="298">
        <v>10</v>
      </c>
      <c r="D82" s="224" t="s">
        <v>51</v>
      </c>
      <c r="E82" s="299" t="s">
        <v>246</v>
      </c>
      <c r="F82" s="224" t="s">
        <v>102</v>
      </c>
      <c r="G82" s="325">
        <v>81715</v>
      </c>
      <c r="H82" s="320">
        <v>60381</v>
      </c>
      <c r="I82" s="250">
        <v>3101</v>
      </c>
      <c r="J82" s="250">
        <v>2833</v>
      </c>
      <c r="K82" s="250">
        <f t="shared" si="1"/>
        <v>15400</v>
      </c>
      <c r="L82" s="248">
        <v>45691</v>
      </c>
      <c r="M82" s="247">
        <v>2991.67</v>
      </c>
      <c r="N82" s="283"/>
    </row>
    <row r="83" spans="1:14">
      <c r="A83" s="259">
        <v>71</v>
      </c>
      <c r="B83" s="298">
        <v>78</v>
      </c>
      <c r="C83" s="298">
        <v>11</v>
      </c>
      <c r="D83" s="224" t="s">
        <v>45</v>
      </c>
      <c r="E83" s="299" t="s">
        <v>186</v>
      </c>
      <c r="F83" s="224" t="s">
        <v>128</v>
      </c>
      <c r="G83" s="325">
        <v>117345</v>
      </c>
      <c r="H83" s="320">
        <v>83829</v>
      </c>
      <c r="I83" s="250">
        <v>3827</v>
      </c>
      <c r="J83" s="250">
        <v>3745</v>
      </c>
      <c r="K83" s="250">
        <f t="shared" si="1"/>
        <v>25944</v>
      </c>
      <c r="L83" s="248">
        <v>84360</v>
      </c>
      <c r="M83" s="247">
        <v>7341.78</v>
      </c>
      <c r="N83" s="283"/>
    </row>
    <row r="84" spans="1:14">
      <c r="A84" s="259">
        <v>13</v>
      </c>
      <c r="B84" s="298">
        <v>79</v>
      </c>
      <c r="C84" s="298">
        <v>11</v>
      </c>
      <c r="D84" s="224" t="s">
        <v>55</v>
      </c>
      <c r="E84" s="300" t="s">
        <v>170</v>
      </c>
      <c r="F84" s="224" t="s">
        <v>55</v>
      </c>
      <c r="G84" s="325">
        <v>92913</v>
      </c>
      <c r="H84" s="320">
        <v>76101</v>
      </c>
      <c r="I84" s="250">
        <v>5827</v>
      </c>
      <c r="J84" s="250">
        <v>5009</v>
      </c>
      <c r="K84" s="250">
        <f t="shared" si="1"/>
        <v>5976</v>
      </c>
      <c r="L84" s="248">
        <v>62864</v>
      </c>
      <c r="M84" s="247">
        <v>7729.8297000000002</v>
      </c>
      <c r="N84" s="283"/>
    </row>
    <row r="85" spans="1:14">
      <c r="A85" s="259">
        <v>42</v>
      </c>
      <c r="B85" s="298">
        <v>80</v>
      </c>
      <c r="C85" s="298">
        <v>11</v>
      </c>
      <c r="D85" s="224" t="s">
        <v>49</v>
      </c>
      <c r="E85" s="299" t="s">
        <v>227</v>
      </c>
      <c r="F85" s="224" t="s">
        <v>127</v>
      </c>
      <c r="G85" s="325">
        <v>126370</v>
      </c>
      <c r="H85" s="320">
        <v>91963</v>
      </c>
      <c r="I85" s="250">
        <v>6636</v>
      </c>
      <c r="J85" s="250">
        <v>4420</v>
      </c>
      <c r="K85" s="250">
        <f t="shared" si="1"/>
        <v>23351</v>
      </c>
      <c r="L85" s="248">
        <v>72153</v>
      </c>
      <c r="M85" s="247">
        <v>6763.8047999999999</v>
      </c>
      <c r="N85" s="283"/>
    </row>
    <row r="86" spans="1:14">
      <c r="A86" s="259">
        <v>57</v>
      </c>
      <c r="B86" s="298">
        <v>81</v>
      </c>
      <c r="C86" s="298">
        <v>11</v>
      </c>
      <c r="D86" s="224" t="s">
        <v>47</v>
      </c>
      <c r="E86" s="299" t="s">
        <v>218</v>
      </c>
      <c r="F86" s="224" t="s">
        <v>130</v>
      </c>
      <c r="G86" s="325">
        <v>82021</v>
      </c>
      <c r="H86" s="320">
        <v>62978</v>
      </c>
      <c r="I86" s="250">
        <v>1880</v>
      </c>
      <c r="J86" s="250">
        <v>3584</v>
      </c>
      <c r="K86" s="250">
        <f t="shared" si="1"/>
        <v>13579</v>
      </c>
      <c r="L86" s="248">
        <v>65047</v>
      </c>
      <c r="M86" s="247">
        <v>7568.9255000000003</v>
      </c>
      <c r="N86" s="283"/>
    </row>
    <row r="87" spans="1:14">
      <c r="A87" s="259">
        <v>51</v>
      </c>
      <c r="B87" s="298">
        <v>82</v>
      </c>
      <c r="C87" s="298">
        <v>11</v>
      </c>
      <c r="D87" s="224" t="s">
        <v>49</v>
      </c>
      <c r="E87" s="299" t="s">
        <v>235</v>
      </c>
      <c r="F87" s="224" t="s">
        <v>129</v>
      </c>
      <c r="G87" s="325">
        <v>150062</v>
      </c>
      <c r="H87" s="320">
        <v>113238</v>
      </c>
      <c r="I87" s="250">
        <v>10994</v>
      </c>
      <c r="J87" s="250">
        <v>6454</v>
      </c>
      <c r="K87" s="250">
        <f t="shared" si="1"/>
        <v>19376</v>
      </c>
      <c r="L87" s="248">
        <v>91221</v>
      </c>
      <c r="M87" s="247">
        <v>6185.5083000000004</v>
      </c>
      <c r="N87" s="283"/>
    </row>
    <row r="88" spans="1:14">
      <c r="A88" s="259">
        <v>62</v>
      </c>
      <c r="B88" s="298">
        <v>83</v>
      </c>
      <c r="C88" s="298">
        <v>12</v>
      </c>
      <c r="D88" s="224" t="s">
        <v>88</v>
      </c>
      <c r="E88" s="300" t="s">
        <v>177</v>
      </c>
      <c r="F88" s="224" t="s">
        <v>88</v>
      </c>
      <c r="G88" s="325">
        <v>136641</v>
      </c>
      <c r="H88" s="320">
        <v>101105</v>
      </c>
      <c r="I88" s="250">
        <v>8876</v>
      </c>
      <c r="J88" s="250">
        <v>4122</v>
      </c>
      <c r="K88" s="250">
        <f t="shared" si="1"/>
        <v>22538</v>
      </c>
      <c r="L88" s="248">
        <v>86341</v>
      </c>
      <c r="M88" s="247">
        <v>8534.7412000000004</v>
      </c>
      <c r="N88" s="283"/>
    </row>
    <row r="89" spans="1:14">
      <c r="A89" s="259">
        <v>21</v>
      </c>
      <c r="B89" s="298">
        <v>84</v>
      </c>
      <c r="C89" s="298">
        <v>12</v>
      </c>
      <c r="D89" s="224" t="s">
        <v>53</v>
      </c>
      <c r="E89" s="299" t="s">
        <v>201</v>
      </c>
      <c r="F89" s="224" t="s">
        <v>53</v>
      </c>
      <c r="G89" s="325">
        <v>123666</v>
      </c>
      <c r="H89" s="320">
        <v>92386</v>
      </c>
      <c r="I89" s="250">
        <v>5575</v>
      </c>
      <c r="J89" s="250">
        <v>10829</v>
      </c>
      <c r="K89" s="250">
        <f t="shared" si="1"/>
        <v>14876</v>
      </c>
      <c r="L89" s="248">
        <v>106393</v>
      </c>
      <c r="M89" s="247">
        <v>16640.308000000001</v>
      </c>
      <c r="N89" s="283"/>
    </row>
    <row r="90" spans="1:14">
      <c r="A90" s="259">
        <v>53</v>
      </c>
      <c r="B90" s="298">
        <v>85</v>
      </c>
      <c r="C90" s="298">
        <v>12</v>
      </c>
      <c r="D90" s="224" t="s">
        <v>47</v>
      </c>
      <c r="E90" s="299" t="s">
        <v>214</v>
      </c>
      <c r="F90" s="224" t="s">
        <v>47</v>
      </c>
      <c r="G90" s="325">
        <v>149652</v>
      </c>
      <c r="H90" s="320">
        <v>112292</v>
      </c>
      <c r="I90" s="250">
        <v>13727</v>
      </c>
      <c r="J90" s="250">
        <v>10059</v>
      </c>
      <c r="K90" s="250">
        <f t="shared" si="1"/>
        <v>13574</v>
      </c>
      <c r="L90" s="248">
        <v>127831</v>
      </c>
      <c r="M90" s="247">
        <v>13784.602500000001</v>
      </c>
      <c r="N90" s="283"/>
    </row>
    <row r="91" spans="1:14">
      <c r="A91" s="259">
        <v>1</v>
      </c>
      <c r="B91" s="298">
        <v>86</v>
      </c>
      <c r="C91" s="298">
        <v>12</v>
      </c>
      <c r="D91" s="224" t="s">
        <v>51</v>
      </c>
      <c r="E91" s="299" t="s">
        <v>237</v>
      </c>
      <c r="F91" s="224" t="s">
        <v>51</v>
      </c>
      <c r="G91" s="325">
        <v>143840</v>
      </c>
      <c r="H91" s="320">
        <v>106378</v>
      </c>
      <c r="I91" s="250">
        <v>10017</v>
      </c>
      <c r="J91" s="250">
        <v>6958</v>
      </c>
      <c r="K91" s="250">
        <f t="shared" si="1"/>
        <v>20487</v>
      </c>
      <c r="L91" s="248">
        <v>101941</v>
      </c>
      <c r="M91" s="247">
        <v>10206.5594</v>
      </c>
      <c r="N91" s="283"/>
    </row>
    <row r="92" spans="1:14">
      <c r="A92" s="259">
        <v>68</v>
      </c>
      <c r="B92" s="298">
        <v>87</v>
      </c>
      <c r="C92" s="298">
        <v>13</v>
      </c>
      <c r="D92" s="224" t="s">
        <v>45</v>
      </c>
      <c r="E92" s="299">
        <v>10671</v>
      </c>
      <c r="F92" s="224" t="s">
        <v>45</v>
      </c>
      <c r="G92" s="325">
        <v>399642</v>
      </c>
      <c r="H92" s="320">
        <v>258303</v>
      </c>
      <c r="I92" s="250">
        <v>18675</v>
      </c>
      <c r="J92" s="250">
        <v>19455</v>
      </c>
      <c r="K92" s="250">
        <f t="shared" si="1"/>
        <v>103209</v>
      </c>
      <c r="L92" s="248">
        <v>241084</v>
      </c>
      <c r="M92" s="247">
        <v>43861.680500000002</v>
      </c>
      <c r="N92" s="283"/>
    </row>
    <row r="93" spans="1:14">
      <c r="A93" s="259">
        <v>35</v>
      </c>
      <c r="B93" s="298">
        <v>88</v>
      </c>
      <c r="C93" s="298">
        <v>13</v>
      </c>
      <c r="D93" s="224" t="s">
        <v>49</v>
      </c>
      <c r="E93" s="299" t="s">
        <v>221</v>
      </c>
      <c r="F93" s="224" t="s">
        <v>49</v>
      </c>
      <c r="G93" s="325">
        <v>193882</v>
      </c>
      <c r="H93" s="323">
        <v>142594</v>
      </c>
      <c r="I93" s="253">
        <v>18262</v>
      </c>
      <c r="J93" s="253">
        <v>14182</v>
      </c>
      <c r="K93" s="250">
        <f t="shared" si="1"/>
        <v>18844</v>
      </c>
      <c r="L93" s="248">
        <v>240381</v>
      </c>
      <c r="M93" s="247">
        <v>30361.202499999999</v>
      </c>
      <c r="N93" s="283"/>
    </row>
    <row r="94" spans="1:14" ht="27.6" customHeight="1">
      <c r="A94" s="333" t="s">
        <v>1175</v>
      </c>
      <c r="B94" s="333"/>
      <c r="C94" s="333"/>
      <c r="D94" s="333"/>
      <c r="E94" s="333"/>
      <c r="F94" s="333"/>
      <c r="G94" s="317">
        <f>SUM(H94:K94)</f>
        <v>5507981</v>
      </c>
      <c r="H94" s="270">
        <f>SUM(H6:H93)</f>
        <v>4104971</v>
      </c>
      <c r="I94" s="270">
        <f>SUM(I6:I93)</f>
        <v>254270</v>
      </c>
      <c r="J94" s="270">
        <f>SUM(J6:J93)</f>
        <v>217537</v>
      </c>
      <c r="K94" s="270">
        <f>SUM(K6:K93)</f>
        <v>931203</v>
      </c>
      <c r="L94" s="271">
        <f t="shared" ref="L94:M94" si="2">SUM(L6:L93)</f>
        <v>3361482</v>
      </c>
      <c r="M94" s="271">
        <f t="shared" si="2"/>
        <v>222725.57120000001</v>
      </c>
    </row>
    <row r="96" spans="1:14">
      <c r="B96" s="307" t="s">
        <v>1176</v>
      </c>
      <c r="C96" s="307"/>
    </row>
  </sheetData>
  <autoFilter ref="A5:N94" xr:uid="{76041C45-6934-4F88-8FEB-C5CE79533FB3}"/>
  <mergeCells count="16">
    <mergeCell ref="A1:F1"/>
    <mergeCell ref="L3:L5"/>
    <mergeCell ref="J3:J5"/>
    <mergeCell ref="K3:K5"/>
    <mergeCell ref="M4:M5"/>
    <mergeCell ref="A2:A5"/>
    <mergeCell ref="A94:F94"/>
    <mergeCell ref="B2:B5"/>
    <mergeCell ref="G2:K2"/>
    <mergeCell ref="E2:E5"/>
    <mergeCell ref="D2:D5"/>
    <mergeCell ref="F2:F5"/>
    <mergeCell ref="H3:H5"/>
    <mergeCell ref="I3:I5"/>
    <mergeCell ref="G3:G5"/>
    <mergeCell ref="C2:C5"/>
  </mergeCells>
  <phoneticPr fontId="58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CDAF-4512-4A4D-BFB6-98E6C576F1CB}">
  <sheetPr filterMode="1"/>
  <dimension ref="A1:CM569"/>
  <sheetViews>
    <sheetView zoomScale="60" zoomScaleNormal="60" workbookViewId="0">
      <pane ySplit="3" topLeftCell="A534" activePane="bottomLeft" state="frozen"/>
      <selection pane="bottomLeft" activeCell="BW542" sqref="BW542"/>
    </sheetView>
  </sheetViews>
  <sheetFormatPr defaultColWidth="8.69921875" defaultRowHeight="25.95" customHeight="1"/>
  <cols>
    <col min="1" max="1" width="8.09765625" style="119" customWidth="1"/>
    <col min="2" max="2" width="20.8984375" style="119" customWidth="1"/>
    <col min="3" max="3" width="71.69921875" style="119" customWidth="1"/>
    <col min="4" max="4" width="17.8984375" style="119" customWidth="1"/>
    <col min="5" max="64" width="14.19921875" style="119" customWidth="1"/>
    <col min="65" max="65" width="17.59765625" style="119" customWidth="1"/>
    <col min="66" max="70" width="14.19921875" style="119" customWidth="1"/>
    <col min="71" max="71" width="16.8984375" style="119" customWidth="1"/>
    <col min="72" max="91" width="14.19921875" style="119" customWidth="1"/>
    <col min="92" max="16384" width="8.69921875" style="119"/>
  </cols>
  <sheetData>
    <row r="1" spans="1:91" ht="25.95" customHeight="1">
      <c r="D1" s="120" t="s">
        <v>51</v>
      </c>
      <c r="E1" s="120" t="s">
        <v>51</v>
      </c>
      <c r="F1" s="120" t="s">
        <v>51</v>
      </c>
      <c r="G1" s="120" t="s">
        <v>51</v>
      </c>
      <c r="H1" s="120" t="s">
        <v>51</v>
      </c>
      <c r="I1" s="120" t="s">
        <v>51</v>
      </c>
      <c r="J1" s="120" t="s">
        <v>51</v>
      </c>
      <c r="K1" s="120" t="s">
        <v>51</v>
      </c>
      <c r="L1" s="120" t="s">
        <v>51</v>
      </c>
      <c r="M1" s="120" t="s">
        <v>51</v>
      </c>
      <c r="N1" s="120" t="s">
        <v>51</v>
      </c>
      <c r="O1" s="120" t="s">
        <v>51</v>
      </c>
      <c r="P1" s="120" t="s">
        <v>55</v>
      </c>
      <c r="Q1" s="120" t="s">
        <v>55</v>
      </c>
      <c r="R1" s="120" t="s">
        <v>55</v>
      </c>
      <c r="S1" s="120" t="s">
        <v>55</v>
      </c>
      <c r="T1" s="120" t="s">
        <v>55</v>
      </c>
      <c r="U1" s="120" t="s">
        <v>55</v>
      </c>
      <c r="V1" s="120" t="s">
        <v>55</v>
      </c>
      <c r="W1" s="120" t="s">
        <v>55</v>
      </c>
      <c r="X1" s="120" t="s">
        <v>53</v>
      </c>
      <c r="Y1" s="120" t="s">
        <v>53</v>
      </c>
      <c r="Z1" s="120" t="s">
        <v>53</v>
      </c>
      <c r="AA1" s="120" t="s">
        <v>53</v>
      </c>
      <c r="AB1" s="120" t="s">
        <v>53</v>
      </c>
      <c r="AC1" s="120" t="s">
        <v>53</v>
      </c>
      <c r="AD1" s="120" t="s">
        <v>53</v>
      </c>
      <c r="AE1" s="120" t="s">
        <v>53</v>
      </c>
      <c r="AF1" s="120" t="s">
        <v>53</v>
      </c>
      <c r="AG1" s="120" t="s">
        <v>53</v>
      </c>
      <c r="AH1" s="120" t="s">
        <v>53</v>
      </c>
      <c r="AI1" s="120" t="s">
        <v>53</v>
      </c>
      <c r="AJ1" s="120" t="s">
        <v>53</v>
      </c>
      <c r="AK1" s="120" t="s">
        <v>53</v>
      </c>
      <c r="AL1" s="120" t="s">
        <v>49</v>
      </c>
      <c r="AM1" s="120" t="s">
        <v>49</v>
      </c>
      <c r="AN1" s="120" t="s">
        <v>49</v>
      </c>
      <c r="AO1" s="120" t="s">
        <v>49</v>
      </c>
      <c r="AP1" s="120" t="s">
        <v>49</v>
      </c>
      <c r="AQ1" s="120" t="s">
        <v>49</v>
      </c>
      <c r="AR1" s="120" t="s">
        <v>49</v>
      </c>
      <c r="AS1" s="120" t="s">
        <v>49</v>
      </c>
      <c r="AT1" s="120" t="s">
        <v>49</v>
      </c>
      <c r="AU1" s="120" t="s">
        <v>49</v>
      </c>
      <c r="AV1" s="120" t="s">
        <v>49</v>
      </c>
      <c r="AW1" s="120" t="s">
        <v>49</v>
      </c>
      <c r="AX1" s="120" t="s">
        <v>49</v>
      </c>
      <c r="AY1" s="120" t="s">
        <v>49</v>
      </c>
      <c r="AZ1" s="120" t="s">
        <v>49</v>
      </c>
      <c r="BA1" s="120" t="s">
        <v>49</v>
      </c>
      <c r="BB1" s="120" t="s">
        <v>49</v>
      </c>
      <c r="BC1" s="120" t="s">
        <v>49</v>
      </c>
      <c r="BD1" s="120" t="s">
        <v>47</v>
      </c>
      <c r="BE1" s="120" t="s">
        <v>47</v>
      </c>
      <c r="BF1" s="120" t="s">
        <v>47</v>
      </c>
      <c r="BG1" s="120" t="s">
        <v>47</v>
      </c>
      <c r="BH1" s="120" t="s">
        <v>47</v>
      </c>
      <c r="BI1" s="120" t="s">
        <v>47</v>
      </c>
      <c r="BJ1" s="120" t="s">
        <v>47</v>
      </c>
      <c r="BK1" s="120" t="s">
        <v>47</v>
      </c>
      <c r="BL1" s="120" t="s">
        <v>47</v>
      </c>
      <c r="BM1" s="120" t="s">
        <v>88</v>
      </c>
      <c r="BN1" s="120" t="s">
        <v>88</v>
      </c>
      <c r="BO1" s="120" t="s">
        <v>88</v>
      </c>
      <c r="BP1" s="120" t="s">
        <v>88</v>
      </c>
      <c r="BQ1" s="120" t="s">
        <v>88</v>
      </c>
      <c r="BR1" s="120" t="s">
        <v>88</v>
      </c>
      <c r="BS1" s="120" t="s">
        <v>45</v>
      </c>
      <c r="BT1" s="120" t="s">
        <v>45</v>
      </c>
      <c r="BU1" s="120" t="s">
        <v>45</v>
      </c>
      <c r="BV1" s="120" t="s">
        <v>45</v>
      </c>
      <c r="BW1" s="120" t="s">
        <v>45</v>
      </c>
      <c r="BX1" s="120" t="s">
        <v>45</v>
      </c>
      <c r="BY1" s="120" t="s">
        <v>45</v>
      </c>
      <c r="BZ1" s="120" t="s">
        <v>45</v>
      </c>
      <c r="CA1" s="120" t="s">
        <v>45</v>
      </c>
      <c r="CB1" s="120" t="s">
        <v>45</v>
      </c>
      <c r="CC1" s="120" t="s">
        <v>45</v>
      </c>
      <c r="CD1" s="120" t="s">
        <v>45</v>
      </c>
      <c r="CE1" s="120" t="s">
        <v>45</v>
      </c>
      <c r="CF1" s="120" t="s">
        <v>45</v>
      </c>
      <c r="CG1" s="120" t="s">
        <v>45</v>
      </c>
      <c r="CH1" s="120" t="s">
        <v>45</v>
      </c>
      <c r="CI1" s="120" t="s">
        <v>45</v>
      </c>
      <c r="CJ1" s="120" t="s">
        <v>45</v>
      </c>
      <c r="CK1" s="120" t="s">
        <v>45</v>
      </c>
      <c r="CL1" s="120" t="s">
        <v>45</v>
      </c>
      <c r="CM1" s="120" t="s">
        <v>45</v>
      </c>
    </row>
    <row r="2" spans="1:91" ht="25.95" customHeight="1">
      <c r="B2" s="121"/>
      <c r="C2" s="122"/>
      <c r="D2" s="120" t="s">
        <v>237</v>
      </c>
      <c r="E2" s="120" t="s">
        <v>238</v>
      </c>
      <c r="F2" s="120" t="s">
        <v>239</v>
      </c>
      <c r="G2" s="120" t="s">
        <v>240</v>
      </c>
      <c r="H2" s="120" t="s">
        <v>169</v>
      </c>
      <c r="I2" s="120" t="s">
        <v>241</v>
      </c>
      <c r="J2" s="120" t="s">
        <v>242</v>
      </c>
      <c r="K2" s="120" t="s">
        <v>243</v>
      </c>
      <c r="L2" s="120" t="s">
        <v>244</v>
      </c>
      <c r="M2" s="120" t="s">
        <v>245</v>
      </c>
      <c r="N2" s="120" t="s">
        <v>246</v>
      </c>
      <c r="O2" s="120" t="s">
        <v>163</v>
      </c>
      <c r="P2" s="120" t="s">
        <v>170</v>
      </c>
      <c r="Q2" s="120" t="s">
        <v>171</v>
      </c>
      <c r="R2" s="120" t="s">
        <v>172</v>
      </c>
      <c r="S2" s="120" t="s">
        <v>173</v>
      </c>
      <c r="T2" s="120" t="s">
        <v>174</v>
      </c>
      <c r="U2" s="120" t="s">
        <v>175</v>
      </c>
      <c r="V2" s="120" t="s">
        <v>176</v>
      </c>
      <c r="W2" s="120" t="s">
        <v>158</v>
      </c>
      <c r="X2" s="120" t="s">
        <v>201</v>
      </c>
      <c r="Y2" s="120" t="s">
        <v>202</v>
      </c>
      <c r="Z2" s="120" t="s">
        <v>203</v>
      </c>
      <c r="AA2" s="120" t="s">
        <v>204</v>
      </c>
      <c r="AB2" s="120" t="s">
        <v>160</v>
      </c>
      <c r="AC2" s="120" t="s">
        <v>205</v>
      </c>
      <c r="AD2" s="120" t="s">
        <v>206</v>
      </c>
      <c r="AE2" s="120" t="s">
        <v>207</v>
      </c>
      <c r="AF2" s="120" t="s">
        <v>208</v>
      </c>
      <c r="AG2" s="120" t="s">
        <v>209</v>
      </c>
      <c r="AH2" s="120" t="s">
        <v>210</v>
      </c>
      <c r="AI2" s="120" t="s">
        <v>211</v>
      </c>
      <c r="AJ2" s="120" t="s">
        <v>212</v>
      </c>
      <c r="AK2" s="120" t="s">
        <v>213</v>
      </c>
      <c r="AL2" s="120" t="s">
        <v>221</v>
      </c>
      <c r="AM2" s="120" t="s">
        <v>222</v>
      </c>
      <c r="AN2" s="120" t="s">
        <v>223</v>
      </c>
      <c r="AO2" s="120" t="s">
        <v>224</v>
      </c>
      <c r="AP2" s="120" t="s">
        <v>225</v>
      </c>
      <c r="AQ2" s="120" t="s">
        <v>226</v>
      </c>
      <c r="AR2" s="120" t="s">
        <v>162</v>
      </c>
      <c r="AS2" s="120" t="s">
        <v>227</v>
      </c>
      <c r="AT2" s="120" t="s">
        <v>228</v>
      </c>
      <c r="AU2" s="120" t="s">
        <v>229</v>
      </c>
      <c r="AV2" s="120" t="s">
        <v>230</v>
      </c>
      <c r="AW2" s="120" t="s">
        <v>231</v>
      </c>
      <c r="AX2" s="120" t="s">
        <v>168</v>
      </c>
      <c r="AY2" s="120" t="s">
        <v>232</v>
      </c>
      <c r="AZ2" s="120" t="s">
        <v>233</v>
      </c>
      <c r="BA2" s="120" t="s">
        <v>234</v>
      </c>
      <c r="BB2" s="120" t="s">
        <v>235</v>
      </c>
      <c r="BC2" s="120" t="s">
        <v>236</v>
      </c>
      <c r="BD2" s="120" t="s">
        <v>214</v>
      </c>
      <c r="BE2" s="120" t="s">
        <v>215</v>
      </c>
      <c r="BF2" s="120" t="s">
        <v>216</v>
      </c>
      <c r="BG2" s="120" t="s">
        <v>217</v>
      </c>
      <c r="BH2" s="120" t="s">
        <v>218</v>
      </c>
      <c r="BI2" s="120" t="s">
        <v>167</v>
      </c>
      <c r="BJ2" s="120" t="s">
        <v>161</v>
      </c>
      <c r="BK2" s="120" t="s">
        <v>219</v>
      </c>
      <c r="BL2" s="120" t="s">
        <v>220</v>
      </c>
      <c r="BM2" s="120" t="s">
        <v>177</v>
      </c>
      <c r="BN2" s="120" t="s">
        <v>178</v>
      </c>
      <c r="BO2" s="120" t="s">
        <v>179</v>
      </c>
      <c r="BP2" s="120" t="s">
        <v>180</v>
      </c>
      <c r="BQ2" s="120" t="s">
        <v>181</v>
      </c>
      <c r="BR2" s="120" t="s">
        <v>182</v>
      </c>
      <c r="BS2" s="120" t="s">
        <v>183</v>
      </c>
      <c r="BT2" s="120" t="s">
        <v>184</v>
      </c>
      <c r="BU2" s="120" t="s">
        <v>185</v>
      </c>
      <c r="BV2" s="120" t="s">
        <v>186</v>
      </c>
      <c r="BW2" s="120" t="s">
        <v>159</v>
      </c>
      <c r="BX2" s="120" t="s">
        <v>187</v>
      </c>
      <c r="BY2" s="120" t="s">
        <v>188</v>
      </c>
      <c r="BZ2" s="120" t="s">
        <v>189</v>
      </c>
      <c r="CA2" s="120" t="s">
        <v>190</v>
      </c>
      <c r="CB2" s="120" t="s">
        <v>191</v>
      </c>
      <c r="CC2" s="120" t="s">
        <v>192</v>
      </c>
      <c r="CD2" s="120" t="s">
        <v>193</v>
      </c>
      <c r="CE2" s="120" t="s">
        <v>194</v>
      </c>
      <c r="CF2" s="120" t="s">
        <v>195</v>
      </c>
      <c r="CG2" s="120" t="s">
        <v>196</v>
      </c>
      <c r="CH2" s="120" t="s">
        <v>197</v>
      </c>
      <c r="CI2" s="120" t="s">
        <v>198</v>
      </c>
      <c r="CJ2" s="120" t="s">
        <v>199</v>
      </c>
      <c r="CK2" s="120" t="s">
        <v>200</v>
      </c>
      <c r="CL2" s="120" t="s">
        <v>165</v>
      </c>
      <c r="CM2" s="120" t="s">
        <v>166</v>
      </c>
    </row>
    <row r="3" spans="1:91" ht="25.95" customHeight="1">
      <c r="B3" s="123" t="s">
        <v>295</v>
      </c>
      <c r="C3" s="123" t="s">
        <v>296</v>
      </c>
      <c r="D3" s="124" t="s">
        <v>373</v>
      </c>
      <c r="E3" s="124" t="s">
        <v>374</v>
      </c>
      <c r="F3" s="124" t="s">
        <v>375</v>
      </c>
      <c r="G3" s="124" t="s">
        <v>376</v>
      </c>
      <c r="H3" s="124" t="s">
        <v>377</v>
      </c>
      <c r="I3" s="124" t="s">
        <v>378</v>
      </c>
      <c r="J3" s="124" t="s">
        <v>379</v>
      </c>
      <c r="K3" s="124" t="s">
        <v>380</v>
      </c>
      <c r="L3" s="124" t="s">
        <v>381</v>
      </c>
      <c r="M3" s="124" t="s">
        <v>382</v>
      </c>
      <c r="N3" s="124" t="s">
        <v>383</v>
      </c>
      <c r="O3" s="124" t="s">
        <v>384</v>
      </c>
      <c r="P3" s="124" t="s">
        <v>297</v>
      </c>
      <c r="Q3" s="124" t="s">
        <v>298</v>
      </c>
      <c r="R3" s="124" t="s">
        <v>299</v>
      </c>
      <c r="S3" s="124" t="s">
        <v>300</v>
      </c>
      <c r="T3" s="124" t="s">
        <v>301</v>
      </c>
      <c r="U3" s="124" t="s">
        <v>302</v>
      </c>
      <c r="V3" s="124" t="s">
        <v>303</v>
      </c>
      <c r="W3" s="124" t="s">
        <v>304</v>
      </c>
      <c r="X3" s="124" t="s">
        <v>332</v>
      </c>
      <c r="Y3" s="124" t="s">
        <v>333</v>
      </c>
      <c r="Z3" s="124" t="s">
        <v>334</v>
      </c>
      <c r="AA3" s="124" t="s">
        <v>335</v>
      </c>
      <c r="AB3" s="124" t="s">
        <v>336</v>
      </c>
      <c r="AC3" s="124" t="s">
        <v>337</v>
      </c>
      <c r="AD3" s="124" t="s">
        <v>338</v>
      </c>
      <c r="AE3" s="124" t="s">
        <v>339</v>
      </c>
      <c r="AF3" s="124" t="s">
        <v>340</v>
      </c>
      <c r="AG3" s="124" t="s">
        <v>341</v>
      </c>
      <c r="AH3" s="124" t="s">
        <v>342</v>
      </c>
      <c r="AI3" s="124" t="s">
        <v>343</v>
      </c>
      <c r="AJ3" s="124" t="s">
        <v>344</v>
      </c>
      <c r="AK3" s="124" t="s">
        <v>345</v>
      </c>
      <c r="AL3" s="124" t="s">
        <v>355</v>
      </c>
      <c r="AM3" s="124" t="s">
        <v>356</v>
      </c>
      <c r="AN3" s="124" t="s">
        <v>357</v>
      </c>
      <c r="AO3" s="124" t="s">
        <v>358</v>
      </c>
      <c r="AP3" s="124" t="s">
        <v>359</v>
      </c>
      <c r="AQ3" s="124" t="s">
        <v>360</v>
      </c>
      <c r="AR3" s="124" t="s">
        <v>361</v>
      </c>
      <c r="AS3" s="124" t="s">
        <v>362</v>
      </c>
      <c r="AT3" s="124" t="s">
        <v>363</v>
      </c>
      <c r="AU3" s="124" t="s">
        <v>364</v>
      </c>
      <c r="AV3" s="124" t="s">
        <v>365</v>
      </c>
      <c r="AW3" s="124" t="s">
        <v>366</v>
      </c>
      <c r="AX3" s="124" t="s">
        <v>367</v>
      </c>
      <c r="AY3" s="124" t="s">
        <v>368</v>
      </c>
      <c r="AZ3" s="124" t="s">
        <v>369</v>
      </c>
      <c r="BA3" s="124" t="s">
        <v>370</v>
      </c>
      <c r="BB3" s="124" t="s">
        <v>371</v>
      </c>
      <c r="BC3" s="124" t="s">
        <v>372</v>
      </c>
      <c r="BD3" s="124" t="s">
        <v>346</v>
      </c>
      <c r="BE3" s="124" t="s">
        <v>347</v>
      </c>
      <c r="BF3" s="124" t="s">
        <v>348</v>
      </c>
      <c r="BG3" s="124" t="s">
        <v>349</v>
      </c>
      <c r="BH3" s="124" t="s">
        <v>350</v>
      </c>
      <c r="BI3" s="124" t="s">
        <v>351</v>
      </c>
      <c r="BJ3" s="124" t="s">
        <v>352</v>
      </c>
      <c r="BK3" s="124" t="s">
        <v>353</v>
      </c>
      <c r="BL3" s="124" t="s">
        <v>354</v>
      </c>
      <c r="BM3" s="124" t="s">
        <v>305</v>
      </c>
      <c r="BN3" s="124" t="s">
        <v>306</v>
      </c>
      <c r="BO3" s="124" t="s">
        <v>307</v>
      </c>
      <c r="BP3" s="124" t="s">
        <v>308</v>
      </c>
      <c r="BQ3" s="124" t="s">
        <v>309</v>
      </c>
      <c r="BR3" s="124" t="s">
        <v>310</v>
      </c>
      <c r="BS3" s="124" t="s">
        <v>311</v>
      </c>
      <c r="BT3" s="124" t="s">
        <v>312</v>
      </c>
      <c r="BU3" s="124" t="s">
        <v>313</v>
      </c>
      <c r="BV3" s="124" t="s">
        <v>314</v>
      </c>
      <c r="BW3" s="124" t="s">
        <v>315</v>
      </c>
      <c r="BX3" s="124" t="s">
        <v>316</v>
      </c>
      <c r="BY3" s="124" t="s">
        <v>317</v>
      </c>
      <c r="BZ3" s="124" t="s">
        <v>318</v>
      </c>
      <c r="CA3" s="124" t="s">
        <v>319</v>
      </c>
      <c r="CB3" s="124" t="s">
        <v>320</v>
      </c>
      <c r="CC3" s="124" t="s">
        <v>321</v>
      </c>
      <c r="CD3" s="124" t="s">
        <v>322</v>
      </c>
      <c r="CE3" s="124" t="s">
        <v>323</v>
      </c>
      <c r="CF3" s="124" t="s">
        <v>324</v>
      </c>
      <c r="CG3" s="124" t="s">
        <v>325</v>
      </c>
      <c r="CH3" s="124" t="s">
        <v>326</v>
      </c>
      <c r="CI3" s="124" t="s">
        <v>327</v>
      </c>
      <c r="CJ3" s="124" t="s">
        <v>328</v>
      </c>
      <c r="CK3" s="124" t="s">
        <v>329</v>
      </c>
      <c r="CL3" s="124" t="s">
        <v>330</v>
      </c>
      <c r="CM3" s="124" t="s">
        <v>331</v>
      </c>
    </row>
    <row r="4" spans="1:91" ht="24.6" hidden="1">
      <c r="A4" s="125"/>
      <c r="B4" s="255" t="s">
        <v>734</v>
      </c>
      <c r="C4" s="126" t="s">
        <v>1201</v>
      </c>
      <c r="D4" s="204">
        <v>150000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</row>
    <row r="5" spans="1:91" ht="24.6" hidden="1">
      <c r="A5" s="125"/>
      <c r="B5" s="255" t="s">
        <v>735</v>
      </c>
      <c r="C5" s="126" t="s">
        <v>1202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>
        <v>1703963.94</v>
      </c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</row>
    <row r="6" spans="1:91" ht="24.6" hidden="1">
      <c r="A6" s="125"/>
      <c r="B6" s="255" t="s">
        <v>736</v>
      </c>
      <c r="C6" s="126" t="s">
        <v>385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>
        <v>2400</v>
      </c>
      <c r="Q6" s="204"/>
      <c r="R6" s="204"/>
      <c r="S6" s="204"/>
      <c r="T6" s="204"/>
      <c r="U6" s="204"/>
      <c r="V6" s="204"/>
      <c r="W6" s="204"/>
      <c r="X6" s="204">
        <v>7500</v>
      </c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>
        <v>15000</v>
      </c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>
        <v>11600</v>
      </c>
      <c r="BE6" s="204"/>
      <c r="BF6" s="204"/>
      <c r="BG6" s="204"/>
      <c r="BH6" s="204">
        <v>6850</v>
      </c>
      <c r="BI6" s="204"/>
      <c r="BJ6" s="204"/>
      <c r="BK6" s="204"/>
      <c r="BL6" s="204"/>
      <c r="BM6" s="204">
        <v>3000</v>
      </c>
      <c r="BN6" s="204"/>
      <c r="BO6" s="204"/>
      <c r="BP6" s="204"/>
      <c r="BQ6" s="204"/>
      <c r="BR6" s="204"/>
      <c r="BS6" s="206">
        <v>1500</v>
      </c>
      <c r="BT6" s="206"/>
      <c r="BU6" s="206"/>
      <c r="BV6" s="206"/>
      <c r="BW6" s="204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>
        <v>1800</v>
      </c>
      <c r="CI6" s="206"/>
      <c r="CJ6" s="206"/>
      <c r="CK6" s="206"/>
      <c r="CL6" s="206"/>
      <c r="CM6" s="206"/>
    </row>
    <row r="7" spans="1:91" ht="24.6" hidden="1">
      <c r="A7" s="125"/>
      <c r="B7" s="255" t="s">
        <v>737</v>
      </c>
      <c r="C7" s="126" t="s">
        <v>386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>
        <v>7000</v>
      </c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>
        <v>3000</v>
      </c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4"/>
      <c r="CG7" s="204"/>
      <c r="CH7" s="206"/>
      <c r="CI7" s="206"/>
      <c r="CJ7" s="206"/>
      <c r="CK7" s="206"/>
      <c r="CL7" s="204"/>
      <c r="CM7" s="204"/>
    </row>
    <row r="8" spans="1:91" ht="24.6" hidden="1">
      <c r="A8" s="125"/>
      <c r="B8" s="255" t="s">
        <v>738</v>
      </c>
      <c r="C8" s="126" t="s">
        <v>387</v>
      </c>
      <c r="D8" s="204">
        <v>25630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6">
        <v>3389.4</v>
      </c>
      <c r="BT8" s="206"/>
      <c r="BU8" s="206"/>
      <c r="BV8" s="206"/>
      <c r="BW8" s="204"/>
      <c r="BX8" s="206"/>
      <c r="BY8" s="206"/>
      <c r="BZ8" s="206"/>
      <c r="CA8" s="206"/>
      <c r="CB8" s="206"/>
      <c r="CC8" s="206"/>
      <c r="CD8" s="206"/>
      <c r="CE8" s="206"/>
      <c r="CF8" s="204"/>
      <c r="CG8" s="204"/>
      <c r="CH8" s="206"/>
      <c r="CI8" s="206"/>
      <c r="CJ8" s="206"/>
      <c r="CK8" s="206"/>
      <c r="CL8" s="204"/>
      <c r="CM8" s="206"/>
    </row>
    <row r="9" spans="1:91" ht="24.6" hidden="1">
      <c r="A9" s="125"/>
      <c r="B9" s="255" t="s">
        <v>739</v>
      </c>
      <c r="C9" s="126" t="s">
        <v>388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>
        <v>728.08</v>
      </c>
      <c r="Q9" s="204"/>
      <c r="R9" s="204"/>
      <c r="S9" s="204"/>
      <c r="T9" s="204">
        <v>1072.1199999999999</v>
      </c>
      <c r="U9" s="204"/>
      <c r="V9" s="204"/>
      <c r="W9" s="204"/>
      <c r="X9" s="204">
        <v>4478.03</v>
      </c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>
        <v>3665.03</v>
      </c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>
        <v>72.709999999999994</v>
      </c>
      <c r="BN9" s="204"/>
      <c r="BO9" s="204"/>
      <c r="BP9" s="204"/>
      <c r="BQ9" s="204"/>
      <c r="BR9" s="204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</row>
    <row r="10" spans="1:91" ht="24.6" hidden="1">
      <c r="A10" s="125"/>
      <c r="B10" s="255" t="s">
        <v>740</v>
      </c>
      <c r="C10" s="126" t="s">
        <v>389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6"/>
      <c r="BT10" s="206"/>
      <c r="BU10" s="206"/>
      <c r="BV10" s="206"/>
      <c r="BW10" s="204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</row>
    <row r="11" spans="1:91" ht="24.6" hidden="1">
      <c r="A11" s="125"/>
      <c r="B11" s="255" t="s">
        <v>741</v>
      </c>
      <c r="C11" s="126" t="s">
        <v>390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</row>
    <row r="12" spans="1:91" ht="24.6" hidden="1">
      <c r="A12" s="125"/>
      <c r="B12" s="255" t="s">
        <v>742</v>
      </c>
      <c r="C12" s="126" t="s">
        <v>391</v>
      </c>
      <c r="D12" s="204">
        <v>64522.23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>
        <v>6042.67</v>
      </c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>
        <v>12000</v>
      </c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>
        <v>29414.01</v>
      </c>
      <c r="BN12" s="204"/>
      <c r="BO12" s="204"/>
      <c r="BP12" s="204"/>
      <c r="BQ12" s="204"/>
      <c r="BR12" s="204"/>
      <c r="BS12" s="206">
        <v>11369469.58</v>
      </c>
      <c r="BT12" s="206"/>
      <c r="BU12" s="206"/>
      <c r="BV12" s="206"/>
      <c r="BW12" s="204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</row>
    <row r="13" spans="1:91" ht="24.6" hidden="1">
      <c r="A13" s="125"/>
      <c r="B13" s="255" t="s">
        <v>743</v>
      </c>
      <c r="C13" s="126" t="s">
        <v>392</v>
      </c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6"/>
      <c r="BT13" s="206"/>
      <c r="BU13" s="206"/>
      <c r="BV13" s="204"/>
      <c r="BW13" s="204"/>
      <c r="BX13" s="204"/>
      <c r="BY13" s="206"/>
      <c r="BZ13" s="204"/>
      <c r="CA13" s="204"/>
      <c r="CB13" s="206"/>
      <c r="CC13" s="206"/>
      <c r="CD13" s="206"/>
      <c r="CE13" s="206"/>
      <c r="CF13" s="204"/>
      <c r="CG13" s="204"/>
      <c r="CH13" s="204"/>
      <c r="CI13" s="206"/>
      <c r="CJ13" s="204"/>
      <c r="CK13" s="206"/>
      <c r="CL13" s="204"/>
      <c r="CM13" s="206"/>
    </row>
    <row r="14" spans="1:91" ht="24.6" hidden="1">
      <c r="A14" s="125"/>
      <c r="B14" s="255" t="s">
        <v>744</v>
      </c>
      <c r="C14" s="126" t="s">
        <v>393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6"/>
      <c r="BT14" s="206"/>
      <c r="BU14" s="204"/>
      <c r="BV14" s="204"/>
      <c r="BW14" s="204"/>
      <c r="BX14" s="204"/>
      <c r="BY14" s="206"/>
      <c r="BZ14" s="204"/>
      <c r="CA14" s="204"/>
      <c r="CB14" s="206"/>
      <c r="CC14" s="204"/>
      <c r="CD14" s="206"/>
      <c r="CE14" s="206"/>
      <c r="CF14" s="204"/>
      <c r="CG14" s="204"/>
      <c r="CH14" s="206"/>
      <c r="CI14" s="206"/>
      <c r="CJ14" s="204"/>
      <c r="CK14" s="206"/>
      <c r="CL14" s="204"/>
      <c r="CM14" s="204"/>
    </row>
    <row r="15" spans="1:91" ht="24.6" hidden="1">
      <c r="A15" s="125">
        <v>15</v>
      </c>
      <c r="B15" s="255" t="s">
        <v>745</v>
      </c>
      <c r="C15" s="127" t="s">
        <v>1203</v>
      </c>
      <c r="D15" s="204"/>
      <c r="E15" s="204"/>
      <c r="F15" s="204"/>
      <c r="G15" s="204"/>
      <c r="H15" s="204"/>
      <c r="I15" s="204">
        <v>8386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>
        <v>86466.57</v>
      </c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>
        <v>21570</v>
      </c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6"/>
      <c r="BW15" s="204"/>
      <c r="BX15" s="204"/>
      <c r="BY15" s="206"/>
      <c r="BZ15" s="204"/>
      <c r="CA15" s="204"/>
      <c r="CB15" s="204"/>
      <c r="CC15" s="204"/>
      <c r="CD15" s="206"/>
      <c r="CE15" s="204"/>
      <c r="CF15" s="204"/>
      <c r="CG15" s="204"/>
      <c r="CH15" s="204"/>
      <c r="CI15" s="204"/>
      <c r="CJ15" s="206"/>
      <c r="CK15" s="204"/>
      <c r="CL15" s="206"/>
      <c r="CM15" s="204"/>
    </row>
    <row r="16" spans="1:91" ht="24.6" hidden="1">
      <c r="A16" s="125">
        <v>15</v>
      </c>
      <c r="B16" s="255" t="s">
        <v>746</v>
      </c>
      <c r="C16" s="127" t="s">
        <v>1204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6"/>
      <c r="BW16" s="204"/>
      <c r="BX16" s="204"/>
      <c r="BY16" s="204"/>
      <c r="BZ16" s="204"/>
      <c r="CA16" s="204"/>
      <c r="CB16" s="204"/>
      <c r="CC16" s="204"/>
      <c r="CD16" s="206"/>
      <c r="CE16" s="204"/>
      <c r="CF16" s="204"/>
      <c r="CG16" s="204"/>
      <c r="CH16" s="204"/>
      <c r="CI16" s="204"/>
      <c r="CJ16" s="206"/>
      <c r="CK16" s="204"/>
      <c r="CL16" s="206"/>
      <c r="CM16" s="204"/>
    </row>
    <row r="17" spans="1:91" ht="24.6" hidden="1">
      <c r="A17" s="125">
        <v>15</v>
      </c>
      <c r="B17" s="255" t="s">
        <v>747</v>
      </c>
      <c r="C17" s="127" t="s">
        <v>1205</v>
      </c>
      <c r="D17" s="204"/>
      <c r="E17" s="204"/>
      <c r="F17" s="204"/>
      <c r="G17" s="204"/>
      <c r="H17" s="204"/>
      <c r="I17" s="204">
        <v>930</v>
      </c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>
        <v>3254683</v>
      </c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>
        <v>420480</v>
      </c>
      <c r="BX17" s="206"/>
      <c r="BY17" s="204"/>
      <c r="BZ17" s="204"/>
      <c r="CA17" s="204"/>
      <c r="CB17" s="204"/>
      <c r="CC17" s="204"/>
      <c r="CD17" s="206"/>
      <c r="CE17" s="204"/>
      <c r="CF17" s="204"/>
      <c r="CG17" s="204"/>
      <c r="CH17" s="204"/>
      <c r="CI17" s="204"/>
      <c r="CJ17" s="204"/>
      <c r="CK17" s="204"/>
      <c r="CL17" s="204"/>
      <c r="CM17" s="204"/>
    </row>
    <row r="18" spans="1:91" ht="24.6" hidden="1">
      <c r="A18" s="125">
        <v>15</v>
      </c>
      <c r="B18" s="255" t="s">
        <v>748</v>
      </c>
      <c r="C18" s="127" t="s">
        <v>1206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>
        <v>371061.39</v>
      </c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</row>
    <row r="19" spans="1:91" ht="24.6" hidden="1">
      <c r="A19" s="125">
        <v>15</v>
      </c>
      <c r="B19" s="255" t="s">
        <v>749</v>
      </c>
      <c r="C19" s="127" t="s">
        <v>394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>
        <v>72200</v>
      </c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>
        <v>22240</v>
      </c>
      <c r="BC19" s="204"/>
      <c r="BD19" s="204">
        <v>530080</v>
      </c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6">
        <v>143610</v>
      </c>
      <c r="BT19" s="206"/>
      <c r="BU19" s="206"/>
      <c r="BV19" s="206">
        <v>23040</v>
      </c>
      <c r="BW19" s="206"/>
      <c r="BX19" s="206"/>
      <c r="BY19" s="206"/>
      <c r="BZ19" s="206"/>
      <c r="CA19" s="206"/>
      <c r="CB19" s="206"/>
      <c r="CC19" s="206"/>
      <c r="CD19" s="206"/>
      <c r="CE19" s="206">
        <v>73222</v>
      </c>
      <c r="CF19" s="206"/>
      <c r="CG19" s="206"/>
      <c r="CH19" s="206"/>
      <c r="CI19" s="206"/>
      <c r="CJ19" s="206"/>
      <c r="CK19" s="206"/>
      <c r="CL19" s="206"/>
      <c r="CM19" s="206"/>
    </row>
    <row r="20" spans="1:91" ht="24.6" hidden="1">
      <c r="A20" s="125">
        <v>15</v>
      </c>
      <c r="B20" s="255" t="s">
        <v>750</v>
      </c>
      <c r="C20" s="127" t="s">
        <v>395</v>
      </c>
      <c r="D20" s="204">
        <v>319470</v>
      </c>
      <c r="E20" s="204"/>
      <c r="F20" s="204"/>
      <c r="G20" s="204"/>
      <c r="H20" s="204">
        <v>31640</v>
      </c>
      <c r="I20" s="204"/>
      <c r="J20" s="204"/>
      <c r="K20" s="204"/>
      <c r="L20" s="204"/>
      <c r="M20" s="204"/>
      <c r="N20" s="204"/>
      <c r="O20" s="204"/>
      <c r="P20" s="204">
        <v>202870</v>
      </c>
      <c r="Q20" s="204"/>
      <c r="R20" s="204"/>
      <c r="S20" s="204">
        <v>5960</v>
      </c>
      <c r="T20" s="204"/>
      <c r="U20" s="204"/>
      <c r="V20" s="204"/>
      <c r="W20" s="204"/>
      <c r="X20" s="204">
        <v>510770</v>
      </c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>
        <v>2251941</v>
      </c>
      <c r="AM20" s="204"/>
      <c r="AN20" s="204"/>
      <c r="AO20" s="204"/>
      <c r="AP20" s="204">
        <v>5620</v>
      </c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>
        <v>349709</v>
      </c>
      <c r="BE20" s="204">
        <v>16367</v>
      </c>
      <c r="BF20" s="204">
        <v>34380</v>
      </c>
      <c r="BG20" s="204"/>
      <c r="BH20" s="204">
        <v>78240</v>
      </c>
      <c r="BI20" s="204"/>
      <c r="BJ20" s="204"/>
      <c r="BK20" s="204"/>
      <c r="BL20" s="204"/>
      <c r="BM20" s="204">
        <v>39215</v>
      </c>
      <c r="BN20" s="204"/>
      <c r="BO20" s="204"/>
      <c r="BP20" s="204"/>
      <c r="BQ20" s="204"/>
      <c r="BR20" s="204"/>
      <c r="BS20" s="206">
        <v>28665</v>
      </c>
      <c r="BT20" s="206"/>
      <c r="BU20" s="206"/>
      <c r="BV20" s="206">
        <v>6990</v>
      </c>
      <c r="BW20" s="204"/>
      <c r="BX20" s="206"/>
      <c r="BY20" s="206"/>
      <c r="BZ20" s="206"/>
      <c r="CA20" s="206"/>
      <c r="CB20" s="206">
        <v>113350</v>
      </c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</row>
    <row r="21" spans="1:91" ht="24.6" hidden="1">
      <c r="A21" s="125">
        <v>15</v>
      </c>
      <c r="B21" s="255" t="s">
        <v>751</v>
      </c>
      <c r="C21" s="127" t="s">
        <v>396</v>
      </c>
      <c r="D21" s="204">
        <v>1332790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>
        <v>17270</v>
      </c>
      <c r="Q21" s="204"/>
      <c r="R21" s="204"/>
      <c r="S21" s="204"/>
      <c r="T21" s="204"/>
      <c r="U21" s="204"/>
      <c r="V21" s="204"/>
      <c r="W21" s="204"/>
      <c r="X21" s="204">
        <v>2876880</v>
      </c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>
        <v>21665</v>
      </c>
      <c r="AJ21" s="204"/>
      <c r="AK21" s="204"/>
      <c r="AL21" s="204">
        <v>623650</v>
      </c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>
        <v>98260</v>
      </c>
      <c r="BC21" s="204"/>
      <c r="BD21" s="204">
        <v>288915</v>
      </c>
      <c r="BE21" s="204">
        <v>26266</v>
      </c>
      <c r="BF21" s="204"/>
      <c r="BG21" s="204"/>
      <c r="BH21" s="204">
        <v>45800</v>
      </c>
      <c r="BI21" s="204"/>
      <c r="BJ21" s="204"/>
      <c r="BK21" s="204"/>
      <c r="BL21" s="204"/>
      <c r="BM21" s="204">
        <v>64680</v>
      </c>
      <c r="BN21" s="204"/>
      <c r="BO21" s="204"/>
      <c r="BP21" s="204"/>
      <c r="BQ21" s="204"/>
      <c r="BR21" s="204"/>
      <c r="BS21" s="206">
        <v>1353125</v>
      </c>
      <c r="BT21" s="206"/>
      <c r="BU21" s="206"/>
      <c r="BV21" s="206">
        <v>180970</v>
      </c>
      <c r="BW21" s="206"/>
      <c r="BX21" s="206"/>
      <c r="BY21" s="206">
        <v>49000</v>
      </c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</row>
    <row r="22" spans="1:91" ht="24.6" hidden="1">
      <c r="A22" s="125">
        <v>15</v>
      </c>
      <c r="B22" s="255" t="s">
        <v>752</v>
      </c>
      <c r="C22" s="127" t="s">
        <v>397</v>
      </c>
      <c r="D22" s="204">
        <v>48107</v>
      </c>
      <c r="E22" s="204"/>
      <c r="F22" s="204">
        <v>3440</v>
      </c>
      <c r="G22" s="204"/>
      <c r="H22" s="204"/>
      <c r="I22" s="204"/>
      <c r="J22" s="204"/>
      <c r="K22" s="204"/>
      <c r="L22" s="204"/>
      <c r="M22" s="204">
        <v>66358</v>
      </c>
      <c r="N22" s="204"/>
      <c r="O22" s="204"/>
      <c r="P22" s="204">
        <v>129800</v>
      </c>
      <c r="Q22" s="204"/>
      <c r="R22" s="204"/>
      <c r="S22" s="204"/>
      <c r="T22" s="204">
        <v>69065</v>
      </c>
      <c r="U22" s="204">
        <v>1070</v>
      </c>
      <c r="V22" s="204"/>
      <c r="W22" s="204"/>
      <c r="X22" s="204">
        <v>259236</v>
      </c>
      <c r="Y22" s="204">
        <v>58700</v>
      </c>
      <c r="Z22" s="204">
        <v>10610</v>
      </c>
      <c r="AA22" s="204"/>
      <c r="AB22" s="204"/>
      <c r="AC22" s="204"/>
      <c r="AD22" s="204"/>
      <c r="AE22" s="204"/>
      <c r="AF22" s="204"/>
      <c r="AG22" s="204"/>
      <c r="AH22" s="204"/>
      <c r="AI22" s="204">
        <v>3950</v>
      </c>
      <c r="AJ22" s="204"/>
      <c r="AK22" s="204"/>
      <c r="AL22" s="204">
        <v>1038450</v>
      </c>
      <c r="AM22" s="204"/>
      <c r="AN22" s="204"/>
      <c r="AO22" s="204">
        <v>380</v>
      </c>
      <c r="AP22" s="204"/>
      <c r="AQ22" s="204">
        <v>631</v>
      </c>
      <c r="AR22" s="204"/>
      <c r="AS22" s="204">
        <v>31620</v>
      </c>
      <c r="AT22" s="204"/>
      <c r="AU22" s="204"/>
      <c r="AV22" s="204"/>
      <c r="AW22" s="204"/>
      <c r="AX22" s="204"/>
      <c r="AY22" s="204"/>
      <c r="AZ22" s="204"/>
      <c r="BA22" s="204"/>
      <c r="BB22" s="204">
        <v>20070</v>
      </c>
      <c r="BC22" s="204"/>
      <c r="BD22" s="204">
        <v>245570</v>
      </c>
      <c r="BE22" s="204">
        <v>450</v>
      </c>
      <c r="BF22" s="204"/>
      <c r="BG22" s="204"/>
      <c r="BH22" s="204">
        <v>206875</v>
      </c>
      <c r="BI22" s="204"/>
      <c r="BJ22" s="204"/>
      <c r="BK22" s="204"/>
      <c r="BL22" s="204">
        <v>19310</v>
      </c>
      <c r="BM22" s="204">
        <v>131195</v>
      </c>
      <c r="BN22" s="204">
        <v>111805</v>
      </c>
      <c r="BO22" s="204">
        <v>4730</v>
      </c>
      <c r="BP22" s="204"/>
      <c r="BQ22" s="204"/>
      <c r="BR22" s="204"/>
      <c r="BS22" s="206">
        <v>105005</v>
      </c>
      <c r="BT22" s="204"/>
      <c r="BU22" s="204"/>
      <c r="BV22" s="204"/>
      <c r="BW22" s="204"/>
      <c r="BX22" s="206"/>
      <c r="BY22" s="204"/>
      <c r="BZ22" s="204"/>
      <c r="CA22" s="204"/>
      <c r="CB22" s="204"/>
      <c r="CC22" s="204"/>
      <c r="CD22" s="204"/>
      <c r="CE22" s="204"/>
      <c r="CF22" s="204">
        <v>7260</v>
      </c>
      <c r="CG22" s="204"/>
      <c r="CH22" s="204"/>
      <c r="CI22" s="206"/>
      <c r="CJ22" s="204">
        <v>12350</v>
      </c>
      <c r="CK22" s="206">
        <v>32556</v>
      </c>
      <c r="CL22" s="204"/>
      <c r="CM22" s="204"/>
    </row>
    <row r="23" spans="1:91" ht="24.6" hidden="1">
      <c r="A23" s="125">
        <v>4</v>
      </c>
      <c r="B23" s="255" t="s">
        <v>753</v>
      </c>
      <c r="C23" s="128" t="s">
        <v>398</v>
      </c>
      <c r="D23" s="204">
        <v>932478</v>
      </c>
      <c r="E23" s="204">
        <v>46300</v>
      </c>
      <c r="F23" s="204">
        <v>49500</v>
      </c>
      <c r="G23" s="204"/>
      <c r="H23" s="204">
        <v>10650</v>
      </c>
      <c r="I23" s="204">
        <v>47600</v>
      </c>
      <c r="J23" s="204">
        <v>42200</v>
      </c>
      <c r="K23" s="204">
        <v>46900</v>
      </c>
      <c r="L23" s="204">
        <v>66550</v>
      </c>
      <c r="M23" s="204">
        <v>10450</v>
      </c>
      <c r="N23" s="204">
        <v>332350</v>
      </c>
      <c r="O23" s="204">
        <v>24000</v>
      </c>
      <c r="P23" s="204">
        <v>59250</v>
      </c>
      <c r="Q23" s="204">
        <v>120800</v>
      </c>
      <c r="R23" s="204"/>
      <c r="S23" s="204"/>
      <c r="T23" s="204">
        <v>56100</v>
      </c>
      <c r="U23" s="204"/>
      <c r="V23" s="204">
        <v>100000</v>
      </c>
      <c r="W23" s="204">
        <v>15700</v>
      </c>
      <c r="X23" s="204">
        <v>137700</v>
      </c>
      <c r="Y23" s="204">
        <v>12750</v>
      </c>
      <c r="Z23" s="204">
        <v>42300</v>
      </c>
      <c r="AA23" s="204">
        <v>39450</v>
      </c>
      <c r="AB23" s="204"/>
      <c r="AC23" s="204">
        <v>15750</v>
      </c>
      <c r="AD23" s="204"/>
      <c r="AE23" s="204">
        <v>22100</v>
      </c>
      <c r="AF23" s="204">
        <v>41250</v>
      </c>
      <c r="AG23" s="204">
        <v>2200</v>
      </c>
      <c r="AH23" s="204">
        <v>19900</v>
      </c>
      <c r="AI23" s="204">
        <v>25400</v>
      </c>
      <c r="AJ23" s="204">
        <v>7050</v>
      </c>
      <c r="AK23" s="204">
        <v>62950</v>
      </c>
      <c r="AL23" s="204">
        <v>203200</v>
      </c>
      <c r="AM23" s="204"/>
      <c r="AN23" s="204">
        <v>16850</v>
      </c>
      <c r="AO23" s="204"/>
      <c r="AP23" s="204">
        <v>81400</v>
      </c>
      <c r="AQ23" s="204">
        <v>23500</v>
      </c>
      <c r="AR23" s="204">
        <v>84600</v>
      </c>
      <c r="AS23" s="204">
        <v>41200</v>
      </c>
      <c r="AT23" s="204">
        <v>19000</v>
      </c>
      <c r="AU23" s="204">
        <v>189150</v>
      </c>
      <c r="AV23" s="204">
        <v>150850</v>
      </c>
      <c r="AW23" s="204">
        <v>49400</v>
      </c>
      <c r="AX23" s="204">
        <v>19700</v>
      </c>
      <c r="AY23" s="204">
        <v>29550</v>
      </c>
      <c r="AZ23" s="204">
        <v>7650</v>
      </c>
      <c r="BA23" s="204">
        <v>14750</v>
      </c>
      <c r="BB23" s="204"/>
      <c r="BC23" s="204">
        <v>17150</v>
      </c>
      <c r="BD23" s="204">
        <v>103100</v>
      </c>
      <c r="BE23" s="204">
        <v>4500</v>
      </c>
      <c r="BF23" s="204">
        <v>11550</v>
      </c>
      <c r="BG23" s="204"/>
      <c r="BH23" s="204">
        <v>41200</v>
      </c>
      <c r="BI23" s="204">
        <v>4200</v>
      </c>
      <c r="BJ23" s="204"/>
      <c r="BK23" s="204">
        <v>34550</v>
      </c>
      <c r="BL23" s="204"/>
      <c r="BM23" s="204">
        <v>340100</v>
      </c>
      <c r="BN23" s="204"/>
      <c r="BO23" s="204">
        <v>12250</v>
      </c>
      <c r="BP23" s="204"/>
      <c r="BQ23" s="204">
        <v>16400</v>
      </c>
      <c r="BR23" s="204"/>
      <c r="BS23" s="206"/>
      <c r="BT23" s="204">
        <v>72100</v>
      </c>
      <c r="BU23" s="204"/>
      <c r="BV23" s="204"/>
      <c r="BW23" s="204"/>
      <c r="BX23" s="204"/>
      <c r="BY23" s="204"/>
      <c r="BZ23" s="204">
        <v>23250</v>
      </c>
      <c r="CA23" s="204">
        <v>57700</v>
      </c>
      <c r="CB23" s="206">
        <v>4300</v>
      </c>
      <c r="CC23" s="204">
        <v>34900</v>
      </c>
      <c r="CD23" s="206">
        <v>51700</v>
      </c>
      <c r="CE23" s="204">
        <v>8650</v>
      </c>
      <c r="CF23" s="206">
        <v>15950</v>
      </c>
      <c r="CG23" s="204"/>
      <c r="CH23" s="204"/>
      <c r="CI23" s="204"/>
      <c r="CJ23" s="204">
        <v>22700</v>
      </c>
      <c r="CK23" s="206">
        <v>77100</v>
      </c>
      <c r="CL23" s="204">
        <v>4800</v>
      </c>
      <c r="CM23" s="206">
        <v>3350</v>
      </c>
    </row>
    <row r="24" spans="1:91" ht="24.6" hidden="1">
      <c r="A24" s="125">
        <v>19</v>
      </c>
      <c r="B24" s="255" t="s">
        <v>754</v>
      </c>
      <c r="C24" s="129" t="s">
        <v>399</v>
      </c>
      <c r="D24" s="204">
        <v>1089527.98</v>
      </c>
      <c r="E24" s="204">
        <v>1035149.3</v>
      </c>
      <c r="F24" s="204">
        <v>54132.4</v>
      </c>
      <c r="G24" s="204">
        <v>87457.83</v>
      </c>
      <c r="H24" s="204">
        <v>361830.40000000002</v>
      </c>
      <c r="I24" s="204">
        <v>408681.64</v>
      </c>
      <c r="J24" s="204">
        <v>84996.24</v>
      </c>
      <c r="K24" s="204">
        <v>910055.01</v>
      </c>
      <c r="L24" s="204">
        <v>1126830.43</v>
      </c>
      <c r="M24" s="204">
        <v>627452.49</v>
      </c>
      <c r="N24" s="204">
        <v>1081235.17</v>
      </c>
      <c r="O24" s="204">
        <v>399750.6</v>
      </c>
      <c r="P24" s="204">
        <v>44537.95</v>
      </c>
      <c r="Q24" s="204">
        <v>16327.94</v>
      </c>
      <c r="R24" s="204">
        <v>26105.77</v>
      </c>
      <c r="S24" s="204">
        <v>1690378.54</v>
      </c>
      <c r="T24" s="204">
        <v>26696.93</v>
      </c>
      <c r="U24" s="204">
        <v>6040.8</v>
      </c>
      <c r="V24" s="204">
        <v>362544.4</v>
      </c>
      <c r="W24" s="204">
        <v>32934.370000000003</v>
      </c>
      <c r="X24" s="204"/>
      <c r="Y24" s="204">
        <v>108609.07</v>
      </c>
      <c r="Z24" s="204">
        <v>631255.62</v>
      </c>
      <c r="AA24" s="204">
        <v>61280.7</v>
      </c>
      <c r="AB24" s="204"/>
      <c r="AC24" s="204">
        <v>47496.02</v>
      </c>
      <c r="AD24" s="204">
        <v>67002.8</v>
      </c>
      <c r="AE24" s="204">
        <v>1578299.3</v>
      </c>
      <c r="AF24" s="204">
        <v>9000</v>
      </c>
      <c r="AG24" s="204">
        <v>152255.4</v>
      </c>
      <c r="AH24" s="204">
        <v>239939.54</v>
      </c>
      <c r="AI24" s="204">
        <v>363854.95</v>
      </c>
      <c r="AJ24" s="204">
        <v>160106.93</v>
      </c>
      <c r="AK24" s="204">
        <v>60397.7</v>
      </c>
      <c r="AL24" s="204">
        <v>240070</v>
      </c>
      <c r="AM24" s="204">
        <v>246504.7</v>
      </c>
      <c r="AN24" s="204"/>
      <c r="AO24" s="204">
        <v>2695240.99</v>
      </c>
      <c r="AP24" s="204">
        <v>239167.78</v>
      </c>
      <c r="AQ24" s="204">
        <v>1402269.71</v>
      </c>
      <c r="AR24" s="204">
        <v>175196.15</v>
      </c>
      <c r="AS24" s="204">
        <v>4328854.03</v>
      </c>
      <c r="AT24" s="204">
        <v>22450</v>
      </c>
      <c r="AU24" s="204">
        <v>216592.95</v>
      </c>
      <c r="AV24" s="204">
        <v>19496.03</v>
      </c>
      <c r="AW24" s="204">
        <v>137500</v>
      </c>
      <c r="AX24" s="204">
        <v>9182</v>
      </c>
      <c r="AY24" s="204">
        <v>578433.26</v>
      </c>
      <c r="AZ24" s="204">
        <v>554294.64</v>
      </c>
      <c r="BA24" s="204">
        <v>369396.6</v>
      </c>
      <c r="BB24" s="204">
        <v>3851612.11</v>
      </c>
      <c r="BC24" s="204">
        <v>338149.72</v>
      </c>
      <c r="BD24" s="204">
        <v>4283280.34</v>
      </c>
      <c r="BE24" s="204"/>
      <c r="BF24" s="204"/>
      <c r="BG24" s="204"/>
      <c r="BH24" s="204"/>
      <c r="BI24" s="204">
        <v>295463.64</v>
      </c>
      <c r="BJ24" s="204"/>
      <c r="BK24" s="204"/>
      <c r="BL24" s="204"/>
      <c r="BM24" s="204">
        <v>2703501.74</v>
      </c>
      <c r="BN24" s="204">
        <v>1630</v>
      </c>
      <c r="BO24" s="204">
        <v>218831.37</v>
      </c>
      <c r="BP24" s="204">
        <v>44793.19</v>
      </c>
      <c r="BQ24" s="204"/>
      <c r="BR24" s="204"/>
      <c r="BS24" s="204">
        <v>30796616.960000001</v>
      </c>
      <c r="BT24" s="204"/>
      <c r="BU24" s="204"/>
      <c r="BV24" s="204">
        <v>213539.74</v>
      </c>
      <c r="BW24" s="204">
        <v>124000</v>
      </c>
      <c r="BX24" s="204">
        <v>658752.13</v>
      </c>
      <c r="BY24" s="204"/>
      <c r="BZ24" s="204"/>
      <c r="CA24" s="204"/>
      <c r="CB24" s="204">
        <v>175921.08</v>
      </c>
      <c r="CC24" s="204">
        <v>20040.12</v>
      </c>
      <c r="CD24" s="204">
        <v>268857.81</v>
      </c>
      <c r="CE24" s="204"/>
      <c r="CF24" s="204">
        <v>16374.4</v>
      </c>
      <c r="CG24" s="204">
        <v>388772.49</v>
      </c>
      <c r="CH24" s="204">
        <v>105352.79</v>
      </c>
      <c r="CI24" s="204"/>
      <c r="CJ24" s="204"/>
      <c r="CK24" s="204">
        <v>62650.01</v>
      </c>
      <c r="CL24" s="204">
        <v>194317.57</v>
      </c>
      <c r="CM24" s="204"/>
    </row>
    <row r="25" spans="1:91" ht="24.6" hidden="1">
      <c r="A25" s="125">
        <v>8</v>
      </c>
      <c r="B25" s="255" t="s">
        <v>755</v>
      </c>
      <c r="C25" s="130" t="s">
        <v>400</v>
      </c>
      <c r="D25" s="204">
        <v>2570</v>
      </c>
      <c r="E25" s="204"/>
      <c r="F25" s="204"/>
      <c r="G25" s="204"/>
      <c r="H25" s="204"/>
      <c r="I25" s="204"/>
      <c r="J25" s="204"/>
      <c r="K25" s="204">
        <v>35883</v>
      </c>
      <c r="L25" s="204"/>
      <c r="M25" s="204"/>
      <c r="N25" s="204">
        <v>1288</v>
      </c>
      <c r="O25" s="204"/>
      <c r="P25" s="204">
        <v>2095</v>
      </c>
      <c r="Q25" s="204">
        <v>298.75</v>
      </c>
      <c r="R25" s="204"/>
      <c r="S25" s="204"/>
      <c r="T25" s="204">
        <v>4340</v>
      </c>
      <c r="U25" s="204"/>
      <c r="V25" s="204"/>
      <c r="W25" s="204">
        <v>470</v>
      </c>
      <c r="X25" s="204">
        <v>1564</v>
      </c>
      <c r="Y25" s="204"/>
      <c r="Z25" s="204"/>
      <c r="AA25" s="204">
        <v>217933.41</v>
      </c>
      <c r="AB25" s="204"/>
      <c r="AC25" s="204"/>
      <c r="AD25" s="204">
        <v>3336</v>
      </c>
      <c r="AE25" s="204"/>
      <c r="AF25" s="204">
        <v>756</v>
      </c>
      <c r="AG25" s="204"/>
      <c r="AH25" s="204">
        <v>153</v>
      </c>
      <c r="AI25" s="204"/>
      <c r="AJ25" s="204"/>
      <c r="AK25" s="204"/>
      <c r="AL25" s="204">
        <v>208506</v>
      </c>
      <c r="AM25" s="204"/>
      <c r="AN25" s="204"/>
      <c r="AO25" s="204"/>
      <c r="AP25" s="204">
        <v>0</v>
      </c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>
        <v>346</v>
      </c>
      <c r="BC25" s="204">
        <v>660</v>
      </c>
      <c r="BD25" s="204">
        <v>332681.25</v>
      </c>
      <c r="BE25" s="204"/>
      <c r="BF25" s="204"/>
      <c r="BG25" s="204"/>
      <c r="BH25" s="204">
        <v>4581</v>
      </c>
      <c r="BI25" s="204"/>
      <c r="BJ25" s="204"/>
      <c r="BK25" s="204"/>
      <c r="BL25" s="204">
        <v>9983</v>
      </c>
      <c r="BM25" s="204"/>
      <c r="BN25" s="204"/>
      <c r="BO25" s="204"/>
      <c r="BP25" s="204"/>
      <c r="BQ25" s="204"/>
      <c r="BR25" s="204"/>
      <c r="BS25" s="204">
        <v>136664</v>
      </c>
      <c r="BT25" s="206"/>
      <c r="BU25" s="206"/>
      <c r="BV25" s="206"/>
      <c r="BW25" s="204"/>
      <c r="BX25" s="206">
        <v>5716</v>
      </c>
      <c r="BY25" s="206"/>
      <c r="BZ25" s="206"/>
      <c r="CA25" s="206"/>
      <c r="CB25" s="206"/>
      <c r="CC25" s="204"/>
      <c r="CD25" s="206"/>
      <c r="CE25" s="206">
        <v>0</v>
      </c>
      <c r="CF25" s="206"/>
      <c r="CG25" s="204"/>
      <c r="CH25" s="204"/>
      <c r="CI25" s="206"/>
      <c r="CJ25" s="204"/>
      <c r="CK25" s="206"/>
      <c r="CL25" s="206"/>
      <c r="CM25" s="204"/>
    </row>
    <row r="26" spans="1:91" ht="24.6" hidden="1">
      <c r="A26" s="125">
        <v>8</v>
      </c>
      <c r="B26" s="255" t="s">
        <v>756</v>
      </c>
      <c r="C26" s="130" t="s">
        <v>401</v>
      </c>
      <c r="D26" s="204">
        <v>624870.75</v>
      </c>
      <c r="E26" s="204"/>
      <c r="F26" s="204"/>
      <c r="G26" s="204"/>
      <c r="H26" s="204"/>
      <c r="I26" s="204">
        <v>15700.5</v>
      </c>
      <c r="J26" s="204">
        <v>2119.25</v>
      </c>
      <c r="K26" s="204">
        <v>18519</v>
      </c>
      <c r="L26" s="204"/>
      <c r="M26" s="204"/>
      <c r="N26" s="204">
        <v>380904</v>
      </c>
      <c r="O26" s="204"/>
      <c r="P26" s="204">
        <v>364018.25</v>
      </c>
      <c r="Q26" s="204">
        <v>5589.45</v>
      </c>
      <c r="R26" s="204"/>
      <c r="S26" s="204">
        <v>137927</v>
      </c>
      <c r="T26" s="204">
        <v>16210</v>
      </c>
      <c r="U26" s="204"/>
      <c r="V26" s="204"/>
      <c r="W26" s="204">
        <v>1325</v>
      </c>
      <c r="X26" s="204">
        <v>714830.2</v>
      </c>
      <c r="Y26" s="204"/>
      <c r="Z26" s="204">
        <v>20910</v>
      </c>
      <c r="AA26" s="204">
        <v>23142.5</v>
      </c>
      <c r="AB26" s="204"/>
      <c r="AC26" s="204"/>
      <c r="AD26" s="204"/>
      <c r="AE26" s="204">
        <v>35</v>
      </c>
      <c r="AF26" s="204">
        <v>17572</v>
      </c>
      <c r="AG26" s="204"/>
      <c r="AH26" s="204"/>
      <c r="AI26" s="204">
        <v>29340</v>
      </c>
      <c r="AJ26" s="204">
        <v>26645</v>
      </c>
      <c r="AK26" s="204"/>
      <c r="AL26" s="204">
        <v>3633290.44</v>
      </c>
      <c r="AM26" s="204"/>
      <c r="AN26" s="204"/>
      <c r="AO26" s="204">
        <v>28499.25</v>
      </c>
      <c r="AP26" s="204">
        <v>164268</v>
      </c>
      <c r="AQ26" s="204">
        <v>38253</v>
      </c>
      <c r="AR26" s="204"/>
      <c r="AS26" s="204">
        <v>38100</v>
      </c>
      <c r="AT26" s="204">
        <v>13902.5</v>
      </c>
      <c r="AU26" s="204">
        <v>19225</v>
      </c>
      <c r="AV26" s="204"/>
      <c r="AW26" s="204">
        <v>3040</v>
      </c>
      <c r="AX26" s="204"/>
      <c r="AY26" s="204">
        <v>16163.5</v>
      </c>
      <c r="AZ26" s="204"/>
      <c r="BA26" s="204">
        <v>4346</v>
      </c>
      <c r="BB26" s="204">
        <v>303910.2</v>
      </c>
      <c r="BC26" s="204"/>
      <c r="BD26" s="204">
        <v>2290739.77</v>
      </c>
      <c r="BE26" s="204">
        <v>89223.2</v>
      </c>
      <c r="BF26" s="204"/>
      <c r="BG26" s="204">
        <v>25956.75</v>
      </c>
      <c r="BH26" s="204">
        <v>1156361.24</v>
      </c>
      <c r="BI26" s="204">
        <v>6043.5</v>
      </c>
      <c r="BJ26" s="204"/>
      <c r="BK26" s="204"/>
      <c r="BL26" s="204"/>
      <c r="BM26" s="204">
        <v>422580.25</v>
      </c>
      <c r="BN26" s="204"/>
      <c r="BO26" s="204">
        <v>6825</v>
      </c>
      <c r="BP26" s="204">
        <v>27278.5</v>
      </c>
      <c r="BQ26" s="204"/>
      <c r="BR26" s="204"/>
      <c r="BS26" s="204">
        <v>1667574</v>
      </c>
      <c r="BT26" s="204">
        <v>15403</v>
      </c>
      <c r="BU26" s="204">
        <v>17815.16</v>
      </c>
      <c r="BV26" s="204">
        <v>241064</v>
      </c>
      <c r="BW26" s="204"/>
      <c r="BX26" s="204"/>
      <c r="BY26" s="204">
        <v>15044.5</v>
      </c>
      <c r="BZ26" s="204"/>
      <c r="CA26" s="204">
        <v>10965</v>
      </c>
      <c r="CB26" s="204"/>
      <c r="CC26" s="204">
        <v>13640</v>
      </c>
      <c r="CD26" s="204">
        <v>111096</v>
      </c>
      <c r="CE26" s="204"/>
      <c r="CF26" s="204">
        <v>25859</v>
      </c>
      <c r="CG26" s="204"/>
      <c r="CH26" s="204"/>
      <c r="CI26" s="204"/>
      <c r="CJ26" s="204"/>
      <c r="CK26" s="206">
        <v>54683.5</v>
      </c>
      <c r="CL26" s="204"/>
      <c r="CM26" s="204"/>
    </row>
    <row r="27" spans="1:91" ht="24.6" hidden="1">
      <c r="A27" s="125">
        <v>11</v>
      </c>
      <c r="B27" s="255" t="s">
        <v>757</v>
      </c>
      <c r="C27" s="131" t="s">
        <v>402</v>
      </c>
      <c r="D27" s="204">
        <v>8800213.3300000001</v>
      </c>
      <c r="E27" s="204">
        <v>340332.9</v>
      </c>
      <c r="F27" s="204">
        <v>388201.5</v>
      </c>
      <c r="G27" s="204">
        <v>572570</v>
      </c>
      <c r="H27" s="204">
        <v>138875.5</v>
      </c>
      <c r="I27" s="204">
        <v>375550</v>
      </c>
      <c r="J27" s="204">
        <v>464837.45</v>
      </c>
      <c r="K27" s="204">
        <v>933658.29</v>
      </c>
      <c r="L27" s="204">
        <v>554035</v>
      </c>
      <c r="M27" s="204">
        <v>468869</v>
      </c>
      <c r="N27" s="204">
        <v>1659944</v>
      </c>
      <c r="O27" s="204">
        <v>64522</v>
      </c>
      <c r="P27" s="204">
        <v>2931432.75</v>
      </c>
      <c r="Q27" s="204">
        <v>777407.8</v>
      </c>
      <c r="R27" s="204">
        <v>391297</v>
      </c>
      <c r="S27" s="204">
        <v>860217</v>
      </c>
      <c r="T27" s="204">
        <v>463074.2</v>
      </c>
      <c r="U27" s="204">
        <v>1100436.92</v>
      </c>
      <c r="V27" s="204">
        <v>475187.5</v>
      </c>
      <c r="W27" s="204">
        <v>207675</v>
      </c>
      <c r="X27" s="204">
        <v>8258462.4800000004</v>
      </c>
      <c r="Y27" s="204">
        <v>230858.5</v>
      </c>
      <c r="Z27" s="204">
        <v>1695905.15</v>
      </c>
      <c r="AA27" s="204">
        <v>618588.63</v>
      </c>
      <c r="AB27" s="204">
        <v>284201</v>
      </c>
      <c r="AC27" s="204">
        <v>342130.7</v>
      </c>
      <c r="AD27" s="204">
        <v>1168968</v>
      </c>
      <c r="AE27" s="204">
        <v>1433630</v>
      </c>
      <c r="AF27" s="204">
        <v>274800.5</v>
      </c>
      <c r="AG27" s="204">
        <v>259400</v>
      </c>
      <c r="AH27" s="204">
        <v>250968</v>
      </c>
      <c r="AI27" s="204">
        <v>1205029.5</v>
      </c>
      <c r="AJ27" s="204">
        <v>372569</v>
      </c>
      <c r="AK27" s="204">
        <v>357606.5</v>
      </c>
      <c r="AL27" s="204">
        <v>13164379.35</v>
      </c>
      <c r="AM27" s="204">
        <v>235933</v>
      </c>
      <c r="AN27" s="204">
        <v>213124</v>
      </c>
      <c r="AO27" s="204">
        <v>1016995.39</v>
      </c>
      <c r="AP27" s="204">
        <v>613219</v>
      </c>
      <c r="AQ27" s="204">
        <v>482267</v>
      </c>
      <c r="AR27" s="204">
        <v>145342.5</v>
      </c>
      <c r="AS27" s="204">
        <v>2770314.5</v>
      </c>
      <c r="AT27" s="204">
        <v>479031.25</v>
      </c>
      <c r="AU27" s="204">
        <v>637654</v>
      </c>
      <c r="AV27" s="204">
        <v>656810.18999999994</v>
      </c>
      <c r="AW27" s="204">
        <v>513930.82</v>
      </c>
      <c r="AX27" s="204">
        <v>352973.25</v>
      </c>
      <c r="AY27" s="204">
        <v>442576.25</v>
      </c>
      <c r="AZ27" s="204">
        <v>339523.25</v>
      </c>
      <c r="BA27" s="204">
        <v>275950</v>
      </c>
      <c r="BB27" s="204">
        <v>3102700.75</v>
      </c>
      <c r="BC27" s="204">
        <v>264777</v>
      </c>
      <c r="BD27" s="204">
        <v>11470745</v>
      </c>
      <c r="BE27" s="204">
        <v>1110212.75</v>
      </c>
      <c r="BF27" s="204">
        <v>444632.25</v>
      </c>
      <c r="BG27" s="204">
        <v>441082</v>
      </c>
      <c r="BH27" s="204">
        <v>6255837.3499999996</v>
      </c>
      <c r="BI27" s="204">
        <v>165542.39999999999</v>
      </c>
      <c r="BJ27" s="204">
        <v>119364</v>
      </c>
      <c r="BK27" s="204">
        <v>375538</v>
      </c>
      <c r="BL27" s="204">
        <v>261456.5</v>
      </c>
      <c r="BM27" s="204">
        <v>3201968.25</v>
      </c>
      <c r="BN27" s="204">
        <v>690495.25</v>
      </c>
      <c r="BO27" s="204">
        <v>369844</v>
      </c>
      <c r="BP27" s="204">
        <v>1077485</v>
      </c>
      <c r="BQ27" s="204">
        <v>403769.72</v>
      </c>
      <c r="BR27" s="204">
        <v>517301.1</v>
      </c>
      <c r="BS27" s="204">
        <v>25766951.050000001</v>
      </c>
      <c r="BT27" s="204">
        <v>462391</v>
      </c>
      <c r="BU27" s="204">
        <v>631437.24</v>
      </c>
      <c r="BV27" s="204">
        <v>2499701.4</v>
      </c>
      <c r="BW27" s="204">
        <v>52728</v>
      </c>
      <c r="BX27" s="204">
        <v>430085.5</v>
      </c>
      <c r="BY27" s="204">
        <v>1331956.42</v>
      </c>
      <c r="BZ27" s="204">
        <v>187817.9</v>
      </c>
      <c r="CA27" s="204">
        <v>550169</v>
      </c>
      <c r="CB27" s="204">
        <v>273529</v>
      </c>
      <c r="CC27" s="204">
        <v>879386</v>
      </c>
      <c r="CD27" s="204">
        <v>1604892</v>
      </c>
      <c r="CE27" s="204">
        <v>1222208.8500000001</v>
      </c>
      <c r="CF27" s="204">
        <v>1053233.5</v>
      </c>
      <c r="CG27" s="204">
        <v>213437.5</v>
      </c>
      <c r="CH27" s="204">
        <v>286559</v>
      </c>
      <c r="CI27" s="204">
        <v>227470.27</v>
      </c>
      <c r="CJ27" s="204">
        <v>246442.5</v>
      </c>
      <c r="CK27" s="206">
        <v>1617896.75</v>
      </c>
      <c r="CL27" s="204">
        <v>220881</v>
      </c>
      <c r="CM27" s="204">
        <v>222569</v>
      </c>
    </row>
    <row r="28" spans="1:91" ht="24.6" hidden="1">
      <c r="A28" s="125">
        <v>11</v>
      </c>
      <c r="B28" s="255" t="s">
        <v>758</v>
      </c>
      <c r="C28" s="131" t="s">
        <v>403</v>
      </c>
      <c r="D28" s="204">
        <v>10712379.5</v>
      </c>
      <c r="E28" s="204">
        <v>62992.85</v>
      </c>
      <c r="F28" s="204">
        <v>209986.5</v>
      </c>
      <c r="G28" s="204">
        <v>755497</v>
      </c>
      <c r="H28" s="204">
        <v>59496</v>
      </c>
      <c r="I28" s="204">
        <v>78197.5</v>
      </c>
      <c r="J28" s="204">
        <v>158518.75</v>
      </c>
      <c r="K28" s="204">
        <v>1107310</v>
      </c>
      <c r="L28" s="204">
        <v>64896</v>
      </c>
      <c r="M28" s="204">
        <v>221086.75</v>
      </c>
      <c r="N28" s="204">
        <v>3328868.5</v>
      </c>
      <c r="O28" s="204">
        <v>39340</v>
      </c>
      <c r="P28" s="204">
        <v>6759641.9500000002</v>
      </c>
      <c r="Q28" s="204">
        <v>323577.2</v>
      </c>
      <c r="R28" s="204">
        <v>344362</v>
      </c>
      <c r="S28" s="204">
        <v>1596481</v>
      </c>
      <c r="T28" s="204">
        <v>344680.43</v>
      </c>
      <c r="U28" s="204">
        <v>715633.3</v>
      </c>
      <c r="V28" s="204">
        <v>266298</v>
      </c>
      <c r="W28" s="204">
        <v>172018.5</v>
      </c>
      <c r="X28" s="204">
        <v>17964803.809999999</v>
      </c>
      <c r="Y28" s="204">
        <v>276568</v>
      </c>
      <c r="Z28" s="204">
        <v>851214</v>
      </c>
      <c r="AA28" s="204">
        <v>633503</v>
      </c>
      <c r="AB28" s="204">
        <v>88048</v>
      </c>
      <c r="AC28" s="204">
        <v>148627</v>
      </c>
      <c r="AD28" s="204">
        <v>1162536</v>
      </c>
      <c r="AE28" s="204">
        <v>1228554.5</v>
      </c>
      <c r="AF28" s="204">
        <v>207272</v>
      </c>
      <c r="AG28" s="204">
        <v>282556</v>
      </c>
      <c r="AH28" s="204">
        <v>142943</v>
      </c>
      <c r="AI28" s="204">
        <v>1814761</v>
      </c>
      <c r="AJ28" s="204">
        <v>194219</v>
      </c>
      <c r="AK28" s="204">
        <v>166509</v>
      </c>
      <c r="AL28" s="204">
        <v>22522009.789999999</v>
      </c>
      <c r="AM28" s="204">
        <v>81265</v>
      </c>
      <c r="AN28" s="204">
        <v>52190</v>
      </c>
      <c r="AO28" s="204">
        <v>203627.98</v>
      </c>
      <c r="AP28" s="204">
        <v>2198932</v>
      </c>
      <c r="AQ28" s="204">
        <v>179433</v>
      </c>
      <c r="AR28" s="204">
        <v>46699</v>
      </c>
      <c r="AS28" s="204">
        <v>5609798.4100000001</v>
      </c>
      <c r="AT28" s="204">
        <v>203423</v>
      </c>
      <c r="AU28" s="204">
        <v>546908</v>
      </c>
      <c r="AV28" s="204">
        <v>540920.18999999994</v>
      </c>
      <c r="AW28" s="204">
        <v>304618.5</v>
      </c>
      <c r="AX28" s="204">
        <v>89129.5</v>
      </c>
      <c r="AY28" s="204">
        <v>321472</v>
      </c>
      <c r="AZ28" s="204">
        <v>108216</v>
      </c>
      <c r="BA28" s="204">
        <v>77755</v>
      </c>
      <c r="BB28" s="204">
        <v>5305170.3</v>
      </c>
      <c r="BC28" s="204">
        <v>193372</v>
      </c>
      <c r="BD28" s="204">
        <v>21269191.600000001</v>
      </c>
      <c r="BE28" s="204">
        <v>2176445.65</v>
      </c>
      <c r="BF28" s="204">
        <v>203567.5</v>
      </c>
      <c r="BG28" s="204">
        <v>243328</v>
      </c>
      <c r="BH28" s="204">
        <v>15213695.939999999</v>
      </c>
      <c r="BI28" s="204">
        <v>154775.5</v>
      </c>
      <c r="BJ28" s="204">
        <v>145828</v>
      </c>
      <c r="BK28" s="204">
        <v>110227</v>
      </c>
      <c r="BL28" s="204">
        <v>268438</v>
      </c>
      <c r="BM28" s="204">
        <v>8681998.25</v>
      </c>
      <c r="BN28" s="204">
        <v>491573</v>
      </c>
      <c r="BO28" s="204">
        <v>205360</v>
      </c>
      <c r="BP28" s="204">
        <v>503725</v>
      </c>
      <c r="BQ28" s="204">
        <v>170099</v>
      </c>
      <c r="BR28" s="204">
        <v>148047.6</v>
      </c>
      <c r="BS28" s="206">
        <v>35455639.75</v>
      </c>
      <c r="BT28" s="206">
        <v>208497</v>
      </c>
      <c r="BU28" s="206">
        <v>164004.9</v>
      </c>
      <c r="BV28" s="206">
        <v>3888969</v>
      </c>
      <c r="BW28" s="206">
        <v>47350</v>
      </c>
      <c r="BX28" s="204">
        <v>119524</v>
      </c>
      <c r="BY28" s="206">
        <v>2617508.2400000002</v>
      </c>
      <c r="BZ28" s="206">
        <v>81531</v>
      </c>
      <c r="CA28" s="204">
        <v>15937</v>
      </c>
      <c r="CB28" s="204">
        <v>48419</v>
      </c>
      <c r="CC28" s="204">
        <v>225919</v>
      </c>
      <c r="CD28" s="204">
        <v>1648240</v>
      </c>
      <c r="CE28" s="206">
        <v>362401</v>
      </c>
      <c r="CF28" s="206">
        <v>1236696</v>
      </c>
      <c r="CG28" s="204">
        <v>42822</v>
      </c>
      <c r="CH28" s="204">
        <v>46243</v>
      </c>
      <c r="CI28" s="206">
        <v>54815</v>
      </c>
      <c r="CJ28" s="206">
        <v>70395</v>
      </c>
      <c r="CK28" s="206">
        <v>1869055</v>
      </c>
      <c r="CL28" s="206">
        <v>59154</v>
      </c>
      <c r="CM28" s="206">
        <v>58649</v>
      </c>
    </row>
    <row r="29" spans="1:91" ht="24.6" hidden="1">
      <c r="A29" s="125">
        <v>6</v>
      </c>
      <c r="B29" s="255" t="s">
        <v>759</v>
      </c>
      <c r="C29" s="132" t="s">
        <v>1207</v>
      </c>
      <c r="D29" s="204">
        <v>11638</v>
      </c>
      <c r="E29" s="204"/>
      <c r="F29" s="204"/>
      <c r="G29" s="204"/>
      <c r="H29" s="204"/>
      <c r="I29" s="204"/>
      <c r="J29" s="204"/>
      <c r="K29" s="204">
        <v>3163</v>
      </c>
      <c r="L29" s="204"/>
      <c r="M29" s="204"/>
      <c r="N29" s="204">
        <v>2420</v>
      </c>
      <c r="O29" s="204"/>
      <c r="P29" s="204">
        <v>2268.5</v>
      </c>
      <c r="Q29" s="204"/>
      <c r="R29" s="204"/>
      <c r="S29" s="204"/>
      <c r="T29" s="204"/>
      <c r="U29" s="204"/>
      <c r="V29" s="204"/>
      <c r="W29" s="204"/>
      <c r="X29" s="204">
        <v>27845.7</v>
      </c>
      <c r="Y29" s="204"/>
      <c r="Z29" s="204">
        <v>1175</v>
      </c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>
        <v>22956.5</v>
      </c>
      <c r="AM29" s="204"/>
      <c r="AN29" s="204"/>
      <c r="AO29" s="204"/>
      <c r="AP29" s="204">
        <v>3573</v>
      </c>
      <c r="AQ29" s="204"/>
      <c r="AR29" s="204"/>
      <c r="AS29" s="204"/>
      <c r="AT29" s="204"/>
      <c r="AU29" s="204"/>
      <c r="AV29" s="204">
        <v>2502.5</v>
      </c>
      <c r="AW29" s="204"/>
      <c r="AX29" s="204"/>
      <c r="AY29" s="204"/>
      <c r="AZ29" s="204"/>
      <c r="BA29" s="204"/>
      <c r="BB29" s="204"/>
      <c r="BC29" s="204"/>
      <c r="BD29" s="204">
        <v>115479.75</v>
      </c>
      <c r="BE29" s="204"/>
      <c r="BF29" s="204"/>
      <c r="BG29" s="204"/>
      <c r="BH29" s="204">
        <v>100536.25</v>
      </c>
      <c r="BI29" s="204"/>
      <c r="BJ29" s="204"/>
      <c r="BK29" s="204"/>
      <c r="BL29" s="204"/>
      <c r="BM29" s="204">
        <v>359</v>
      </c>
      <c r="BN29" s="204"/>
      <c r="BO29" s="204"/>
      <c r="BP29" s="204"/>
      <c r="BQ29" s="204"/>
      <c r="BR29" s="204"/>
      <c r="BS29" s="206">
        <v>5430</v>
      </c>
      <c r="BT29" s="206"/>
      <c r="BU29" s="206"/>
      <c r="BV29" s="206"/>
      <c r="BW29" s="204"/>
      <c r="BX29" s="204"/>
      <c r="BY29" s="204"/>
      <c r="BZ29" s="206"/>
      <c r="CA29" s="204"/>
      <c r="CB29" s="206"/>
      <c r="CC29" s="206"/>
      <c r="CD29" s="206"/>
      <c r="CE29" s="206"/>
      <c r="CF29" s="206">
        <v>10300</v>
      </c>
      <c r="CG29" s="204"/>
      <c r="CH29" s="204"/>
      <c r="CI29" s="204"/>
      <c r="CJ29" s="206"/>
      <c r="CK29" s="206"/>
      <c r="CL29" s="204"/>
      <c r="CM29" s="204"/>
    </row>
    <row r="30" spans="1:91" ht="24.6" hidden="1">
      <c r="A30" s="125">
        <v>6</v>
      </c>
      <c r="B30" s="255" t="s">
        <v>760</v>
      </c>
      <c r="C30" s="132" t="s">
        <v>1208</v>
      </c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>
        <v>35498.949999999997</v>
      </c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>
        <v>39358.5</v>
      </c>
      <c r="BE30" s="204"/>
      <c r="BF30" s="204"/>
      <c r="BG30" s="204"/>
      <c r="BH30" s="204">
        <v>76489.5</v>
      </c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6"/>
      <c r="BT30" s="204"/>
      <c r="BU30" s="206"/>
      <c r="BV30" s="204"/>
      <c r="BW30" s="206"/>
      <c r="BX30" s="206"/>
      <c r="BY30" s="206"/>
      <c r="BZ30" s="206"/>
      <c r="CA30" s="204"/>
      <c r="CB30" s="206"/>
      <c r="CC30" s="206"/>
      <c r="CD30" s="204"/>
      <c r="CE30" s="206"/>
      <c r="CF30" s="206"/>
      <c r="CG30" s="204"/>
      <c r="CH30" s="206"/>
      <c r="CI30" s="206"/>
      <c r="CJ30" s="206"/>
      <c r="CK30" s="204"/>
      <c r="CL30" s="206"/>
      <c r="CM30" s="204"/>
    </row>
    <row r="31" spans="1:91" ht="24.6" hidden="1">
      <c r="A31" s="125">
        <v>6</v>
      </c>
      <c r="B31" s="255" t="s">
        <v>761</v>
      </c>
      <c r="C31" s="132" t="s">
        <v>1209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>
        <v>0</v>
      </c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>
        <v>-4785.75</v>
      </c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>
        <v>0</v>
      </c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6"/>
      <c r="BT31" s="206"/>
      <c r="BU31" s="206"/>
      <c r="BV31" s="206"/>
      <c r="BW31" s="206"/>
      <c r="BX31" s="206"/>
      <c r="BY31" s="206"/>
      <c r="BZ31" s="204"/>
      <c r="CA31" s="206"/>
      <c r="CB31" s="204"/>
      <c r="CC31" s="204"/>
      <c r="CD31" s="206"/>
      <c r="CE31" s="206"/>
      <c r="CF31" s="206"/>
      <c r="CG31" s="206"/>
      <c r="CH31" s="206"/>
      <c r="CI31" s="206"/>
      <c r="CJ31" s="204"/>
      <c r="CK31" s="206"/>
      <c r="CL31" s="204"/>
      <c r="CM31" s="206"/>
    </row>
    <row r="32" spans="1:91" ht="24.6" hidden="1">
      <c r="A32" s="125">
        <v>6</v>
      </c>
      <c r="B32" s="255" t="s">
        <v>762</v>
      </c>
      <c r="C32" s="132" t="s">
        <v>1210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>
        <v>1115.5999999999999</v>
      </c>
      <c r="Y32" s="204"/>
      <c r="Z32" s="204">
        <v>4705.25</v>
      </c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>
        <v>93463.76</v>
      </c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>
        <v>2790.64</v>
      </c>
      <c r="CK32" s="204"/>
      <c r="CL32" s="204"/>
      <c r="CM32" s="204"/>
    </row>
    <row r="33" spans="1:91" ht="24.6" hidden="1">
      <c r="A33" s="125">
        <v>6</v>
      </c>
      <c r="B33" s="255" t="s">
        <v>763</v>
      </c>
      <c r="C33" s="132" t="s">
        <v>404</v>
      </c>
      <c r="D33" s="204">
        <v>27082239.039999999</v>
      </c>
      <c r="E33" s="204">
        <v>2298945.2400000002</v>
      </c>
      <c r="F33" s="204">
        <v>1356172</v>
      </c>
      <c r="G33" s="204">
        <v>1377883.21</v>
      </c>
      <c r="H33" s="204">
        <v>609833.30000000005</v>
      </c>
      <c r="I33" s="204">
        <v>4020405.68</v>
      </c>
      <c r="J33" s="204">
        <v>1717611.95</v>
      </c>
      <c r="K33" s="204">
        <v>4799222.78</v>
      </c>
      <c r="L33" s="204">
        <v>1600404.16</v>
      </c>
      <c r="M33" s="204">
        <v>1294067.69</v>
      </c>
      <c r="N33" s="204">
        <v>7605812</v>
      </c>
      <c r="O33" s="204">
        <v>413542.75</v>
      </c>
      <c r="P33" s="204">
        <v>11284546.25</v>
      </c>
      <c r="Q33" s="204">
        <v>1654678.66</v>
      </c>
      <c r="R33" s="204">
        <v>3674187.2</v>
      </c>
      <c r="S33" s="204">
        <v>5610131.75</v>
      </c>
      <c r="T33" s="204">
        <v>1455260.15</v>
      </c>
      <c r="U33" s="204">
        <v>4329244.8899999997</v>
      </c>
      <c r="V33" s="204">
        <v>1449174.18</v>
      </c>
      <c r="W33" s="204">
        <v>921800</v>
      </c>
      <c r="X33" s="204">
        <v>24975734.559999999</v>
      </c>
      <c r="Y33" s="204">
        <v>588907.04</v>
      </c>
      <c r="Z33" s="204">
        <v>2172371.15</v>
      </c>
      <c r="AA33" s="204">
        <v>3042910.96</v>
      </c>
      <c r="AB33" s="204">
        <v>761804.91</v>
      </c>
      <c r="AC33" s="204">
        <v>893775.5</v>
      </c>
      <c r="AD33" s="204">
        <v>1240973</v>
      </c>
      <c r="AE33" s="204">
        <v>4649870.25</v>
      </c>
      <c r="AF33" s="204">
        <v>787400.86</v>
      </c>
      <c r="AG33" s="204">
        <v>968093.11</v>
      </c>
      <c r="AH33" s="204">
        <v>814862.41</v>
      </c>
      <c r="AI33" s="204">
        <v>3755501.95</v>
      </c>
      <c r="AJ33" s="204">
        <v>947987</v>
      </c>
      <c r="AK33" s="204">
        <v>675604.75</v>
      </c>
      <c r="AL33" s="204">
        <v>85558698.75</v>
      </c>
      <c r="AM33" s="204">
        <v>949155</v>
      </c>
      <c r="AN33" s="204">
        <v>1935741.5</v>
      </c>
      <c r="AO33" s="204">
        <v>3568315.21</v>
      </c>
      <c r="AP33" s="204">
        <v>3746791</v>
      </c>
      <c r="AQ33" s="204">
        <v>3524423</v>
      </c>
      <c r="AR33" s="204">
        <v>510056</v>
      </c>
      <c r="AS33" s="204">
        <v>12576497</v>
      </c>
      <c r="AT33" s="204">
        <v>1992946.5</v>
      </c>
      <c r="AU33" s="204">
        <v>4749780.83</v>
      </c>
      <c r="AV33" s="204">
        <v>3465737.69</v>
      </c>
      <c r="AW33" s="204">
        <v>939821.5</v>
      </c>
      <c r="AX33" s="204">
        <v>785547.75</v>
      </c>
      <c r="AY33" s="204">
        <v>1524756.42</v>
      </c>
      <c r="AZ33" s="204">
        <v>853174.1</v>
      </c>
      <c r="BA33" s="204">
        <v>1027322</v>
      </c>
      <c r="BB33" s="204">
        <v>14537704.41</v>
      </c>
      <c r="BC33" s="204">
        <v>895708.49</v>
      </c>
      <c r="BD33" s="204">
        <v>36623101.5</v>
      </c>
      <c r="BE33" s="204">
        <v>3554566.89</v>
      </c>
      <c r="BF33" s="204">
        <v>1245071.5</v>
      </c>
      <c r="BG33" s="204">
        <v>1407968.55</v>
      </c>
      <c r="BH33" s="204">
        <v>13427787.6</v>
      </c>
      <c r="BI33" s="204">
        <v>540832.5</v>
      </c>
      <c r="BJ33" s="204">
        <v>550790.37</v>
      </c>
      <c r="BK33" s="204">
        <v>853939.85</v>
      </c>
      <c r="BL33" s="204">
        <v>958203.5</v>
      </c>
      <c r="BM33" s="204">
        <v>16508350.25</v>
      </c>
      <c r="BN33" s="204">
        <v>2072203.56</v>
      </c>
      <c r="BO33" s="204">
        <v>1492023.25</v>
      </c>
      <c r="BP33" s="204">
        <v>2046393</v>
      </c>
      <c r="BQ33" s="204">
        <v>1140076.43</v>
      </c>
      <c r="BR33" s="204">
        <v>987460</v>
      </c>
      <c r="BS33" s="204">
        <v>104737879.48</v>
      </c>
      <c r="BT33" s="204">
        <v>1749547.05</v>
      </c>
      <c r="BU33" s="204">
        <v>1192104.3600000001</v>
      </c>
      <c r="BV33" s="204">
        <v>12898887.4</v>
      </c>
      <c r="BW33" s="204">
        <v>556854</v>
      </c>
      <c r="BX33" s="206">
        <v>1443869</v>
      </c>
      <c r="BY33" s="204">
        <v>6558446.2800000003</v>
      </c>
      <c r="BZ33" s="204">
        <v>779138.53</v>
      </c>
      <c r="CA33" s="204">
        <v>817213</v>
      </c>
      <c r="CB33" s="204">
        <v>1941694</v>
      </c>
      <c r="CC33" s="204">
        <v>4274736.5</v>
      </c>
      <c r="CD33" s="204">
        <v>5861440.5</v>
      </c>
      <c r="CE33" s="204">
        <v>1076267.2</v>
      </c>
      <c r="CF33" s="204">
        <v>4612793.51</v>
      </c>
      <c r="CG33" s="204">
        <v>1835689</v>
      </c>
      <c r="CH33" s="204">
        <v>633129.5</v>
      </c>
      <c r="CI33" s="204">
        <v>665335.38</v>
      </c>
      <c r="CJ33" s="204">
        <v>960706.25</v>
      </c>
      <c r="CK33" s="204">
        <v>6282933.7999999998</v>
      </c>
      <c r="CL33" s="204">
        <v>675421.1</v>
      </c>
      <c r="CM33" s="204">
        <v>505399.5</v>
      </c>
    </row>
    <row r="34" spans="1:91" ht="24.6" hidden="1">
      <c r="A34" s="125">
        <v>6</v>
      </c>
      <c r="B34" s="255" t="s">
        <v>764</v>
      </c>
      <c r="C34" s="132" t="s">
        <v>405</v>
      </c>
      <c r="D34" s="204">
        <v>14105898.75</v>
      </c>
      <c r="E34" s="204">
        <v>321352.2</v>
      </c>
      <c r="F34" s="204">
        <v>500249.5</v>
      </c>
      <c r="G34" s="204">
        <v>336063.25</v>
      </c>
      <c r="H34" s="204">
        <v>155032.5</v>
      </c>
      <c r="I34" s="204">
        <v>604340.74</v>
      </c>
      <c r="J34" s="204">
        <v>517098.5</v>
      </c>
      <c r="K34" s="204">
        <v>1270205.03</v>
      </c>
      <c r="L34" s="204">
        <v>234027.01</v>
      </c>
      <c r="M34" s="204">
        <v>351081.26</v>
      </c>
      <c r="N34" s="204">
        <v>3948185.24</v>
      </c>
      <c r="O34" s="204">
        <v>128899.75</v>
      </c>
      <c r="P34" s="204">
        <v>7484288</v>
      </c>
      <c r="Q34" s="204">
        <v>350138.38</v>
      </c>
      <c r="R34" s="204">
        <v>699923</v>
      </c>
      <c r="S34" s="204">
        <v>2839744.02</v>
      </c>
      <c r="T34" s="204">
        <v>239666.5</v>
      </c>
      <c r="U34" s="204">
        <v>592705.01</v>
      </c>
      <c r="V34" s="204">
        <v>400664</v>
      </c>
      <c r="W34" s="204">
        <v>306278.43</v>
      </c>
      <c r="X34" s="204">
        <v>21396730.239999998</v>
      </c>
      <c r="Y34" s="204">
        <v>230006.55</v>
      </c>
      <c r="Z34" s="204">
        <v>584617.30000000005</v>
      </c>
      <c r="AA34" s="204">
        <v>432696.99</v>
      </c>
      <c r="AB34" s="204">
        <v>226661.75</v>
      </c>
      <c r="AC34" s="204">
        <v>349832.85</v>
      </c>
      <c r="AD34" s="204">
        <v>480318</v>
      </c>
      <c r="AE34" s="204">
        <v>2492287</v>
      </c>
      <c r="AF34" s="204">
        <v>445129.05</v>
      </c>
      <c r="AG34" s="204">
        <v>493636.37</v>
      </c>
      <c r="AH34" s="204">
        <v>326713.2</v>
      </c>
      <c r="AI34" s="204">
        <v>1271094.8</v>
      </c>
      <c r="AJ34" s="204">
        <v>422693</v>
      </c>
      <c r="AK34" s="204">
        <v>184995.5</v>
      </c>
      <c r="AL34" s="204">
        <v>55018755.229999997</v>
      </c>
      <c r="AM34" s="204">
        <v>265074</v>
      </c>
      <c r="AN34" s="204">
        <v>362118</v>
      </c>
      <c r="AO34" s="204">
        <v>1687046</v>
      </c>
      <c r="AP34" s="204">
        <v>2149947.7999999998</v>
      </c>
      <c r="AQ34" s="204">
        <v>601609</v>
      </c>
      <c r="AR34" s="204">
        <v>177443</v>
      </c>
      <c r="AS34" s="204">
        <v>7807360.1799999997</v>
      </c>
      <c r="AT34" s="204">
        <v>506660.75</v>
      </c>
      <c r="AU34" s="204">
        <v>906668.5</v>
      </c>
      <c r="AV34" s="204">
        <v>1131008.72</v>
      </c>
      <c r="AW34" s="204">
        <v>429989</v>
      </c>
      <c r="AX34" s="204">
        <v>246653.68</v>
      </c>
      <c r="AY34" s="204">
        <v>756316.91</v>
      </c>
      <c r="AZ34" s="204">
        <v>186903.5</v>
      </c>
      <c r="BA34" s="204">
        <v>337670</v>
      </c>
      <c r="BB34" s="204">
        <v>7194455.7000000002</v>
      </c>
      <c r="BC34" s="204">
        <v>322239.48</v>
      </c>
      <c r="BD34" s="204">
        <v>19764594.350000001</v>
      </c>
      <c r="BE34" s="204">
        <v>2899132.33</v>
      </c>
      <c r="BF34" s="204">
        <v>267265</v>
      </c>
      <c r="BG34" s="204">
        <v>581080.5</v>
      </c>
      <c r="BH34" s="204">
        <v>12977319.539999999</v>
      </c>
      <c r="BI34" s="204">
        <v>195247.5</v>
      </c>
      <c r="BJ34" s="204">
        <v>195375.87</v>
      </c>
      <c r="BK34" s="204">
        <v>131027.75</v>
      </c>
      <c r="BL34" s="204">
        <v>212774</v>
      </c>
      <c r="BM34" s="204">
        <v>9824731.3000000007</v>
      </c>
      <c r="BN34" s="204">
        <v>716557.94</v>
      </c>
      <c r="BO34" s="204">
        <v>535824</v>
      </c>
      <c r="BP34" s="204">
        <v>1111134</v>
      </c>
      <c r="BQ34" s="204">
        <v>405302</v>
      </c>
      <c r="BR34" s="204">
        <v>448816</v>
      </c>
      <c r="BS34" s="206">
        <v>62353212.43</v>
      </c>
      <c r="BT34" s="204">
        <v>523270.08</v>
      </c>
      <c r="BU34" s="204">
        <v>702139.12</v>
      </c>
      <c r="BV34" s="204">
        <v>6943977.2599999998</v>
      </c>
      <c r="BW34" s="206">
        <v>705173</v>
      </c>
      <c r="BX34" s="204">
        <v>229633</v>
      </c>
      <c r="BY34" s="204">
        <v>2290866.0499999998</v>
      </c>
      <c r="BZ34" s="206">
        <v>233307.05</v>
      </c>
      <c r="CA34" s="206">
        <v>167864</v>
      </c>
      <c r="CB34" s="204">
        <v>411981</v>
      </c>
      <c r="CC34" s="206">
        <v>866766.44</v>
      </c>
      <c r="CD34" s="204">
        <v>1861542</v>
      </c>
      <c r="CE34" s="204">
        <v>617079</v>
      </c>
      <c r="CF34" s="204">
        <v>1406920</v>
      </c>
      <c r="CG34" s="204">
        <v>185022</v>
      </c>
      <c r="CH34" s="204">
        <v>240178.25</v>
      </c>
      <c r="CI34" s="204">
        <v>119122.15</v>
      </c>
      <c r="CJ34" s="206">
        <v>153930.5</v>
      </c>
      <c r="CK34" s="206">
        <v>2619437</v>
      </c>
      <c r="CL34" s="206">
        <v>249175.1</v>
      </c>
      <c r="CM34" s="206">
        <v>71717</v>
      </c>
    </row>
    <row r="35" spans="1:91" ht="24.6" hidden="1">
      <c r="A35" s="125">
        <v>6</v>
      </c>
      <c r="B35" s="255" t="s">
        <v>765</v>
      </c>
      <c r="C35" s="132" t="s">
        <v>1211</v>
      </c>
      <c r="D35" s="204"/>
      <c r="E35" s="204">
        <v>-32974.379999999997</v>
      </c>
      <c r="F35" s="204">
        <v>-88242.65</v>
      </c>
      <c r="G35" s="204">
        <v>-38530.199999999997</v>
      </c>
      <c r="H35" s="204">
        <v>-21322.19</v>
      </c>
      <c r="I35" s="204">
        <v>-104366.86</v>
      </c>
      <c r="J35" s="204">
        <v>-98717.98</v>
      </c>
      <c r="K35" s="204">
        <v>-353814.77</v>
      </c>
      <c r="L35" s="204">
        <v>-14831.67</v>
      </c>
      <c r="M35" s="204">
        <v>-41773.379999999997</v>
      </c>
      <c r="N35" s="204">
        <v>-1000629.34</v>
      </c>
      <c r="O35" s="204">
        <v>-12362.91</v>
      </c>
      <c r="P35" s="204">
        <v>-1079564.74</v>
      </c>
      <c r="Q35" s="204">
        <v>-43594.559999999998</v>
      </c>
      <c r="R35" s="204">
        <v>-117702.71</v>
      </c>
      <c r="S35" s="204">
        <v>-858325.6</v>
      </c>
      <c r="T35" s="204">
        <v>-73709.16</v>
      </c>
      <c r="U35" s="204">
        <v>-90374.35</v>
      </c>
      <c r="V35" s="204">
        <v>-107407.1</v>
      </c>
      <c r="W35" s="204">
        <v>-48800.81</v>
      </c>
      <c r="X35" s="204">
        <v>-5450065.5999999996</v>
      </c>
      <c r="Y35" s="204">
        <v>-60556.87</v>
      </c>
      <c r="Z35" s="204">
        <v>-91057.53</v>
      </c>
      <c r="AA35" s="204">
        <v>-86506.79</v>
      </c>
      <c r="AB35" s="204">
        <v>-39483.08</v>
      </c>
      <c r="AC35" s="204">
        <v>-59558.86</v>
      </c>
      <c r="AD35" s="204"/>
      <c r="AE35" s="204">
        <v>-1056517.24</v>
      </c>
      <c r="AF35" s="204">
        <v>-98045.82</v>
      </c>
      <c r="AG35" s="204">
        <v>-2188.87</v>
      </c>
      <c r="AH35" s="204">
        <v>-42805.73</v>
      </c>
      <c r="AI35" s="204">
        <v>-218255.01</v>
      </c>
      <c r="AJ35" s="204">
        <v>-65513.38</v>
      </c>
      <c r="AK35" s="204">
        <v>-22153.26</v>
      </c>
      <c r="AL35" s="204">
        <v>-10824595.800000001</v>
      </c>
      <c r="AM35" s="204">
        <v>-13257.67</v>
      </c>
      <c r="AN35" s="204">
        <v>-28081.74</v>
      </c>
      <c r="AO35" s="204">
        <v>-579466.53</v>
      </c>
      <c r="AP35" s="204">
        <v>-335549.06</v>
      </c>
      <c r="AQ35" s="204">
        <v>-125162.7</v>
      </c>
      <c r="AR35" s="204">
        <v>-23280.18</v>
      </c>
      <c r="AS35" s="204">
        <v>-1275707.1599999999</v>
      </c>
      <c r="AT35" s="204">
        <v>-131817.75</v>
      </c>
      <c r="AU35" s="204">
        <v>-226580.28</v>
      </c>
      <c r="AV35" s="204">
        <v>-81147.100000000006</v>
      </c>
      <c r="AW35" s="204">
        <v>-57146.29</v>
      </c>
      <c r="AX35" s="204">
        <v>-39420.559999999998</v>
      </c>
      <c r="AY35" s="204">
        <v>-86175.72</v>
      </c>
      <c r="AZ35" s="204">
        <v>-20242.810000000001</v>
      </c>
      <c r="BA35" s="204">
        <v>-52419.72</v>
      </c>
      <c r="BB35" s="204">
        <v>-1802872.32</v>
      </c>
      <c r="BC35" s="204">
        <v>-34649.14</v>
      </c>
      <c r="BD35" s="204">
        <v>-5695156.8399999999</v>
      </c>
      <c r="BE35" s="204">
        <v>-1301119.6299999999</v>
      </c>
      <c r="BF35" s="204">
        <v>-32118.39</v>
      </c>
      <c r="BG35" s="204">
        <v>-136399.4</v>
      </c>
      <c r="BH35" s="204">
        <v>-33635.910000000003</v>
      </c>
      <c r="BI35" s="204">
        <v>-16136.47</v>
      </c>
      <c r="BJ35" s="204">
        <v>-29479.98</v>
      </c>
      <c r="BK35" s="204">
        <v>-33207.519999999997</v>
      </c>
      <c r="BL35" s="204"/>
      <c r="BM35" s="204">
        <v>-1060879.3899999999</v>
      </c>
      <c r="BN35" s="204">
        <v>-88337.3</v>
      </c>
      <c r="BO35" s="204">
        <v>-132249.47</v>
      </c>
      <c r="BP35" s="204">
        <v>-170864.32</v>
      </c>
      <c r="BQ35" s="204">
        <v>-145470.32</v>
      </c>
      <c r="BR35" s="204">
        <v>-107137.94</v>
      </c>
      <c r="BS35" s="206">
        <v>-6205601.7400000002</v>
      </c>
      <c r="BT35" s="206">
        <v>-101140.62</v>
      </c>
      <c r="BU35" s="206">
        <v>-136200.76</v>
      </c>
      <c r="BV35" s="204">
        <v>-626576</v>
      </c>
      <c r="BW35" s="206">
        <v>-1065.08</v>
      </c>
      <c r="BX35" s="206">
        <v>-26191.14</v>
      </c>
      <c r="BY35" s="204">
        <v>-395637.89</v>
      </c>
      <c r="BZ35" s="206">
        <v>-4795.6099999999997</v>
      </c>
      <c r="CA35" s="206">
        <v>-54993.03</v>
      </c>
      <c r="CB35" s="204">
        <v>-60170.879999999997</v>
      </c>
      <c r="CC35" s="206">
        <v>-175263.07</v>
      </c>
      <c r="CD35" s="204">
        <v>-274106.7</v>
      </c>
      <c r="CE35" s="204">
        <v>-84025.13</v>
      </c>
      <c r="CF35" s="204">
        <v>-378606.93</v>
      </c>
      <c r="CG35" s="206">
        <v>-6921.03</v>
      </c>
      <c r="CH35" s="206">
        <v>-57237.38</v>
      </c>
      <c r="CI35" s="204">
        <v>-51516.38</v>
      </c>
      <c r="CJ35" s="206">
        <v>-16250.29</v>
      </c>
      <c r="CK35" s="206">
        <v>-583846.56999999995</v>
      </c>
      <c r="CL35" s="206">
        <v>-11585.54</v>
      </c>
      <c r="CM35" s="206">
        <v>-15506.26</v>
      </c>
    </row>
    <row r="36" spans="1:91" ht="24.6" hidden="1">
      <c r="A36" s="125">
        <v>6</v>
      </c>
      <c r="B36" s="255" t="s">
        <v>766</v>
      </c>
      <c r="C36" s="132" t="s">
        <v>1212</v>
      </c>
      <c r="D36" s="204"/>
      <c r="E36" s="204">
        <v>29496.32</v>
      </c>
      <c r="F36" s="204">
        <v>71334.399999999994</v>
      </c>
      <c r="G36" s="204">
        <v>17803.48</v>
      </c>
      <c r="H36" s="204">
        <v>84189.34</v>
      </c>
      <c r="I36" s="204">
        <v>61058.63</v>
      </c>
      <c r="J36" s="204">
        <v>83168.56</v>
      </c>
      <c r="K36" s="204">
        <v>182497.47</v>
      </c>
      <c r="L36" s="204">
        <v>30564.240000000002</v>
      </c>
      <c r="M36" s="204">
        <v>5026.0200000000004</v>
      </c>
      <c r="N36" s="204">
        <v>523467.96</v>
      </c>
      <c r="O36" s="204"/>
      <c r="P36" s="204">
        <v>1969507.25</v>
      </c>
      <c r="Q36" s="204">
        <v>23800.49</v>
      </c>
      <c r="R36" s="204">
        <v>217803.43</v>
      </c>
      <c r="S36" s="204">
        <v>205509.9</v>
      </c>
      <c r="T36" s="204">
        <v>16008.04</v>
      </c>
      <c r="U36" s="204">
        <v>54423.05</v>
      </c>
      <c r="V36" s="204">
        <v>11633.93</v>
      </c>
      <c r="W36" s="204">
        <v>46640.06</v>
      </c>
      <c r="X36" s="204">
        <v>2499176.02</v>
      </c>
      <c r="Y36" s="204">
        <v>41052.29</v>
      </c>
      <c r="Z36" s="204">
        <v>131795.87</v>
      </c>
      <c r="AA36" s="204">
        <v>35007.58</v>
      </c>
      <c r="AB36" s="204">
        <v>50567.199999999997</v>
      </c>
      <c r="AC36" s="204">
        <v>47953.18</v>
      </c>
      <c r="AD36" s="204"/>
      <c r="AE36" s="204">
        <v>248076.81</v>
      </c>
      <c r="AF36" s="204">
        <v>17489.509999999998</v>
      </c>
      <c r="AG36" s="204">
        <v>32011.15</v>
      </c>
      <c r="AH36" s="204">
        <v>41822.97</v>
      </c>
      <c r="AI36" s="204">
        <v>227039.15</v>
      </c>
      <c r="AJ36" s="204">
        <v>4401.58</v>
      </c>
      <c r="AK36" s="204">
        <v>83958.57</v>
      </c>
      <c r="AL36" s="204">
        <v>12472362.890000001</v>
      </c>
      <c r="AM36" s="204">
        <v>40815.54</v>
      </c>
      <c r="AN36" s="204">
        <v>44416.12</v>
      </c>
      <c r="AO36" s="204">
        <v>72859.31</v>
      </c>
      <c r="AP36" s="204">
        <v>380151.45</v>
      </c>
      <c r="AQ36" s="204">
        <v>47038.03</v>
      </c>
      <c r="AR36" s="204">
        <v>19495.53</v>
      </c>
      <c r="AS36" s="204">
        <v>1429419.7</v>
      </c>
      <c r="AT36" s="204">
        <v>30457.53</v>
      </c>
      <c r="AU36" s="204">
        <v>328829.65999999997</v>
      </c>
      <c r="AV36" s="204">
        <v>431318.98</v>
      </c>
      <c r="AW36" s="204">
        <v>101649.21</v>
      </c>
      <c r="AX36" s="204">
        <v>34260.589999999997</v>
      </c>
      <c r="AY36" s="204">
        <v>157040.01999999999</v>
      </c>
      <c r="AZ36" s="204">
        <v>2857.42</v>
      </c>
      <c r="BA36" s="204">
        <v>40913.199999999997</v>
      </c>
      <c r="BB36" s="204">
        <v>1227036.24</v>
      </c>
      <c r="BC36" s="204">
        <v>51016.01</v>
      </c>
      <c r="BD36" s="204">
        <v>4313019.07</v>
      </c>
      <c r="BE36" s="204">
        <v>76448.31</v>
      </c>
      <c r="BF36" s="204">
        <v>15611.31</v>
      </c>
      <c r="BG36" s="204">
        <v>47002.95</v>
      </c>
      <c r="BH36" s="204">
        <v>18954.080000000002</v>
      </c>
      <c r="BI36" s="204">
        <v>53706.18</v>
      </c>
      <c r="BJ36" s="204">
        <v>13167.3</v>
      </c>
      <c r="BK36" s="204">
        <v>4467.17</v>
      </c>
      <c r="BL36" s="204"/>
      <c r="BM36" s="204">
        <v>2666039.14</v>
      </c>
      <c r="BN36" s="204">
        <v>101935.95</v>
      </c>
      <c r="BO36" s="204">
        <v>76514.3</v>
      </c>
      <c r="BP36" s="204">
        <v>217884.74</v>
      </c>
      <c r="BQ36" s="204">
        <v>18623.37</v>
      </c>
      <c r="BR36" s="204">
        <v>31493.79</v>
      </c>
      <c r="BS36" s="206">
        <v>4356173.68</v>
      </c>
      <c r="BT36" s="206">
        <v>8208.56</v>
      </c>
      <c r="BU36" s="204">
        <v>23147.279999999999</v>
      </c>
      <c r="BV36" s="206">
        <v>1383758.64</v>
      </c>
      <c r="BW36" s="204">
        <v>143667.16</v>
      </c>
      <c r="BX36" s="206">
        <v>27299.49</v>
      </c>
      <c r="BY36" s="206">
        <v>112270.07</v>
      </c>
      <c r="BZ36" s="206">
        <v>50073.99</v>
      </c>
      <c r="CA36" s="206">
        <v>41959.07</v>
      </c>
      <c r="CB36" s="206">
        <v>46941.23</v>
      </c>
      <c r="CC36" s="206"/>
      <c r="CD36" s="206">
        <v>310439.89</v>
      </c>
      <c r="CE36" s="206">
        <v>58530.400000000001</v>
      </c>
      <c r="CF36" s="206">
        <v>118909.19</v>
      </c>
      <c r="CG36" s="206">
        <v>71942.53</v>
      </c>
      <c r="CH36" s="206">
        <v>14213.12</v>
      </c>
      <c r="CI36" s="206">
        <v>48783.74</v>
      </c>
      <c r="CJ36" s="206">
        <v>23818.58</v>
      </c>
      <c r="CK36" s="206">
        <v>349890.48</v>
      </c>
      <c r="CL36" s="206">
        <v>961.11</v>
      </c>
      <c r="CM36" s="206">
        <v>34387.82</v>
      </c>
    </row>
    <row r="37" spans="1:91" ht="24.6" hidden="1">
      <c r="A37" s="125">
        <v>7</v>
      </c>
      <c r="B37" s="255" t="s">
        <v>767</v>
      </c>
      <c r="C37" s="133" t="s">
        <v>406</v>
      </c>
      <c r="D37" s="204">
        <v>119664</v>
      </c>
      <c r="E37" s="204">
        <v>9223</v>
      </c>
      <c r="F37" s="204">
        <v>51404</v>
      </c>
      <c r="G37" s="204">
        <v>10588</v>
      </c>
      <c r="H37" s="204">
        <v>88389</v>
      </c>
      <c r="I37" s="204">
        <v>121513</v>
      </c>
      <c r="J37" s="204">
        <v>149355.75</v>
      </c>
      <c r="K37" s="204">
        <v>57156.5</v>
      </c>
      <c r="L37" s="204">
        <v>23971</v>
      </c>
      <c r="M37" s="204">
        <v>88970</v>
      </c>
      <c r="N37" s="204">
        <v>74986</v>
      </c>
      <c r="O37" s="204">
        <v>24973.5</v>
      </c>
      <c r="P37" s="204">
        <v>226416.05</v>
      </c>
      <c r="Q37" s="204">
        <v>80451.899999999994</v>
      </c>
      <c r="R37" s="204">
        <v>116945</v>
      </c>
      <c r="S37" s="204">
        <v>41717</v>
      </c>
      <c r="T37" s="204">
        <v>177715.75</v>
      </c>
      <c r="U37" s="204">
        <v>109120.12</v>
      </c>
      <c r="V37" s="204">
        <v>51482</v>
      </c>
      <c r="W37" s="204">
        <v>21024.5</v>
      </c>
      <c r="X37" s="204">
        <v>396442.2</v>
      </c>
      <c r="Y37" s="204">
        <v>66125</v>
      </c>
      <c r="Z37" s="204">
        <v>197756</v>
      </c>
      <c r="AA37" s="204">
        <v>33197</v>
      </c>
      <c r="AB37" s="204">
        <v>42475</v>
      </c>
      <c r="AC37" s="204">
        <v>46863</v>
      </c>
      <c r="AD37" s="204">
        <v>49165</v>
      </c>
      <c r="AE37" s="204">
        <v>259591</v>
      </c>
      <c r="AF37" s="204">
        <v>63087</v>
      </c>
      <c r="AG37" s="204">
        <v>30031</v>
      </c>
      <c r="AH37" s="204">
        <v>68047</v>
      </c>
      <c r="AI37" s="204">
        <v>39538</v>
      </c>
      <c r="AJ37" s="204">
        <v>131149</v>
      </c>
      <c r="AK37" s="204">
        <v>37559</v>
      </c>
      <c r="AL37" s="204">
        <v>299098.25</v>
      </c>
      <c r="AM37" s="204">
        <v>136829</v>
      </c>
      <c r="AN37" s="204">
        <v>50201.5</v>
      </c>
      <c r="AO37" s="204">
        <v>185982.56</v>
      </c>
      <c r="AP37" s="204">
        <v>161159</v>
      </c>
      <c r="AQ37" s="204">
        <v>129139</v>
      </c>
      <c r="AR37" s="204">
        <v>37949</v>
      </c>
      <c r="AS37" s="204">
        <v>300778.05</v>
      </c>
      <c r="AT37" s="204">
        <v>77284</v>
      </c>
      <c r="AU37" s="204">
        <v>156631</v>
      </c>
      <c r="AV37" s="204">
        <v>159660.51</v>
      </c>
      <c r="AW37" s="204">
        <v>48327</v>
      </c>
      <c r="AX37" s="204">
        <v>74178</v>
      </c>
      <c r="AY37" s="204">
        <v>105748</v>
      </c>
      <c r="AZ37" s="204">
        <v>125011</v>
      </c>
      <c r="BA37" s="204">
        <v>146328</v>
      </c>
      <c r="BB37" s="204">
        <v>568820.75</v>
      </c>
      <c r="BC37" s="204">
        <v>63424</v>
      </c>
      <c r="BD37" s="204">
        <v>435910.5</v>
      </c>
      <c r="BE37" s="204">
        <v>154346.4</v>
      </c>
      <c r="BF37" s="204">
        <v>87683.5</v>
      </c>
      <c r="BG37" s="204">
        <v>86224</v>
      </c>
      <c r="BH37" s="204">
        <v>67799.25</v>
      </c>
      <c r="BI37" s="204">
        <v>23921</v>
      </c>
      <c r="BJ37" s="204">
        <v>87771</v>
      </c>
      <c r="BK37" s="204">
        <v>82087</v>
      </c>
      <c r="BL37" s="204">
        <v>114693</v>
      </c>
      <c r="BM37" s="204">
        <v>166120</v>
      </c>
      <c r="BN37" s="204">
        <v>11607</v>
      </c>
      <c r="BO37" s="204">
        <v>63222.25</v>
      </c>
      <c r="BP37" s="204">
        <v>163825.5</v>
      </c>
      <c r="BQ37" s="204">
        <v>124619</v>
      </c>
      <c r="BR37" s="204">
        <v>46544</v>
      </c>
      <c r="BS37" s="204">
        <v>279755</v>
      </c>
      <c r="BT37" s="204">
        <v>156739.5</v>
      </c>
      <c r="BU37" s="204">
        <v>46471</v>
      </c>
      <c r="BV37" s="204">
        <v>501611</v>
      </c>
      <c r="BW37" s="204">
        <v>32870</v>
      </c>
      <c r="BX37" s="204">
        <v>54586.5</v>
      </c>
      <c r="BY37" s="204">
        <v>346769.5</v>
      </c>
      <c r="BZ37" s="204">
        <v>53403</v>
      </c>
      <c r="CA37" s="204">
        <v>62202</v>
      </c>
      <c r="CB37" s="204">
        <v>107284</v>
      </c>
      <c r="CC37" s="204">
        <v>84012</v>
      </c>
      <c r="CD37" s="204">
        <v>302443</v>
      </c>
      <c r="CE37" s="204">
        <v>109326</v>
      </c>
      <c r="CF37" s="204">
        <v>154511</v>
      </c>
      <c r="CG37" s="204">
        <v>17190</v>
      </c>
      <c r="CH37" s="204">
        <v>37621</v>
      </c>
      <c r="CI37" s="204">
        <v>77862</v>
      </c>
      <c r="CJ37" s="204">
        <v>70639</v>
      </c>
      <c r="CK37" s="204">
        <v>318306</v>
      </c>
      <c r="CL37" s="204">
        <v>106493</v>
      </c>
      <c r="CM37" s="204">
        <v>116632.5</v>
      </c>
    </row>
    <row r="38" spans="1:91" ht="24.6" hidden="1">
      <c r="A38" s="125">
        <v>7</v>
      </c>
      <c r="B38" s="255" t="s">
        <v>768</v>
      </c>
      <c r="C38" s="133" t="s">
        <v>407</v>
      </c>
      <c r="D38" s="204">
        <v>3128625</v>
      </c>
      <c r="E38" s="204">
        <v>15796</v>
      </c>
      <c r="F38" s="204">
        <v>4450</v>
      </c>
      <c r="G38" s="204">
        <v>9585</v>
      </c>
      <c r="H38" s="204">
        <v>12857</v>
      </c>
      <c r="I38" s="204">
        <v>10728</v>
      </c>
      <c r="J38" s="204">
        <v>108225.25</v>
      </c>
      <c r="K38" s="204">
        <v>48375</v>
      </c>
      <c r="L38" s="204">
        <v>19739.3</v>
      </c>
      <c r="M38" s="204">
        <v>52588</v>
      </c>
      <c r="N38" s="204">
        <v>353509.5</v>
      </c>
      <c r="O38" s="204">
        <v>36840</v>
      </c>
      <c r="P38" s="204">
        <v>4062799.15</v>
      </c>
      <c r="Q38" s="204">
        <v>118649.4</v>
      </c>
      <c r="R38" s="204">
        <v>131717</v>
      </c>
      <c r="S38" s="204">
        <v>233562</v>
      </c>
      <c r="T38" s="204">
        <v>83827</v>
      </c>
      <c r="U38" s="204">
        <v>190293.25</v>
      </c>
      <c r="V38" s="204">
        <v>61335</v>
      </c>
      <c r="W38" s="204">
        <v>22032</v>
      </c>
      <c r="X38" s="204">
        <v>7923868.1699999999</v>
      </c>
      <c r="Y38" s="204">
        <v>70358</v>
      </c>
      <c r="Z38" s="204">
        <v>92355</v>
      </c>
      <c r="AA38" s="204">
        <v>38694</v>
      </c>
      <c r="AB38" s="204">
        <v>17427</v>
      </c>
      <c r="AC38" s="204">
        <v>66391</v>
      </c>
      <c r="AD38" s="204">
        <v>40763</v>
      </c>
      <c r="AE38" s="204">
        <v>252469</v>
      </c>
      <c r="AF38" s="204">
        <v>20642</v>
      </c>
      <c r="AG38" s="204">
        <v>33567</v>
      </c>
      <c r="AH38" s="204">
        <v>23156.5</v>
      </c>
      <c r="AI38" s="204">
        <v>15807</v>
      </c>
      <c r="AJ38" s="204">
        <v>59042</v>
      </c>
      <c r="AK38" s="204">
        <v>45247</v>
      </c>
      <c r="AL38" s="204">
        <v>16895554.030000001</v>
      </c>
      <c r="AM38" s="204">
        <v>17223</v>
      </c>
      <c r="AN38" s="204">
        <v>15733</v>
      </c>
      <c r="AO38" s="204">
        <v>39246.06</v>
      </c>
      <c r="AP38" s="204">
        <v>384633.2</v>
      </c>
      <c r="AQ38" s="204">
        <v>21441</v>
      </c>
      <c r="AR38" s="204">
        <v>8332</v>
      </c>
      <c r="AS38" s="204">
        <v>1988044.77</v>
      </c>
      <c r="AT38" s="204">
        <v>56714.5</v>
      </c>
      <c r="AU38" s="204">
        <v>146647</v>
      </c>
      <c r="AV38" s="204">
        <v>90656.19</v>
      </c>
      <c r="AW38" s="204">
        <v>38030</v>
      </c>
      <c r="AX38" s="204">
        <v>36994</v>
      </c>
      <c r="AY38" s="204">
        <v>26183</v>
      </c>
      <c r="AZ38" s="204">
        <v>65340</v>
      </c>
      <c r="BA38" s="204">
        <v>22098</v>
      </c>
      <c r="BB38" s="204">
        <v>2299632.25</v>
      </c>
      <c r="BC38" s="204">
        <v>35226</v>
      </c>
      <c r="BD38" s="204">
        <v>4529739.92</v>
      </c>
      <c r="BE38" s="204">
        <v>460945.3</v>
      </c>
      <c r="BF38" s="204">
        <v>133654.5</v>
      </c>
      <c r="BG38" s="204">
        <v>37436.5</v>
      </c>
      <c r="BH38" s="204">
        <v>1153327.08</v>
      </c>
      <c r="BI38" s="204">
        <v>58947</v>
      </c>
      <c r="BJ38" s="204">
        <v>78024</v>
      </c>
      <c r="BK38" s="204">
        <v>45419</v>
      </c>
      <c r="BL38" s="204">
        <v>147812</v>
      </c>
      <c r="BM38" s="204">
        <v>3281620.5</v>
      </c>
      <c r="BN38" s="204">
        <v>17238</v>
      </c>
      <c r="BO38" s="204">
        <v>8909</v>
      </c>
      <c r="BP38" s="204">
        <v>137414</v>
      </c>
      <c r="BQ38" s="204">
        <v>37932</v>
      </c>
      <c r="BR38" s="204">
        <v>24182</v>
      </c>
      <c r="BS38" s="204">
        <v>10781748.75</v>
      </c>
      <c r="BT38" s="204">
        <v>136167</v>
      </c>
      <c r="BU38" s="204">
        <v>29292</v>
      </c>
      <c r="BV38" s="204">
        <v>1471441</v>
      </c>
      <c r="BW38" s="204"/>
      <c r="BX38" s="206">
        <v>38611</v>
      </c>
      <c r="BY38" s="204">
        <v>1187347</v>
      </c>
      <c r="BZ38" s="204">
        <v>22574</v>
      </c>
      <c r="CA38" s="204">
        <v>33098</v>
      </c>
      <c r="CB38" s="204">
        <v>43325</v>
      </c>
      <c r="CC38" s="204">
        <v>63855</v>
      </c>
      <c r="CD38" s="204">
        <v>457041</v>
      </c>
      <c r="CE38" s="206">
        <v>59077</v>
      </c>
      <c r="CF38" s="204">
        <v>141133.5</v>
      </c>
      <c r="CG38" s="204">
        <v>7263</v>
      </c>
      <c r="CH38" s="204">
        <v>17510</v>
      </c>
      <c r="CI38" s="204">
        <v>27205</v>
      </c>
      <c r="CJ38" s="204">
        <v>4794</v>
      </c>
      <c r="CK38" s="204">
        <v>1264998</v>
      </c>
      <c r="CL38" s="204">
        <v>19832</v>
      </c>
      <c r="CM38" s="204">
        <v>31983.9</v>
      </c>
    </row>
    <row r="39" spans="1:91" ht="24.6" hidden="1">
      <c r="A39" s="125">
        <v>9</v>
      </c>
      <c r="B39" s="255" t="s">
        <v>769</v>
      </c>
      <c r="C39" s="130" t="s">
        <v>1213</v>
      </c>
      <c r="D39" s="204">
        <v>3679003</v>
      </c>
      <c r="E39" s="204">
        <v>477347.57</v>
      </c>
      <c r="F39" s="204">
        <v>152377.5</v>
      </c>
      <c r="G39" s="204">
        <v>170832.5</v>
      </c>
      <c r="H39" s="204">
        <v>132872</v>
      </c>
      <c r="I39" s="204">
        <v>437915</v>
      </c>
      <c r="J39" s="204">
        <v>305135.34999999998</v>
      </c>
      <c r="K39" s="204">
        <v>1138591.56</v>
      </c>
      <c r="L39" s="204">
        <v>295282.59999999998</v>
      </c>
      <c r="M39" s="204">
        <v>194773.65</v>
      </c>
      <c r="N39" s="204">
        <v>789742.5</v>
      </c>
      <c r="O39" s="204">
        <v>99812.5</v>
      </c>
      <c r="P39" s="204">
        <v>2438570.75</v>
      </c>
      <c r="Q39" s="204">
        <v>417017.37</v>
      </c>
      <c r="R39" s="204">
        <v>836761</v>
      </c>
      <c r="S39" s="204">
        <v>1440436</v>
      </c>
      <c r="T39" s="204">
        <v>240904.37</v>
      </c>
      <c r="U39" s="204">
        <v>695547.98</v>
      </c>
      <c r="V39" s="204">
        <v>302743</v>
      </c>
      <c r="W39" s="204">
        <v>155979.5</v>
      </c>
      <c r="X39" s="204">
        <v>4500250.5</v>
      </c>
      <c r="Y39" s="204">
        <v>140466.76999999999</v>
      </c>
      <c r="Z39" s="204">
        <v>419134.25</v>
      </c>
      <c r="AA39" s="204">
        <v>318415.92</v>
      </c>
      <c r="AB39" s="204">
        <v>163780.44</v>
      </c>
      <c r="AC39" s="204">
        <v>246746.5</v>
      </c>
      <c r="AD39" s="204">
        <v>218649</v>
      </c>
      <c r="AE39" s="204">
        <v>1065493.3</v>
      </c>
      <c r="AF39" s="204">
        <v>116029.9</v>
      </c>
      <c r="AG39" s="204">
        <v>244054.62</v>
      </c>
      <c r="AH39" s="204">
        <v>148420.20000000001</v>
      </c>
      <c r="AI39" s="204">
        <v>444504.6</v>
      </c>
      <c r="AJ39" s="204">
        <v>176852.1</v>
      </c>
      <c r="AK39" s="204">
        <v>159773.25</v>
      </c>
      <c r="AL39" s="204">
        <v>14163387.449999999</v>
      </c>
      <c r="AM39" s="204">
        <v>178607</v>
      </c>
      <c r="AN39" s="204">
        <v>450579.5</v>
      </c>
      <c r="AO39" s="204">
        <v>597058.01</v>
      </c>
      <c r="AP39" s="204">
        <v>1024642</v>
      </c>
      <c r="AQ39" s="204">
        <v>873699</v>
      </c>
      <c r="AR39" s="204">
        <v>143502.5</v>
      </c>
      <c r="AS39" s="204">
        <v>2245283.5</v>
      </c>
      <c r="AT39" s="204">
        <v>646851.25</v>
      </c>
      <c r="AU39" s="204">
        <v>1162294.25</v>
      </c>
      <c r="AV39" s="204">
        <v>685107.94</v>
      </c>
      <c r="AW39" s="204">
        <v>220751</v>
      </c>
      <c r="AX39" s="204">
        <v>139469.25</v>
      </c>
      <c r="AY39" s="204">
        <v>215486.98</v>
      </c>
      <c r="AZ39" s="204">
        <v>180488.65</v>
      </c>
      <c r="BA39" s="204">
        <v>229743</v>
      </c>
      <c r="BB39" s="204">
        <v>2207141.5</v>
      </c>
      <c r="BC39" s="204">
        <v>126568.43</v>
      </c>
      <c r="BD39" s="204">
        <v>5412606.25</v>
      </c>
      <c r="BE39" s="204">
        <v>454555.3</v>
      </c>
      <c r="BF39" s="204">
        <v>245110.25</v>
      </c>
      <c r="BG39" s="204">
        <v>331664.40000000002</v>
      </c>
      <c r="BH39" s="204">
        <v>3085028.25</v>
      </c>
      <c r="BI39" s="204">
        <v>48419.4</v>
      </c>
      <c r="BJ39" s="204">
        <v>59103.35</v>
      </c>
      <c r="BK39" s="204">
        <v>154584.5</v>
      </c>
      <c r="BL39" s="204">
        <v>187643</v>
      </c>
      <c r="BM39" s="204">
        <v>3085292.5</v>
      </c>
      <c r="BN39" s="204">
        <v>284821.95</v>
      </c>
      <c r="BO39" s="204">
        <v>329674.84999999998</v>
      </c>
      <c r="BP39" s="204">
        <v>456979.5</v>
      </c>
      <c r="BQ39" s="204">
        <v>244088.99</v>
      </c>
      <c r="BR39" s="204">
        <v>231403</v>
      </c>
      <c r="BS39" s="206">
        <v>9484536.5500000007</v>
      </c>
      <c r="BT39" s="206">
        <v>363899</v>
      </c>
      <c r="BU39" s="206">
        <v>187703.76</v>
      </c>
      <c r="BV39" s="206">
        <v>1910418.82</v>
      </c>
      <c r="BW39" s="206">
        <v>92689</v>
      </c>
      <c r="BX39" s="206">
        <v>168936.5</v>
      </c>
      <c r="BY39" s="206">
        <v>855620.5</v>
      </c>
      <c r="BZ39" s="206">
        <v>248328.97</v>
      </c>
      <c r="CA39" s="206">
        <v>153187.5</v>
      </c>
      <c r="CB39" s="206">
        <v>237313</v>
      </c>
      <c r="CC39" s="206">
        <v>1214066</v>
      </c>
      <c r="CD39" s="206">
        <v>862938</v>
      </c>
      <c r="CE39" s="206">
        <v>182152.85</v>
      </c>
      <c r="CF39" s="206">
        <v>519616</v>
      </c>
      <c r="CG39" s="206">
        <v>313087.5</v>
      </c>
      <c r="CH39" s="206">
        <v>111161.5</v>
      </c>
      <c r="CI39" s="206">
        <v>116119.1</v>
      </c>
      <c r="CJ39" s="206">
        <v>193559.3</v>
      </c>
      <c r="CK39" s="206">
        <v>1077896.5</v>
      </c>
      <c r="CL39" s="206">
        <v>192570.88</v>
      </c>
      <c r="CM39" s="206">
        <v>54743.5</v>
      </c>
    </row>
    <row r="40" spans="1:91" ht="24.6" hidden="1">
      <c r="A40" s="125">
        <v>9</v>
      </c>
      <c r="B40" s="255" t="s">
        <v>770</v>
      </c>
      <c r="C40" s="130" t="s">
        <v>1214</v>
      </c>
      <c r="D40" s="204">
        <v>2467950.25</v>
      </c>
      <c r="E40" s="204">
        <v>5895</v>
      </c>
      <c r="F40" s="204">
        <v>8255</v>
      </c>
      <c r="G40" s="204">
        <v>22787.5</v>
      </c>
      <c r="H40" s="204">
        <v>10528</v>
      </c>
      <c r="I40" s="204">
        <v>132462.45000000001</v>
      </c>
      <c r="J40" s="204">
        <v>80902</v>
      </c>
      <c r="K40" s="204">
        <v>348535.31</v>
      </c>
      <c r="L40" s="204">
        <v>47752.26</v>
      </c>
      <c r="M40" s="204">
        <v>45689.95</v>
      </c>
      <c r="N40" s="204">
        <v>750937.41</v>
      </c>
      <c r="O40" s="204">
        <v>26178.25</v>
      </c>
      <c r="P40" s="204">
        <v>1950599.75</v>
      </c>
      <c r="Q40" s="204">
        <v>93691.3</v>
      </c>
      <c r="R40" s="204">
        <v>137718.65</v>
      </c>
      <c r="S40" s="204">
        <v>442404.58</v>
      </c>
      <c r="T40" s="204">
        <v>57307</v>
      </c>
      <c r="U40" s="204">
        <v>162259.07</v>
      </c>
      <c r="V40" s="204">
        <v>77482.8</v>
      </c>
      <c r="W40" s="204">
        <v>61572.22</v>
      </c>
      <c r="X40" s="204">
        <v>4287951.4000000004</v>
      </c>
      <c r="Y40" s="204">
        <v>46961</v>
      </c>
      <c r="Z40" s="204">
        <v>163326</v>
      </c>
      <c r="AA40" s="204">
        <v>43740</v>
      </c>
      <c r="AB40" s="204">
        <v>10036</v>
      </c>
      <c r="AC40" s="204">
        <v>92197</v>
      </c>
      <c r="AD40" s="204">
        <v>108049</v>
      </c>
      <c r="AE40" s="204">
        <v>347144</v>
      </c>
      <c r="AF40" s="204">
        <v>76746.75</v>
      </c>
      <c r="AG40" s="204">
        <v>103750.6</v>
      </c>
      <c r="AH40" s="204">
        <v>41243.870000000003</v>
      </c>
      <c r="AI40" s="204">
        <v>193469.95</v>
      </c>
      <c r="AJ40" s="204">
        <v>74729.08</v>
      </c>
      <c r="AK40" s="204">
        <v>43240.25</v>
      </c>
      <c r="AL40" s="204">
        <v>8282022.2400000002</v>
      </c>
      <c r="AM40" s="204">
        <v>108316</v>
      </c>
      <c r="AN40" s="204">
        <v>85954.5</v>
      </c>
      <c r="AO40" s="204">
        <v>493767</v>
      </c>
      <c r="AP40" s="204">
        <v>575662</v>
      </c>
      <c r="AQ40" s="204">
        <v>80229</v>
      </c>
      <c r="AR40" s="204">
        <v>37697</v>
      </c>
      <c r="AS40" s="204">
        <v>1632060</v>
      </c>
      <c r="AT40" s="204">
        <v>247370.95</v>
      </c>
      <c r="AU40" s="204">
        <v>124431.65</v>
      </c>
      <c r="AV40" s="204">
        <v>288139.5</v>
      </c>
      <c r="AW40" s="204">
        <v>136642</v>
      </c>
      <c r="AX40" s="204">
        <v>105772.25</v>
      </c>
      <c r="AY40" s="204">
        <v>83349.47</v>
      </c>
      <c r="AZ40" s="204">
        <v>34214</v>
      </c>
      <c r="BA40" s="204">
        <v>136513</v>
      </c>
      <c r="BB40" s="204">
        <v>1004299.55</v>
      </c>
      <c r="BC40" s="204">
        <v>321237.57</v>
      </c>
      <c r="BD40" s="204">
        <v>2765614.05</v>
      </c>
      <c r="BE40" s="204">
        <v>379398.64</v>
      </c>
      <c r="BF40" s="204">
        <v>135017.5</v>
      </c>
      <c r="BG40" s="204">
        <v>33648</v>
      </c>
      <c r="BH40" s="204">
        <v>2799472.25</v>
      </c>
      <c r="BI40" s="204">
        <v>30949.5</v>
      </c>
      <c r="BJ40" s="204">
        <v>34879.94</v>
      </c>
      <c r="BK40" s="204">
        <v>16313</v>
      </c>
      <c r="BL40" s="204">
        <v>60278.5</v>
      </c>
      <c r="BM40" s="204">
        <v>1724090.5</v>
      </c>
      <c r="BN40" s="204">
        <v>43786.45</v>
      </c>
      <c r="BO40" s="204">
        <v>88819</v>
      </c>
      <c r="BP40" s="204">
        <v>231556</v>
      </c>
      <c r="BQ40" s="204">
        <v>12942</v>
      </c>
      <c r="BR40" s="204">
        <v>75590</v>
      </c>
      <c r="BS40" s="206">
        <v>8354651.25</v>
      </c>
      <c r="BT40" s="204">
        <v>205351.4</v>
      </c>
      <c r="BU40" s="204">
        <v>63902.07</v>
      </c>
      <c r="BV40" s="206">
        <v>837518.31</v>
      </c>
      <c r="BW40" s="204">
        <v>29530</v>
      </c>
      <c r="BX40" s="204">
        <v>54876</v>
      </c>
      <c r="BY40" s="204">
        <v>236128</v>
      </c>
      <c r="BZ40" s="204">
        <v>35080.5</v>
      </c>
      <c r="CA40" s="204">
        <v>32057</v>
      </c>
      <c r="CB40" s="204">
        <v>52051</v>
      </c>
      <c r="CC40" s="206">
        <v>140428.85</v>
      </c>
      <c r="CD40" s="204">
        <v>437942</v>
      </c>
      <c r="CE40" s="204">
        <v>105757</v>
      </c>
      <c r="CF40" s="206">
        <v>184768.5</v>
      </c>
      <c r="CG40" s="206">
        <v>22296</v>
      </c>
      <c r="CH40" s="204">
        <v>45868.75</v>
      </c>
      <c r="CI40" s="204">
        <v>4156.25</v>
      </c>
      <c r="CJ40" s="204">
        <v>107757.9</v>
      </c>
      <c r="CK40" s="206">
        <v>612243</v>
      </c>
      <c r="CL40" s="206">
        <v>4636.5</v>
      </c>
      <c r="CM40" s="204">
        <v>9213</v>
      </c>
    </row>
    <row r="41" spans="1:91" ht="24.6" hidden="1">
      <c r="A41" s="125">
        <v>9</v>
      </c>
      <c r="B41" s="255" t="s">
        <v>771</v>
      </c>
      <c r="C41" s="130" t="s">
        <v>1215</v>
      </c>
      <c r="D41" s="204">
        <v>-2038800.29</v>
      </c>
      <c r="E41" s="204">
        <v>-6458.99</v>
      </c>
      <c r="F41" s="204">
        <v>-602.46</v>
      </c>
      <c r="G41" s="204">
        <v>-19163.34</v>
      </c>
      <c r="H41" s="204">
        <v>-9941.99</v>
      </c>
      <c r="I41" s="204">
        <v>-60442.98</v>
      </c>
      <c r="J41" s="204">
        <v>-16955.560000000001</v>
      </c>
      <c r="K41" s="204">
        <v>-39379.81</v>
      </c>
      <c r="L41" s="204">
        <v>-11861.47</v>
      </c>
      <c r="M41" s="204"/>
      <c r="N41" s="204">
        <v>-187486.88</v>
      </c>
      <c r="O41" s="204"/>
      <c r="P41" s="204">
        <v>-105528.29</v>
      </c>
      <c r="Q41" s="204">
        <v>-28587.09</v>
      </c>
      <c r="R41" s="204">
        <v>-13998.06</v>
      </c>
      <c r="S41" s="204">
        <v>-41113.699999999997</v>
      </c>
      <c r="T41" s="204">
        <v>-14048.32</v>
      </c>
      <c r="U41" s="204">
        <v>-43031.62</v>
      </c>
      <c r="V41" s="204"/>
      <c r="W41" s="204">
        <v>-6236.94</v>
      </c>
      <c r="X41" s="204">
        <v>-1002494.83</v>
      </c>
      <c r="Y41" s="204">
        <v>-15235.54</v>
      </c>
      <c r="Z41" s="204">
        <v>-20785.46</v>
      </c>
      <c r="AA41" s="204">
        <v>-1658.15</v>
      </c>
      <c r="AB41" s="204">
        <v>-2501.0100000000002</v>
      </c>
      <c r="AC41" s="204">
        <v>-10</v>
      </c>
      <c r="AD41" s="204"/>
      <c r="AE41" s="204">
        <v>-126059.52</v>
      </c>
      <c r="AF41" s="204">
        <v>-18236.060000000001</v>
      </c>
      <c r="AG41" s="204">
        <v>-4849.28</v>
      </c>
      <c r="AH41" s="204">
        <v>-10531.56</v>
      </c>
      <c r="AI41" s="204">
        <v>-23930.28</v>
      </c>
      <c r="AJ41" s="204">
        <v>-21086.73</v>
      </c>
      <c r="AK41" s="204">
        <v>-7671.84</v>
      </c>
      <c r="AL41" s="204">
        <v>-381180.34</v>
      </c>
      <c r="AM41" s="204">
        <v>-3745.4</v>
      </c>
      <c r="AN41" s="204">
        <v>-14491.82</v>
      </c>
      <c r="AO41" s="204">
        <v>-363944.84</v>
      </c>
      <c r="AP41" s="204">
        <v>-108861.47</v>
      </c>
      <c r="AQ41" s="204">
        <v>-24618.21</v>
      </c>
      <c r="AR41" s="204">
        <v>-1348.47</v>
      </c>
      <c r="AS41" s="204">
        <v>-380985.45</v>
      </c>
      <c r="AT41" s="204">
        <v>-82592.350000000006</v>
      </c>
      <c r="AU41" s="204">
        <v>-9868.75</v>
      </c>
      <c r="AV41" s="204">
        <v>-20644.509999999998</v>
      </c>
      <c r="AW41" s="204">
        <v>-11073.93</v>
      </c>
      <c r="AX41" s="204">
        <v>-6919.6</v>
      </c>
      <c r="AY41" s="204">
        <v>-5597.91</v>
      </c>
      <c r="AZ41" s="204"/>
      <c r="BA41" s="204">
        <v>-16920.509999999998</v>
      </c>
      <c r="BB41" s="204">
        <v>-215853.04</v>
      </c>
      <c r="BC41" s="204">
        <v>-55231.62</v>
      </c>
      <c r="BD41" s="204">
        <v>-64682.12</v>
      </c>
      <c r="BE41" s="204">
        <v>-140962.5</v>
      </c>
      <c r="BF41" s="204">
        <v>-13347.95</v>
      </c>
      <c r="BG41" s="204">
        <v>-2289.14</v>
      </c>
      <c r="BH41" s="204">
        <v>-150216.71</v>
      </c>
      <c r="BI41" s="204">
        <v>-1367.43</v>
      </c>
      <c r="BJ41" s="204">
        <v>-8604.8799999999992</v>
      </c>
      <c r="BK41" s="204">
        <v>-3515.75</v>
      </c>
      <c r="BL41" s="204"/>
      <c r="BM41" s="204">
        <v>-403768.35</v>
      </c>
      <c r="BN41" s="204">
        <v>-7494.36</v>
      </c>
      <c r="BO41" s="204">
        <v>-19706.16</v>
      </c>
      <c r="BP41" s="204">
        <v>-42530.54</v>
      </c>
      <c r="BQ41" s="204">
        <v>-6201.33</v>
      </c>
      <c r="BR41" s="204">
        <v>-7486.33</v>
      </c>
      <c r="BS41" s="204">
        <v>-345516.64</v>
      </c>
      <c r="BT41" s="204">
        <v>-43698.69</v>
      </c>
      <c r="BU41" s="204">
        <v>-25953.88</v>
      </c>
      <c r="BV41" s="204">
        <v>-38074.35</v>
      </c>
      <c r="BW41" s="204"/>
      <c r="BX41" s="204">
        <v>-3523.65</v>
      </c>
      <c r="BY41" s="204">
        <v>-38989.06</v>
      </c>
      <c r="BZ41" s="204">
        <v>-12974.01</v>
      </c>
      <c r="CA41" s="204">
        <v>-1187.74</v>
      </c>
      <c r="CB41" s="204">
        <v>-3967.37</v>
      </c>
      <c r="CC41" s="204">
        <v>-12547.05</v>
      </c>
      <c r="CD41" s="204">
        <v>-76946.47</v>
      </c>
      <c r="CE41" s="204">
        <v>-24980.51</v>
      </c>
      <c r="CF41" s="204">
        <v>-51826.13</v>
      </c>
      <c r="CG41" s="204"/>
      <c r="CH41" s="204"/>
      <c r="CI41" s="204"/>
      <c r="CJ41" s="204">
        <v>-7476.82</v>
      </c>
      <c r="CK41" s="204">
        <v>-88758.56</v>
      </c>
      <c r="CL41" s="204">
        <v>-4981.6400000000003</v>
      </c>
      <c r="CM41" s="204">
        <v>-882.54</v>
      </c>
    </row>
    <row r="42" spans="1:91" ht="24.6" hidden="1">
      <c r="A42" s="125">
        <v>9</v>
      </c>
      <c r="B42" s="255" t="s">
        <v>772</v>
      </c>
      <c r="C42" s="130" t="s">
        <v>1216</v>
      </c>
      <c r="D42" s="204">
        <v>455504.95</v>
      </c>
      <c r="E42" s="204">
        <v>4574.78</v>
      </c>
      <c r="F42" s="204">
        <v>2781.77</v>
      </c>
      <c r="G42" s="204">
        <v>29497.25</v>
      </c>
      <c r="H42" s="204">
        <v>10413.74</v>
      </c>
      <c r="I42" s="204">
        <v>1284.93</v>
      </c>
      <c r="J42" s="204">
        <v>9196.24</v>
      </c>
      <c r="K42" s="204">
        <v>30346.14</v>
      </c>
      <c r="L42" s="204">
        <v>22791.38</v>
      </c>
      <c r="M42" s="204"/>
      <c r="N42" s="204">
        <v>71237.899999999994</v>
      </c>
      <c r="O42" s="204"/>
      <c r="P42" s="204">
        <v>404115.38</v>
      </c>
      <c r="Q42" s="204">
        <v>6257.04</v>
      </c>
      <c r="R42" s="204">
        <v>26777.119999999999</v>
      </c>
      <c r="S42" s="204">
        <v>15392.05</v>
      </c>
      <c r="T42" s="204">
        <v>677.04</v>
      </c>
      <c r="U42" s="204">
        <v>2861.9</v>
      </c>
      <c r="V42" s="204"/>
      <c r="W42" s="204">
        <v>14702.48</v>
      </c>
      <c r="X42" s="204">
        <v>501037.24</v>
      </c>
      <c r="Y42" s="204">
        <v>332.17</v>
      </c>
      <c r="Z42" s="204">
        <v>27556.560000000001</v>
      </c>
      <c r="AA42" s="204">
        <v>56019.71</v>
      </c>
      <c r="AB42" s="204">
        <v>10559.62</v>
      </c>
      <c r="AC42" s="204"/>
      <c r="AD42" s="204"/>
      <c r="AE42" s="204">
        <v>35057.72</v>
      </c>
      <c r="AF42" s="204">
        <v>4116.28</v>
      </c>
      <c r="AG42" s="204"/>
      <c r="AH42" s="204">
        <v>3505.8</v>
      </c>
      <c r="AI42" s="204">
        <v>53811.66</v>
      </c>
      <c r="AJ42" s="204">
        <v>4503.83</v>
      </c>
      <c r="AK42" s="204">
        <v>8385.15</v>
      </c>
      <c r="AL42" s="204">
        <v>562422.22</v>
      </c>
      <c r="AM42" s="204">
        <v>12621.71</v>
      </c>
      <c r="AN42" s="204">
        <v>4651.3999999999996</v>
      </c>
      <c r="AO42" s="204">
        <v>20354.66</v>
      </c>
      <c r="AP42" s="204">
        <v>116355.8</v>
      </c>
      <c r="AQ42" s="204">
        <v>3316.57</v>
      </c>
      <c r="AR42" s="204">
        <v>9974.24</v>
      </c>
      <c r="AS42" s="204">
        <v>292078.95</v>
      </c>
      <c r="AT42" s="204">
        <v>19197.79</v>
      </c>
      <c r="AU42" s="204">
        <v>72641.02</v>
      </c>
      <c r="AV42" s="204">
        <v>117944.54</v>
      </c>
      <c r="AW42" s="204">
        <v>22901.63</v>
      </c>
      <c r="AX42" s="204">
        <v>3590.93</v>
      </c>
      <c r="AY42" s="204">
        <v>23049.73</v>
      </c>
      <c r="AZ42" s="204">
        <v>3955.8</v>
      </c>
      <c r="BA42" s="204">
        <v>31947.42</v>
      </c>
      <c r="BB42" s="204">
        <v>304880.53999999998</v>
      </c>
      <c r="BC42" s="204">
        <v>21426.06</v>
      </c>
      <c r="BD42" s="204">
        <v>102381.4</v>
      </c>
      <c r="BE42" s="204">
        <v>33080.67</v>
      </c>
      <c r="BF42" s="204">
        <v>24420.34</v>
      </c>
      <c r="BG42" s="204">
        <v>11732.21</v>
      </c>
      <c r="BH42" s="204">
        <v>188916.1</v>
      </c>
      <c r="BI42" s="204">
        <v>15129.87</v>
      </c>
      <c r="BJ42" s="204">
        <v>4677.32</v>
      </c>
      <c r="BK42" s="204"/>
      <c r="BL42" s="204"/>
      <c r="BM42" s="204">
        <v>576310.24</v>
      </c>
      <c r="BN42" s="204">
        <v>24017.1</v>
      </c>
      <c r="BO42" s="204">
        <v>5328.2</v>
      </c>
      <c r="BP42" s="204">
        <v>90359.62</v>
      </c>
      <c r="BQ42" s="204">
        <v>609.34</v>
      </c>
      <c r="BR42" s="204">
        <v>8034.16</v>
      </c>
      <c r="BS42" s="204">
        <v>399062.26</v>
      </c>
      <c r="BT42" s="204">
        <v>1233.6199999999999</v>
      </c>
      <c r="BU42" s="204">
        <v>5093.76</v>
      </c>
      <c r="BV42" s="204">
        <v>219821.01</v>
      </c>
      <c r="BW42" s="204">
        <v>6274.08</v>
      </c>
      <c r="BX42" s="204">
        <v>8838.08</v>
      </c>
      <c r="BY42" s="204">
        <v>22098.68</v>
      </c>
      <c r="BZ42" s="204">
        <v>3152.1</v>
      </c>
      <c r="CA42" s="204">
        <v>3193.79</v>
      </c>
      <c r="CB42" s="204">
        <v>11279.87</v>
      </c>
      <c r="CC42" s="204"/>
      <c r="CD42" s="204">
        <v>117365.51</v>
      </c>
      <c r="CE42" s="204">
        <v>11072.01</v>
      </c>
      <c r="CF42" s="204">
        <v>7308.76</v>
      </c>
      <c r="CG42" s="204">
        <v>9752.5499999999993</v>
      </c>
      <c r="CH42" s="204"/>
      <c r="CI42" s="204">
        <v>723.82</v>
      </c>
      <c r="CJ42" s="204">
        <v>17783.88</v>
      </c>
      <c r="CK42" s="204">
        <v>132681.29</v>
      </c>
      <c r="CL42" s="204">
        <v>4510.5200000000004</v>
      </c>
      <c r="CM42" s="204">
        <v>2688.45</v>
      </c>
    </row>
    <row r="43" spans="1:91" ht="24.6" hidden="1">
      <c r="A43" s="125">
        <v>9</v>
      </c>
      <c r="B43" s="255" t="s">
        <v>773</v>
      </c>
      <c r="C43" s="130" t="s">
        <v>408</v>
      </c>
      <c r="D43" s="204">
        <v>320414</v>
      </c>
      <c r="E43" s="204">
        <v>2450</v>
      </c>
      <c r="F43" s="204">
        <v>21005</v>
      </c>
      <c r="G43" s="204">
        <v>5547</v>
      </c>
      <c r="H43" s="204">
        <v>6917</v>
      </c>
      <c r="I43" s="204">
        <v>2866</v>
      </c>
      <c r="J43" s="204">
        <v>17936.5</v>
      </c>
      <c r="K43" s="204">
        <v>112210.7</v>
      </c>
      <c r="L43" s="204">
        <v>19701.43</v>
      </c>
      <c r="M43" s="204">
        <v>23508</v>
      </c>
      <c r="N43" s="204">
        <v>29547</v>
      </c>
      <c r="O43" s="204"/>
      <c r="P43" s="204">
        <v>263033.25</v>
      </c>
      <c r="Q43" s="204">
        <v>24655.73</v>
      </c>
      <c r="R43" s="204">
        <v>4357.5</v>
      </c>
      <c r="S43" s="204">
        <v>19193</v>
      </c>
      <c r="T43" s="204">
        <v>22315.75</v>
      </c>
      <c r="U43" s="204">
        <v>22924.5</v>
      </c>
      <c r="V43" s="204">
        <v>23099.5</v>
      </c>
      <c r="W43" s="204">
        <v>6220</v>
      </c>
      <c r="X43" s="204">
        <v>163432</v>
      </c>
      <c r="Y43" s="204">
        <v>360.5</v>
      </c>
      <c r="Z43" s="204">
        <v>15798</v>
      </c>
      <c r="AA43" s="204">
        <v>4066</v>
      </c>
      <c r="AB43" s="204">
        <v>937.5</v>
      </c>
      <c r="AC43" s="204">
        <v>7574.5</v>
      </c>
      <c r="AD43" s="204">
        <v>20540</v>
      </c>
      <c r="AE43" s="204">
        <v>37206.25</v>
      </c>
      <c r="AF43" s="204">
        <v>731</v>
      </c>
      <c r="AG43" s="204">
        <v>6147</v>
      </c>
      <c r="AH43" s="204">
        <v>16311.65</v>
      </c>
      <c r="AI43" s="204">
        <v>24722</v>
      </c>
      <c r="AJ43" s="204">
        <v>5437</v>
      </c>
      <c r="AK43" s="204">
        <v>2821.25</v>
      </c>
      <c r="AL43" s="204">
        <v>553368.25</v>
      </c>
      <c r="AM43" s="204">
        <v>3501</v>
      </c>
      <c r="AN43" s="204">
        <v>24148</v>
      </c>
      <c r="AO43" s="204">
        <v>45382.64</v>
      </c>
      <c r="AP43" s="204">
        <v>36756.410000000003</v>
      </c>
      <c r="AQ43" s="204">
        <v>17455</v>
      </c>
      <c r="AR43" s="204">
        <v>8631.5</v>
      </c>
      <c r="AS43" s="204">
        <v>97503</v>
      </c>
      <c r="AT43" s="204">
        <v>34606</v>
      </c>
      <c r="AU43" s="204">
        <v>27651</v>
      </c>
      <c r="AV43" s="204">
        <v>41929.17</v>
      </c>
      <c r="AW43" s="204">
        <v>10302</v>
      </c>
      <c r="AX43" s="204">
        <v>7019.5</v>
      </c>
      <c r="AY43" s="204">
        <v>8361</v>
      </c>
      <c r="AZ43" s="204">
        <v>2246</v>
      </c>
      <c r="BA43" s="204">
        <v>16320</v>
      </c>
      <c r="BB43" s="204">
        <v>294097.75</v>
      </c>
      <c r="BC43" s="204">
        <v>2832.2</v>
      </c>
      <c r="BD43" s="204">
        <v>173233.5</v>
      </c>
      <c r="BE43" s="204">
        <v>70970.5</v>
      </c>
      <c r="BF43" s="204">
        <v>2344</v>
      </c>
      <c r="BG43" s="204">
        <v>822.5</v>
      </c>
      <c r="BH43" s="204">
        <v>77398.5</v>
      </c>
      <c r="BI43" s="204">
        <v>1423</v>
      </c>
      <c r="BJ43" s="204"/>
      <c r="BK43" s="204">
        <v>3965</v>
      </c>
      <c r="BL43" s="204">
        <v>17254.5</v>
      </c>
      <c r="BM43" s="204">
        <v>209779.5</v>
      </c>
      <c r="BN43" s="204">
        <v>9510.6</v>
      </c>
      <c r="BO43" s="204">
        <v>13324.5</v>
      </c>
      <c r="BP43" s="204">
        <v>29807</v>
      </c>
      <c r="BQ43" s="204">
        <v>11170</v>
      </c>
      <c r="BR43" s="204">
        <v>6790</v>
      </c>
      <c r="BS43" s="204">
        <v>731852.53</v>
      </c>
      <c r="BT43" s="204">
        <v>14545</v>
      </c>
      <c r="BU43" s="204">
        <v>23347.55</v>
      </c>
      <c r="BV43" s="204">
        <v>249208.98</v>
      </c>
      <c r="BW43" s="204">
        <v>500</v>
      </c>
      <c r="BX43" s="204"/>
      <c r="BY43" s="204">
        <v>7945.5</v>
      </c>
      <c r="BZ43" s="204">
        <v>4836.5</v>
      </c>
      <c r="CA43" s="204">
        <v>7900</v>
      </c>
      <c r="CB43" s="204">
        <v>12364</v>
      </c>
      <c r="CC43" s="204"/>
      <c r="CD43" s="204">
        <v>13641.5</v>
      </c>
      <c r="CE43" s="204">
        <v>3066.8</v>
      </c>
      <c r="CF43" s="204"/>
      <c r="CG43" s="204">
        <v>5305</v>
      </c>
      <c r="CH43" s="204">
        <v>1610</v>
      </c>
      <c r="CI43" s="204">
        <v>3620.5</v>
      </c>
      <c r="CJ43" s="204">
        <v>4786</v>
      </c>
      <c r="CK43" s="204">
        <v>43202.5</v>
      </c>
      <c r="CL43" s="204"/>
      <c r="CM43" s="204">
        <v>7636.5</v>
      </c>
    </row>
    <row r="44" spans="1:91" ht="24.6" hidden="1">
      <c r="A44" s="125">
        <v>9</v>
      </c>
      <c r="B44" s="255" t="s">
        <v>774</v>
      </c>
      <c r="C44" s="130" t="s">
        <v>1217</v>
      </c>
      <c r="D44" s="204">
        <v>67883</v>
      </c>
      <c r="E44" s="204"/>
      <c r="F44" s="204">
        <v>6385</v>
      </c>
      <c r="G44" s="204"/>
      <c r="H44" s="204"/>
      <c r="I44" s="204"/>
      <c r="J44" s="204"/>
      <c r="K44" s="204">
        <v>39220.25</v>
      </c>
      <c r="L44" s="204"/>
      <c r="M44" s="204"/>
      <c r="N44" s="204">
        <v>7122</v>
      </c>
      <c r="O44" s="204"/>
      <c r="P44" s="204">
        <v>92432.75</v>
      </c>
      <c r="Q44" s="204">
        <v>46538.05</v>
      </c>
      <c r="R44" s="204">
        <v>2090</v>
      </c>
      <c r="S44" s="204"/>
      <c r="T44" s="204">
        <v>2548.0700000000002</v>
      </c>
      <c r="U44" s="204">
        <v>8535.5</v>
      </c>
      <c r="V44" s="204"/>
      <c r="W44" s="204"/>
      <c r="X44" s="204">
        <v>236050.67</v>
      </c>
      <c r="Y44" s="204"/>
      <c r="Z44" s="204">
        <v>12512.75</v>
      </c>
      <c r="AA44" s="204"/>
      <c r="AB44" s="204"/>
      <c r="AC44" s="204">
        <v>21721.5</v>
      </c>
      <c r="AD44" s="204"/>
      <c r="AE44" s="204">
        <v>42789</v>
      </c>
      <c r="AF44" s="204"/>
      <c r="AG44" s="204"/>
      <c r="AH44" s="204"/>
      <c r="AI44" s="204">
        <v>14155</v>
      </c>
      <c r="AJ44" s="204">
        <v>3099</v>
      </c>
      <c r="AK44" s="204">
        <v>2218</v>
      </c>
      <c r="AL44" s="204">
        <v>741751.18</v>
      </c>
      <c r="AM44" s="204">
        <v>1543</v>
      </c>
      <c r="AN44" s="204">
        <v>64288</v>
      </c>
      <c r="AO44" s="204"/>
      <c r="AP44" s="204"/>
      <c r="AQ44" s="204"/>
      <c r="AR44" s="204"/>
      <c r="AS44" s="204">
        <v>65943</v>
      </c>
      <c r="AT44" s="204">
        <v>5507</v>
      </c>
      <c r="AU44" s="204">
        <v>29917</v>
      </c>
      <c r="AV44" s="204">
        <v>5145.76</v>
      </c>
      <c r="AW44" s="204">
        <v>2500</v>
      </c>
      <c r="AX44" s="204"/>
      <c r="AY44" s="204">
        <v>1559</v>
      </c>
      <c r="AZ44" s="204"/>
      <c r="BA44" s="204"/>
      <c r="BB44" s="204">
        <v>67148.25</v>
      </c>
      <c r="BC44" s="204"/>
      <c r="BD44" s="204">
        <v>6284.5</v>
      </c>
      <c r="BE44" s="204">
        <v>125810.85</v>
      </c>
      <c r="BF44" s="204">
        <v>11733.5</v>
      </c>
      <c r="BG44" s="204"/>
      <c r="BH44" s="204">
        <v>284509.25</v>
      </c>
      <c r="BI44" s="204"/>
      <c r="BJ44" s="204"/>
      <c r="BK44" s="204">
        <v>27986</v>
      </c>
      <c r="BL44" s="204">
        <v>8398</v>
      </c>
      <c r="BM44" s="204">
        <v>200768.25</v>
      </c>
      <c r="BN44" s="204">
        <v>3887.5</v>
      </c>
      <c r="BO44" s="204"/>
      <c r="BP44" s="204">
        <v>14816.5</v>
      </c>
      <c r="BQ44" s="204">
        <v>41100</v>
      </c>
      <c r="BR44" s="204"/>
      <c r="BS44" s="204">
        <v>93175</v>
      </c>
      <c r="BT44" s="204"/>
      <c r="BU44" s="204">
        <v>26865.599999999999</v>
      </c>
      <c r="BV44" s="204"/>
      <c r="BW44" s="204">
        <v>9774.08</v>
      </c>
      <c r="BX44" s="204"/>
      <c r="BY44" s="204"/>
      <c r="BZ44" s="204">
        <v>13364.5</v>
      </c>
      <c r="CA44" s="204"/>
      <c r="CB44" s="204"/>
      <c r="CC44" s="204"/>
      <c r="CD44" s="204"/>
      <c r="CE44" s="204">
        <v>4792</v>
      </c>
      <c r="CF44" s="204"/>
      <c r="CG44" s="204"/>
      <c r="CH44" s="204"/>
      <c r="CI44" s="204">
        <v>2398</v>
      </c>
      <c r="CJ44" s="204">
        <v>1525</v>
      </c>
      <c r="CK44" s="204"/>
      <c r="CL44" s="204"/>
      <c r="CM44" s="204"/>
    </row>
    <row r="45" spans="1:91" ht="49.2" hidden="1">
      <c r="A45" s="125">
        <v>9</v>
      </c>
      <c r="B45" s="255" t="s">
        <v>775</v>
      </c>
      <c r="C45" s="130" t="s">
        <v>1218</v>
      </c>
      <c r="D45" s="204"/>
      <c r="E45" s="204"/>
      <c r="F45" s="204"/>
      <c r="G45" s="204"/>
      <c r="H45" s="204"/>
      <c r="I45" s="204"/>
      <c r="J45" s="204"/>
      <c r="K45" s="204">
        <v>-12513.47</v>
      </c>
      <c r="L45" s="204"/>
      <c r="M45" s="204"/>
      <c r="N45" s="204"/>
      <c r="O45" s="204"/>
      <c r="P45" s="204"/>
      <c r="Q45" s="204">
        <v>-11933</v>
      </c>
      <c r="R45" s="204"/>
      <c r="S45" s="204"/>
      <c r="T45" s="204"/>
      <c r="U45" s="204">
        <v>-181.58</v>
      </c>
      <c r="V45" s="204"/>
      <c r="W45" s="204"/>
      <c r="X45" s="204"/>
      <c r="Y45" s="204"/>
      <c r="Z45" s="204">
        <v>-15.38</v>
      </c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>
        <v>-72521.259999999995</v>
      </c>
      <c r="AM45" s="204"/>
      <c r="AN45" s="204"/>
      <c r="AO45" s="204"/>
      <c r="AP45" s="204"/>
      <c r="AQ45" s="204"/>
      <c r="AR45" s="204"/>
      <c r="AS45" s="204">
        <v>-9527.64</v>
      </c>
      <c r="AT45" s="204">
        <v>-829.51</v>
      </c>
      <c r="AU45" s="204">
        <v>-2705.13</v>
      </c>
      <c r="AV45" s="204">
        <v>-18.850000000000001</v>
      </c>
      <c r="AW45" s="204"/>
      <c r="AX45" s="204"/>
      <c r="AY45" s="204"/>
      <c r="AZ45" s="204"/>
      <c r="BA45" s="204"/>
      <c r="BB45" s="204">
        <v>-15600.05</v>
      </c>
      <c r="BC45" s="204"/>
      <c r="BD45" s="204"/>
      <c r="BE45" s="204"/>
      <c r="BF45" s="204">
        <v>-3336.43</v>
      </c>
      <c r="BG45" s="204"/>
      <c r="BH45" s="204"/>
      <c r="BI45" s="204">
        <v>-4388.8999999999996</v>
      </c>
      <c r="BJ45" s="204"/>
      <c r="BK45" s="204">
        <v>-18904.8</v>
      </c>
      <c r="BL45" s="204"/>
      <c r="BM45" s="204">
        <v>-90481.74</v>
      </c>
      <c r="BN45" s="204"/>
      <c r="BO45" s="204"/>
      <c r="BP45" s="204"/>
      <c r="BQ45" s="204"/>
      <c r="BR45" s="204"/>
      <c r="BS45" s="206">
        <v>-33041.03</v>
      </c>
      <c r="BT45" s="206"/>
      <c r="BU45" s="204">
        <v>-2108.69</v>
      </c>
      <c r="BV45" s="206"/>
      <c r="BW45" s="204"/>
      <c r="BX45" s="206"/>
      <c r="BY45" s="206"/>
      <c r="BZ45" s="204"/>
      <c r="CA45" s="206"/>
      <c r="CB45" s="206"/>
      <c r="CC45" s="204"/>
      <c r="CD45" s="206"/>
      <c r="CE45" s="206">
        <v>-2000.96</v>
      </c>
      <c r="CF45" s="206"/>
      <c r="CG45" s="206"/>
      <c r="CH45" s="206">
        <v>-3582.28</v>
      </c>
      <c r="CI45" s="206">
        <v>-56.19</v>
      </c>
      <c r="CJ45" s="206"/>
      <c r="CK45" s="206"/>
      <c r="CL45" s="204"/>
      <c r="CM45" s="206"/>
    </row>
    <row r="46" spans="1:91" ht="49.2" hidden="1">
      <c r="A46" s="125">
        <v>9</v>
      </c>
      <c r="B46" s="255" t="s">
        <v>776</v>
      </c>
      <c r="C46" s="130" t="s">
        <v>1219</v>
      </c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>
        <v>67.58</v>
      </c>
      <c r="O46" s="204"/>
      <c r="P46" s="204"/>
      <c r="Q46" s="204">
        <v>4502</v>
      </c>
      <c r="R46" s="204"/>
      <c r="S46" s="204"/>
      <c r="T46" s="204"/>
      <c r="U46" s="204">
        <v>7580.89</v>
      </c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>
        <v>225365.95</v>
      </c>
      <c r="AM46" s="204"/>
      <c r="AN46" s="204">
        <v>12981.46</v>
      </c>
      <c r="AO46" s="204"/>
      <c r="AP46" s="204"/>
      <c r="AQ46" s="204"/>
      <c r="AR46" s="204"/>
      <c r="AS46" s="204">
        <v>1326.76</v>
      </c>
      <c r="AT46" s="204"/>
      <c r="AU46" s="204"/>
      <c r="AV46" s="204">
        <v>5962.5</v>
      </c>
      <c r="AW46" s="204"/>
      <c r="AX46" s="204"/>
      <c r="AY46" s="204">
        <v>697.96</v>
      </c>
      <c r="AZ46" s="204"/>
      <c r="BA46" s="204"/>
      <c r="BB46" s="204">
        <v>4640.96</v>
      </c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>
        <v>73268.69</v>
      </c>
      <c r="BN46" s="204">
        <v>664.87</v>
      </c>
      <c r="BO46" s="204"/>
      <c r="BP46" s="204">
        <v>1633.94</v>
      </c>
      <c r="BQ46" s="204"/>
      <c r="BR46" s="204"/>
      <c r="BS46" s="204">
        <v>45620.42</v>
      </c>
      <c r="BT46" s="204"/>
      <c r="BU46" s="204"/>
      <c r="BV46" s="204"/>
      <c r="BW46" s="204">
        <v>73.34</v>
      </c>
      <c r="BX46" s="204"/>
      <c r="BY46" s="204"/>
      <c r="BZ46" s="204"/>
      <c r="CA46" s="204"/>
      <c r="CB46" s="204"/>
      <c r="CC46" s="204"/>
      <c r="CD46" s="204"/>
      <c r="CE46" s="204"/>
      <c r="CF46" s="204"/>
      <c r="CG46" s="204"/>
      <c r="CH46" s="204">
        <v>1037.4000000000001</v>
      </c>
      <c r="CI46" s="204"/>
      <c r="CJ46" s="204"/>
      <c r="CK46" s="204"/>
      <c r="CL46" s="204"/>
      <c r="CM46" s="204"/>
    </row>
    <row r="47" spans="1:91" ht="24.6" hidden="1">
      <c r="A47" s="125">
        <v>1</v>
      </c>
      <c r="B47" s="255" t="s">
        <v>777</v>
      </c>
      <c r="C47" s="134" t="s">
        <v>1220</v>
      </c>
      <c r="D47" s="204">
        <v>38701891</v>
      </c>
      <c r="E47" s="204">
        <v>8410759.8200000003</v>
      </c>
      <c r="F47" s="204">
        <v>7917618</v>
      </c>
      <c r="G47" s="204">
        <v>8094834</v>
      </c>
      <c r="H47" s="204">
        <v>7908280.6699999999</v>
      </c>
      <c r="I47" s="204">
        <v>12570065.289999999</v>
      </c>
      <c r="J47" s="204">
        <v>14006279.5</v>
      </c>
      <c r="K47" s="204">
        <v>20650308</v>
      </c>
      <c r="L47" s="204">
        <v>11083360.48</v>
      </c>
      <c r="M47" s="204">
        <v>12098403.5</v>
      </c>
      <c r="N47" s="204">
        <v>23403494.5</v>
      </c>
      <c r="O47" s="204">
        <v>4474506.1100000003</v>
      </c>
      <c r="P47" s="204">
        <v>23785868.690000001</v>
      </c>
      <c r="Q47" s="204">
        <v>14008134.02</v>
      </c>
      <c r="R47" s="204">
        <v>11339461.74</v>
      </c>
      <c r="S47" s="204">
        <v>18828878.91</v>
      </c>
      <c r="T47" s="204">
        <v>8902331.4600000009</v>
      </c>
      <c r="U47" s="204">
        <v>12489946.789999999</v>
      </c>
      <c r="V47" s="204">
        <v>8222444.4299999997</v>
      </c>
      <c r="W47" s="204">
        <v>4703374</v>
      </c>
      <c r="X47" s="204">
        <v>29997072.039999999</v>
      </c>
      <c r="Y47" s="204">
        <v>6572275.1900000004</v>
      </c>
      <c r="Z47" s="204">
        <v>15422041</v>
      </c>
      <c r="AA47" s="204">
        <v>10093667</v>
      </c>
      <c r="AB47" s="204">
        <v>4142068</v>
      </c>
      <c r="AC47" s="204">
        <v>6490863</v>
      </c>
      <c r="AD47" s="204">
        <v>8502446</v>
      </c>
      <c r="AE47" s="204">
        <v>26620027.550000001</v>
      </c>
      <c r="AF47" s="204">
        <v>6883217.2800000003</v>
      </c>
      <c r="AG47" s="204">
        <v>7307087.3399999999</v>
      </c>
      <c r="AH47" s="204">
        <v>7642639.4100000001</v>
      </c>
      <c r="AI47" s="204">
        <v>13808833</v>
      </c>
      <c r="AJ47" s="204">
        <v>9398489</v>
      </c>
      <c r="AK47" s="204">
        <v>5171426</v>
      </c>
      <c r="AL47" s="204">
        <v>94601497.090000004</v>
      </c>
      <c r="AM47" s="204">
        <v>8696376</v>
      </c>
      <c r="AN47" s="204">
        <v>6713498.5</v>
      </c>
      <c r="AO47" s="204">
        <v>19611314</v>
      </c>
      <c r="AP47" s="204">
        <v>13760415</v>
      </c>
      <c r="AQ47" s="204">
        <v>10363914</v>
      </c>
      <c r="AR47" s="204">
        <v>2761593</v>
      </c>
      <c r="AS47" s="204">
        <v>44987906.990000002</v>
      </c>
      <c r="AT47" s="204">
        <v>11867072.060000001</v>
      </c>
      <c r="AU47" s="204">
        <v>19972150</v>
      </c>
      <c r="AV47" s="204">
        <v>15451620.77</v>
      </c>
      <c r="AW47" s="204">
        <v>8624193</v>
      </c>
      <c r="AX47" s="204">
        <v>5852215.9000000004</v>
      </c>
      <c r="AY47" s="204">
        <v>7992187.8099999996</v>
      </c>
      <c r="AZ47" s="204">
        <v>8772023.5</v>
      </c>
      <c r="BA47" s="204">
        <v>9528813.5</v>
      </c>
      <c r="BB47" s="204">
        <v>40261511.170000002</v>
      </c>
      <c r="BC47" s="204">
        <v>5788679.0999999996</v>
      </c>
      <c r="BD47" s="204">
        <v>48196418.640000001</v>
      </c>
      <c r="BE47" s="204">
        <v>20263102.77</v>
      </c>
      <c r="BF47" s="204">
        <v>6265963.5</v>
      </c>
      <c r="BG47" s="204">
        <v>5826011.0899999999</v>
      </c>
      <c r="BH47" s="204">
        <v>23725617.559999999</v>
      </c>
      <c r="BI47" s="204">
        <v>4827894.55</v>
      </c>
      <c r="BJ47" s="204">
        <v>2864057.39</v>
      </c>
      <c r="BK47" s="204">
        <v>7777482.7599999998</v>
      </c>
      <c r="BL47" s="204">
        <v>10497377</v>
      </c>
      <c r="BM47" s="204">
        <v>35420289.670000002</v>
      </c>
      <c r="BN47" s="204">
        <v>17069854.649999999</v>
      </c>
      <c r="BO47" s="204">
        <v>10019707.77</v>
      </c>
      <c r="BP47" s="204">
        <v>17939068</v>
      </c>
      <c r="BQ47" s="204">
        <v>14035730</v>
      </c>
      <c r="BR47" s="204">
        <v>9108828.4499999993</v>
      </c>
      <c r="BS47" s="206">
        <v>95232691.689999998</v>
      </c>
      <c r="BT47" s="204">
        <v>16436079.380000001</v>
      </c>
      <c r="BU47" s="204">
        <v>12513373.9</v>
      </c>
      <c r="BV47" s="204">
        <v>33090044.699999999</v>
      </c>
      <c r="BW47" s="204">
        <v>1168339</v>
      </c>
      <c r="BX47" s="204">
        <v>9643479.5</v>
      </c>
      <c r="BY47" s="204">
        <v>24228105.579999998</v>
      </c>
      <c r="BZ47" s="204">
        <v>7483301.9000000004</v>
      </c>
      <c r="CA47" s="204">
        <v>9514884</v>
      </c>
      <c r="CB47" s="204">
        <v>9359416.6099999994</v>
      </c>
      <c r="CC47" s="204">
        <v>8201642</v>
      </c>
      <c r="CD47" s="204">
        <v>21010686.129999999</v>
      </c>
      <c r="CE47" s="204">
        <v>12637958</v>
      </c>
      <c r="CF47" s="204">
        <v>22102096.18</v>
      </c>
      <c r="CG47" s="204">
        <v>8208706</v>
      </c>
      <c r="CH47" s="204">
        <v>6356163.1600000001</v>
      </c>
      <c r="CI47" s="204">
        <v>7045484.75</v>
      </c>
      <c r="CJ47" s="204">
        <v>6921724.8499999996</v>
      </c>
      <c r="CK47" s="204">
        <v>29221488.280000001</v>
      </c>
      <c r="CL47" s="204">
        <v>7024650</v>
      </c>
      <c r="CM47" s="204">
        <v>4961956.08</v>
      </c>
    </row>
    <row r="48" spans="1:91" ht="24.6" hidden="1">
      <c r="A48" s="125">
        <v>1</v>
      </c>
      <c r="B48" s="255" t="s">
        <v>778</v>
      </c>
      <c r="C48" s="134" t="s">
        <v>1221</v>
      </c>
      <c r="D48" s="204">
        <v>116548054</v>
      </c>
      <c r="E48" s="204">
        <v>2239166.77</v>
      </c>
      <c r="F48" s="204">
        <v>3380889</v>
      </c>
      <c r="G48" s="204">
        <v>2858459</v>
      </c>
      <c r="H48" s="204">
        <v>2403635</v>
      </c>
      <c r="I48" s="204">
        <v>3437690.22</v>
      </c>
      <c r="J48" s="204">
        <v>5925285.25</v>
      </c>
      <c r="K48" s="204">
        <v>9762823</v>
      </c>
      <c r="L48" s="204">
        <v>3104998.72</v>
      </c>
      <c r="M48" s="204">
        <v>5391926.29</v>
      </c>
      <c r="N48" s="204">
        <v>22097895.469999999</v>
      </c>
      <c r="O48" s="204">
        <v>1432755.4</v>
      </c>
      <c r="P48" s="204">
        <v>71893090.569999993</v>
      </c>
      <c r="Q48" s="204">
        <v>4919483.5999999996</v>
      </c>
      <c r="R48" s="204">
        <v>8937849.25</v>
      </c>
      <c r="S48" s="204">
        <v>18328937.870000001</v>
      </c>
      <c r="T48" s="204">
        <v>5650170.8499999996</v>
      </c>
      <c r="U48" s="204">
        <v>8727126.4600000009</v>
      </c>
      <c r="V48" s="204">
        <v>3846597.75</v>
      </c>
      <c r="W48" s="204">
        <v>1547330.5</v>
      </c>
      <c r="X48" s="204">
        <v>145387104.49000001</v>
      </c>
      <c r="Y48" s="204">
        <v>5827679.7999999998</v>
      </c>
      <c r="Z48" s="204">
        <v>6486178.0099999998</v>
      </c>
      <c r="AA48" s="204">
        <v>5508626.2699999996</v>
      </c>
      <c r="AB48" s="204">
        <v>1357165</v>
      </c>
      <c r="AC48" s="204">
        <v>3025253</v>
      </c>
      <c r="AD48" s="204">
        <v>2403829</v>
      </c>
      <c r="AE48" s="204">
        <v>26150932.289999999</v>
      </c>
      <c r="AF48" s="204">
        <v>4526754.57</v>
      </c>
      <c r="AG48" s="204">
        <v>4591165.7300000004</v>
      </c>
      <c r="AH48" s="204">
        <v>4716563.6500000004</v>
      </c>
      <c r="AI48" s="204">
        <v>6812764.9100000001</v>
      </c>
      <c r="AJ48" s="204">
        <v>4793103.49</v>
      </c>
      <c r="AK48" s="204">
        <v>2123506.71</v>
      </c>
      <c r="AL48" s="204">
        <v>273172618.18000001</v>
      </c>
      <c r="AM48" s="204">
        <v>6109355</v>
      </c>
      <c r="AN48" s="204">
        <v>2547448</v>
      </c>
      <c r="AO48" s="204">
        <v>11090319.93</v>
      </c>
      <c r="AP48" s="204">
        <v>13680626.35</v>
      </c>
      <c r="AQ48" s="204">
        <v>4089940</v>
      </c>
      <c r="AR48" s="204">
        <v>1473655.5</v>
      </c>
      <c r="AS48" s="204">
        <v>56724182.689999998</v>
      </c>
      <c r="AT48" s="204">
        <v>4638847.3499999996</v>
      </c>
      <c r="AU48" s="204">
        <v>12837031</v>
      </c>
      <c r="AV48" s="204">
        <v>8677323.4600000009</v>
      </c>
      <c r="AW48" s="204">
        <v>4290413</v>
      </c>
      <c r="AX48" s="204">
        <v>3140239.25</v>
      </c>
      <c r="AY48" s="204">
        <v>5011584.0199999996</v>
      </c>
      <c r="AZ48" s="204">
        <v>3212061</v>
      </c>
      <c r="BA48" s="204">
        <v>3074740.21</v>
      </c>
      <c r="BB48" s="204">
        <v>49616367.68</v>
      </c>
      <c r="BC48" s="204">
        <v>3841066.04</v>
      </c>
      <c r="BD48" s="204">
        <v>108163631</v>
      </c>
      <c r="BE48" s="204">
        <v>25767012.489999998</v>
      </c>
      <c r="BF48" s="204">
        <v>3058927</v>
      </c>
      <c r="BG48" s="204">
        <v>2765945.47</v>
      </c>
      <c r="BH48" s="204">
        <v>72793508.760000005</v>
      </c>
      <c r="BI48" s="204">
        <v>3350910.13</v>
      </c>
      <c r="BJ48" s="204">
        <v>1479561.82</v>
      </c>
      <c r="BK48" s="204">
        <v>4077881</v>
      </c>
      <c r="BL48" s="204">
        <v>3785041</v>
      </c>
      <c r="BM48" s="204">
        <v>84490506.379999995</v>
      </c>
      <c r="BN48" s="204">
        <v>8006111.3499999996</v>
      </c>
      <c r="BO48" s="204">
        <v>4390243.25</v>
      </c>
      <c r="BP48" s="204">
        <v>13472447.859999999</v>
      </c>
      <c r="BQ48" s="204">
        <v>8436894.6199999992</v>
      </c>
      <c r="BR48" s="204">
        <v>3748910</v>
      </c>
      <c r="BS48" s="204">
        <v>465685334.83999997</v>
      </c>
      <c r="BT48" s="204">
        <v>7411837.4000000004</v>
      </c>
      <c r="BU48" s="204">
        <v>7436261.2599999998</v>
      </c>
      <c r="BV48" s="204">
        <v>64107279.229999997</v>
      </c>
      <c r="BW48" s="204">
        <v>42620</v>
      </c>
      <c r="BX48" s="204">
        <v>3603191.98</v>
      </c>
      <c r="BY48" s="204">
        <v>27394676.870000001</v>
      </c>
      <c r="BZ48" s="204">
        <v>3273858.05</v>
      </c>
      <c r="CA48" s="204">
        <v>1971726</v>
      </c>
      <c r="CB48" s="204">
        <v>3415411</v>
      </c>
      <c r="CC48" s="204">
        <v>7696647</v>
      </c>
      <c r="CD48" s="204">
        <v>22361429.449999999</v>
      </c>
      <c r="CE48" s="204">
        <v>6726662</v>
      </c>
      <c r="CF48" s="204">
        <v>16427887.02</v>
      </c>
      <c r="CG48" s="204">
        <v>1669872</v>
      </c>
      <c r="CH48" s="204">
        <v>2281016.86</v>
      </c>
      <c r="CI48" s="204">
        <v>2883167.2</v>
      </c>
      <c r="CJ48" s="204">
        <v>2125670.7000000002</v>
      </c>
      <c r="CK48" s="204">
        <v>33674002.450000003</v>
      </c>
      <c r="CL48" s="204">
        <v>3005076.93</v>
      </c>
      <c r="CM48" s="204">
        <v>2077468.67</v>
      </c>
    </row>
    <row r="49" spans="1:91" ht="24.6" hidden="1">
      <c r="A49" s="125">
        <v>2</v>
      </c>
      <c r="B49" s="255" t="s">
        <v>779</v>
      </c>
      <c r="C49" s="135" t="s">
        <v>409</v>
      </c>
      <c r="D49" s="204">
        <v>22647468</v>
      </c>
      <c r="E49" s="204">
        <v>170824.89</v>
      </c>
      <c r="F49" s="204">
        <v>24909</v>
      </c>
      <c r="G49" s="204">
        <v>176800</v>
      </c>
      <c r="H49" s="204">
        <v>282954</v>
      </c>
      <c r="I49" s="204">
        <v>363857</v>
      </c>
      <c r="J49" s="204">
        <v>9067</v>
      </c>
      <c r="K49" s="204"/>
      <c r="L49" s="204">
        <v>40982.11</v>
      </c>
      <c r="M49" s="204">
        <v>252086</v>
      </c>
      <c r="N49" s="204">
        <v>962611</v>
      </c>
      <c r="O49" s="204">
        <v>59584.68</v>
      </c>
      <c r="P49" s="204">
        <v>13396646.449999999</v>
      </c>
      <c r="Q49" s="204">
        <v>152423.56</v>
      </c>
      <c r="R49" s="204">
        <v>428288</v>
      </c>
      <c r="S49" s="204">
        <v>1221783</v>
      </c>
      <c r="T49" s="204">
        <v>1212557.74</v>
      </c>
      <c r="U49" s="204">
        <v>130326.05</v>
      </c>
      <c r="V49" s="204">
        <v>59155</v>
      </c>
      <c r="W49" s="204">
        <v>7158</v>
      </c>
      <c r="X49" s="204">
        <v>20794726.25</v>
      </c>
      <c r="Y49" s="204">
        <v>28244.75</v>
      </c>
      <c r="Z49" s="204">
        <v>24359</v>
      </c>
      <c r="AA49" s="204">
        <v>26631</v>
      </c>
      <c r="AB49" s="204">
        <v>67781</v>
      </c>
      <c r="AC49" s="204">
        <v>210693</v>
      </c>
      <c r="AD49" s="204">
        <v>70916</v>
      </c>
      <c r="AE49" s="204">
        <v>728039</v>
      </c>
      <c r="AF49" s="204">
        <v>62210.55</v>
      </c>
      <c r="AG49" s="204">
        <v>98376.65</v>
      </c>
      <c r="AH49" s="204">
        <v>76067.429999999993</v>
      </c>
      <c r="AI49" s="204">
        <v>1119126</v>
      </c>
      <c r="AJ49" s="204">
        <v>278417.37</v>
      </c>
      <c r="AK49" s="204">
        <v>526396</v>
      </c>
      <c r="AL49" s="204">
        <v>47944005.350000001</v>
      </c>
      <c r="AM49" s="204">
        <v>121055</v>
      </c>
      <c r="AN49" s="204">
        <v>473779.75</v>
      </c>
      <c r="AO49" s="204">
        <v>905089</v>
      </c>
      <c r="AP49" s="204">
        <v>938848</v>
      </c>
      <c r="AQ49" s="204">
        <v>99228</v>
      </c>
      <c r="AR49" s="204">
        <v>23548.5</v>
      </c>
      <c r="AS49" s="204">
        <v>5707306.5</v>
      </c>
      <c r="AT49" s="204">
        <v>91716.5</v>
      </c>
      <c r="AU49" s="204">
        <v>984192</v>
      </c>
      <c r="AV49" s="204">
        <v>64143.39</v>
      </c>
      <c r="AW49" s="204">
        <v>141481</v>
      </c>
      <c r="AX49" s="204">
        <v>190794.5</v>
      </c>
      <c r="AY49" s="204">
        <v>401468</v>
      </c>
      <c r="AZ49" s="204">
        <v>162154</v>
      </c>
      <c r="BA49" s="204">
        <v>90247</v>
      </c>
      <c r="BB49" s="204">
        <v>3868965.19</v>
      </c>
      <c r="BC49" s="204">
        <v>256400.45</v>
      </c>
      <c r="BD49" s="204">
        <v>13586195.32</v>
      </c>
      <c r="BE49" s="204">
        <v>3035870.14</v>
      </c>
      <c r="BF49" s="204">
        <v>63100.5</v>
      </c>
      <c r="BG49" s="204">
        <v>21326.75</v>
      </c>
      <c r="BH49" s="204">
        <v>2345621.9500000002</v>
      </c>
      <c r="BI49" s="204">
        <v>26717.5</v>
      </c>
      <c r="BJ49" s="204">
        <v>81577.95</v>
      </c>
      <c r="BK49" s="204">
        <v>21457</v>
      </c>
      <c r="BL49" s="204">
        <v>43988.5</v>
      </c>
      <c r="BM49" s="204">
        <v>19988363.600000001</v>
      </c>
      <c r="BN49" s="204">
        <v>82281.5</v>
      </c>
      <c r="BO49" s="204">
        <v>23122</v>
      </c>
      <c r="BP49" s="204">
        <v>406444.5</v>
      </c>
      <c r="BQ49" s="204">
        <v>29872</v>
      </c>
      <c r="BR49" s="204">
        <v>47214</v>
      </c>
      <c r="BS49" s="204">
        <v>56205836.920000002</v>
      </c>
      <c r="BT49" s="204"/>
      <c r="BU49" s="204">
        <v>205653.87</v>
      </c>
      <c r="BV49" s="204">
        <v>3415190</v>
      </c>
      <c r="BW49" s="204">
        <v>305577</v>
      </c>
      <c r="BX49" s="204">
        <v>63803.5</v>
      </c>
      <c r="BY49" s="204">
        <v>1574614.95</v>
      </c>
      <c r="BZ49" s="204">
        <v>35310.76</v>
      </c>
      <c r="CA49" s="204"/>
      <c r="CB49" s="204"/>
      <c r="CC49" s="204">
        <v>35543</v>
      </c>
      <c r="CD49" s="204">
        <v>124748.25</v>
      </c>
      <c r="CE49" s="204">
        <v>156373</v>
      </c>
      <c r="CF49" s="204">
        <v>80416.5</v>
      </c>
      <c r="CG49" s="204">
        <v>23479</v>
      </c>
      <c r="CH49" s="204">
        <v>199542.45</v>
      </c>
      <c r="CI49" s="204">
        <v>7236.25</v>
      </c>
      <c r="CJ49" s="204">
        <v>111250</v>
      </c>
      <c r="CK49" s="204"/>
      <c r="CL49" s="204">
        <v>23304</v>
      </c>
      <c r="CM49" s="204">
        <v>34115.839999999997</v>
      </c>
    </row>
    <row r="50" spans="1:91" ht="24.6" hidden="1">
      <c r="A50" s="125">
        <v>2</v>
      </c>
      <c r="B50" s="255" t="s">
        <v>780</v>
      </c>
      <c r="C50" s="135" t="s">
        <v>1222</v>
      </c>
      <c r="D50" s="204">
        <v>165760</v>
      </c>
      <c r="E50" s="204"/>
      <c r="F50" s="204"/>
      <c r="G50" s="204"/>
      <c r="H50" s="204">
        <v>124814.49</v>
      </c>
      <c r="I50" s="204"/>
      <c r="J50" s="204"/>
      <c r="K50" s="204">
        <v>2113</v>
      </c>
      <c r="L50" s="204"/>
      <c r="M50" s="204">
        <v>113976</v>
      </c>
      <c r="N50" s="204">
        <v>100</v>
      </c>
      <c r="O50" s="204">
        <v>35300.5</v>
      </c>
      <c r="P50" s="204"/>
      <c r="Q50" s="204"/>
      <c r="R50" s="204">
        <v>131387.5</v>
      </c>
      <c r="S50" s="204">
        <v>525934</v>
      </c>
      <c r="T50" s="204">
        <v>26594.25</v>
      </c>
      <c r="U50" s="204">
        <v>26944</v>
      </c>
      <c r="V50" s="204">
        <v>22581.5</v>
      </c>
      <c r="W50" s="204"/>
      <c r="X50" s="204">
        <v>476737.55</v>
      </c>
      <c r="Y50" s="204"/>
      <c r="Z50" s="204"/>
      <c r="AA50" s="204">
        <v>65474</v>
      </c>
      <c r="AB50" s="204">
        <v>6660</v>
      </c>
      <c r="AC50" s="204">
        <v>1510</v>
      </c>
      <c r="AD50" s="204"/>
      <c r="AE50" s="204">
        <v>35667</v>
      </c>
      <c r="AF50" s="204"/>
      <c r="AG50" s="204">
        <v>51814.45</v>
      </c>
      <c r="AH50" s="204"/>
      <c r="AI50" s="204">
        <v>33952</v>
      </c>
      <c r="AJ50" s="204"/>
      <c r="AK50" s="204"/>
      <c r="AL50" s="204">
        <v>12952847.619999999</v>
      </c>
      <c r="AM50" s="204">
        <v>132857</v>
      </c>
      <c r="AN50" s="204"/>
      <c r="AO50" s="204">
        <v>364640</v>
      </c>
      <c r="AP50" s="204"/>
      <c r="AQ50" s="204"/>
      <c r="AR50" s="204"/>
      <c r="AS50" s="204">
        <v>488963.98</v>
      </c>
      <c r="AT50" s="204">
        <v>133144.25</v>
      </c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>
        <v>906</v>
      </c>
      <c r="BH50" s="204">
        <v>0</v>
      </c>
      <c r="BI50" s="204"/>
      <c r="BJ50" s="204"/>
      <c r="BK50" s="204"/>
      <c r="BL50" s="204">
        <v>131640</v>
      </c>
      <c r="BM50" s="204">
        <v>391313.9</v>
      </c>
      <c r="BN50" s="204">
        <v>262961.5</v>
      </c>
      <c r="BO50" s="204">
        <v>55128</v>
      </c>
      <c r="BP50" s="204"/>
      <c r="BQ50" s="204">
        <v>178451</v>
      </c>
      <c r="BR50" s="204">
        <v>55940</v>
      </c>
      <c r="BS50" s="204">
        <v>11028596.99</v>
      </c>
      <c r="BT50" s="204"/>
      <c r="BU50" s="204"/>
      <c r="BV50" s="204"/>
      <c r="BW50" s="204">
        <v>10695</v>
      </c>
      <c r="BX50" s="204"/>
      <c r="BY50" s="204"/>
      <c r="BZ50" s="204">
        <v>6717</v>
      </c>
      <c r="CA50" s="204"/>
      <c r="CB50" s="204"/>
      <c r="CC50" s="204"/>
      <c r="CD50" s="204"/>
      <c r="CE50" s="204"/>
      <c r="CF50" s="204"/>
      <c r="CG50" s="204">
        <v>103973</v>
      </c>
      <c r="CH50" s="204">
        <v>45023.9</v>
      </c>
      <c r="CI50" s="204">
        <v>3411.75</v>
      </c>
      <c r="CJ50" s="204"/>
      <c r="CK50" s="204"/>
      <c r="CL50" s="204">
        <v>7430</v>
      </c>
      <c r="CM50" s="204"/>
    </row>
    <row r="51" spans="1:91" ht="24.6" hidden="1">
      <c r="A51" s="125">
        <v>2</v>
      </c>
      <c r="B51" s="255" t="s">
        <v>781</v>
      </c>
      <c r="C51" s="135" t="s">
        <v>1223</v>
      </c>
      <c r="D51" s="204">
        <v>46016</v>
      </c>
      <c r="E51" s="204"/>
      <c r="F51" s="204">
        <v>0</v>
      </c>
      <c r="G51" s="204"/>
      <c r="H51" s="204">
        <v>1320</v>
      </c>
      <c r="I51" s="204"/>
      <c r="J51" s="204"/>
      <c r="K51" s="204">
        <v>3711</v>
      </c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>
        <v>740971.35</v>
      </c>
      <c r="AM51" s="204"/>
      <c r="AN51" s="204">
        <v>2135</v>
      </c>
      <c r="AO51" s="204"/>
      <c r="AP51" s="204">
        <v>10059</v>
      </c>
      <c r="AQ51" s="204">
        <v>6668</v>
      </c>
      <c r="AR51" s="204">
        <v>1360</v>
      </c>
      <c r="AS51" s="204">
        <v>4043</v>
      </c>
      <c r="AT51" s="204">
        <v>6086</v>
      </c>
      <c r="AU51" s="204">
        <v>2347</v>
      </c>
      <c r="AV51" s="204">
        <v>16493.439999999999</v>
      </c>
      <c r="AW51" s="204"/>
      <c r="AX51" s="204">
        <v>1765</v>
      </c>
      <c r="AY51" s="204"/>
      <c r="AZ51" s="204">
        <v>3891</v>
      </c>
      <c r="BA51" s="204">
        <v>961</v>
      </c>
      <c r="BB51" s="204">
        <v>3764</v>
      </c>
      <c r="BC51" s="204">
        <v>6358</v>
      </c>
      <c r="BD51" s="204">
        <v>623992.5</v>
      </c>
      <c r="BE51" s="204">
        <v>102861.1</v>
      </c>
      <c r="BF51" s="204"/>
      <c r="BG51" s="204"/>
      <c r="BH51" s="204">
        <v>17656.5</v>
      </c>
      <c r="BI51" s="204"/>
      <c r="BJ51" s="204"/>
      <c r="BK51" s="204">
        <v>51907</v>
      </c>
      <c r="BL51" s="204">
        <v>11429</v>
      </c>
      <c r="BM51" s="204">
        <v>71923</v>
      </c>
      <c r="BN51" s="204"/>
      <c r="BO51" s="204"/>
      <c r="BP51" s="204"/>
      <c r="BQ51" s="204"/>
      <c r="BR51" s="204"/>
      <c r="BS51" s="204">
        <v>6594378.2999999998</v>
      </c>
      <c r="BT51" s="204"/>
      <c r="BU51" s="204"/>
      <c r="BV51" s="204">
        <v>2004</v>
      </c>
      <c r="BW51" s="204"/>
      <c r="BX51" s="204"/>
      <c r="BY51" s="204"/>
      <c r="BZ51" s="204"/>
      <c r="CA51" s="204"/>
      <c r="CB51" s="204"/>
      <c r="CC51" s="204"/>
      <c r="CD51" s="204">
        <v>176.75</v>
      </c>
      <c r="CE51" s="204"/>
      <c r="CF51" s="204"/>
      <c r="CG51" s="204"/>
      <c r="CH51" s="204"/>
      <c r="CI51" s="204"/>
      <c r="CJ51" s="204"/>
      <c r="CK51" s="204"/>
      <c r="CL51" s="204"/>
      <c r="CM51" s="204">
        <v>231</v>
      </c>
    </row>
    <row r="52" spans="1:91" ht="24.6" hidden="1">
      <c r="A52" s="125">
        <v>13</v>
      </c>
      <c r="B52" s="255" t="s">
        <v>782</v>
      </c>
      <c r="C52" s="128" t="s">
        <v>410</v>
      </c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  <c r="AK52" s="204"/>
      <c r="AL52" s="204"/>
      <c r="AM52" s="204"/>
      <c r="AN52" s="204">
        <v>6000</v>
      </c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204"/>
      <c r="BS52" s="204"/>
      <c r="BT52" s="204"/>
      <c r="BU52" s="204"/>
      <c r="BV52" s="204"/>
      <c r="BW52" s="204"/>
      <c r="BX52" s="204"/>
      <c r="BY52" s="204"/>
      <c r="BZ52" s="204"/>
      <c r="CA52" s="204"/>
      <c r="CB52" s="204"/>
      <c r="CC52" s="204"/>
      <c r="CD52" s="204"/>
      <c r="CE52" s="204"/>
      <c r="CF52" s="204"/>
      <c r="CG52" s="204"/>
      <c r="CH52" s="204"/>
      <c r="CI52" s="204"/>
      <c r="CJ52" s="204"/>
      <c r="CK52" s="204"/>
      <c r="CL52" s="204"/>
      <c r="CM52" s="204"/>
    </row>
    <row r="53" spans="1:91" ht="24.6" hidden="1">
      <c r="A53" s="125">
        <v>1</v>
      </c>
      <c r="B53" s="255" t="s">
        <v>783</v>
      </c>
      <c r="C53" s="134" t="s">
        <v>411</v>
      </c>
      <c r="D53" s="204">
        <v>0</v>
      </c>
      <c r="E53" s="204">
        <v>183203.54</v>
      </c>
      <c r="F53" s="204">
        <v>3023440.3</v>
      </c>
      <c r="G53" s="204">
        <v>4279643.8</v>
      </c>
      <c r="H53" s="204">
        <v>3871673.76</v>
      </c>
      <c r="I53" s="204">
        <v>0</v>
      </c>
      <c r="J53" s="204">
        <v>3900155.47</v>
      </c>
      <c r="K53" s="204">
        <v>3683583.76</v>
      </c>
      <c r="L53" s="204">
        <v>1695702.34</v>
      </c>
      <c r="M53" s="204">
        <v>0</v>
      </c>
      <c r="N53" s="204">
        <v>209042.25</v>
      </c>
      <c r="O53" s="204">
        <v>0</v>
      </c>
      <c r="P53" s="204">
        <v>0</v>
      </c>
      <c r="Q53" s="204">
        <v>0</v>
      </c>
      <c r="R53" s="204">
        <v>2686663.55</v>
      </c>
      <c r="S53" s="204">
        <v>0</v>
      </c>
      <c r="T53" s="204">
        <v>2408471.2000000002</v>
      </c>
      <c r="U53" s="204">
        <v>0</v>
      </c>
      <c r="V53" s="204">
        <v>378582.17</v>
      </c>
      <c r="W53" s="204">
        <v>3776382.27</v>
      </c>
      <c r="X53" s="204"/>
      <c r="Y53" s="204">
        <v>1231804.33</v>
      </c>
      <c r="Z53" s="204">
        <v>8759870</v>
      </c>
      <c r="AA53" s="204">
        <v>7862683.8399999999</v>
      </c>
      <c r="AB53" s="204">
        <v>1418260.28</v>
      </c>
      <c r="AC53" s="204">
        <v>364956.55</v>
      </c>
      <c r="AD53" s="204">
        <v>2462212.36</v>
      </c>
      <c r="AE53" s="204">
        <v>0</v>
      </c>
      <c r="AF53" s="204">
        <v>0</v>
      </c>
      <c r="AG53" s="204">
        <v>2200506.77</v>
      </c>
      <c r="AH53" s="204">
        <v>5397942.9800000004</v>
      </c>
      <c r="AI53" s="204">
        <v>4146792.28</v>
      </c>
      <c r="AJ53" s="204">
        <v>620177.9</v>
      </c>
      <c r="AK53" s="204">
        <v>1001089.62</v>
      </c>
      <c r="AL53" s="204">
        <v>5924236.2300000004</v>
      </c>
      <c r="AM53" s="204">
        <v>1812598.16</v>
      </c>
      <c r="AN53" s="204">
        <v>0</v>
      </c>
      <c r="AO53" s="204">
        <v>0</v>
      </c>
      <c r="AP53" s="204">
        <v>0</v>
      </c>
      <c r="AQ53" s="204">
        <v>466777.53</v>
      </c>
      <c r="AR53" s="204">
        <v>777052.34</v>
      </c>
      <c r="AS53" s="204">
        <v>0</v>
      </c>
      <c r="AT53" s="204">
        <v>0</v>
      </c>
      <c r="AU53" s="204">
        <v>4403901.63</v>
      </c>
      <c r="AV53" s="204">
        <v>0</v>
      </c>
      <c r="AW53" s="204">
        <v>503440.24</v>
      </c>
      <c r="AX53" s="204">
        <v>0</v>
      </c>
      <c r="AY53" s="204">
        <v>0</v>
      </c>
      <c r="AZ53" s="204">
        <v>2868926.44</v>
      </c>
      <c r="BA53" s="204">
        <v>0</v>
      </c>
      <c r="BB53" s="204">
        <v>0</v>
      </c>
      <c r="BC53" s="204">
        <v>4120309.73</v>
      </c>
      <c r="BD53" s="204">
        <v>0</v>
      </c>
      <c r="BE53" s="204"/>
      <c r="BF53" s="204">
        <v>0</v>
      </c>
      <c r="BG53" s="204">
        <v>258894.95</v>
      </c>
      <c r="BH53" s="204">
        <v>0</v>
      </c>
      <c r="BI53" s="204">
        <v>2256195.86</v>
      </c>
      <c r="BJ53" s="204">
        <v>1335660.95</v>
      </c>
      <c r="BK53" s="204">
        <v>3065722.47</v>
      </c>
      <c r="BL53" s="204">
        <v>0</v>
      </c>
      <c r="BM53" s="204">
        <v>0</v>
      </c>
      <c r="BN53" s="204">
        <v>2650287.5</v>
      </c>
      <c r="BO53" s="204">
        <v>1992622.71</v>
      </c>
      <c r="BP53" s="204">
        <v>1954091.12</v>
      </c>
      <c r="BQ53" s="204">
        <v>123110.36</v>
      </c>
      <c r="BR53" s="204">
        <v>1225808.76</v>
      </c>
      <c r="BS53" s="204"/>
      <c r="BT53" s="204">
        <v>0</v>
      </c>
      <c r="BU53" s="204">
        <v>0</v>
      </c>
      <c r="BV53" s="204">
        <v>0</v>
      </c>
      <c r="BW53" s="204">
        <v>669887.5</v>
      </c>
      <c r="BX53" s="204">
        <v>1271419.56</v>
      </c>
      <c r="BY53" s="204">
        <v>0</v>
      </c>
      <c r="BZ53" s="204">
        <v>646978.31000000006</v>
      </c>
      <c r="CA53" s="204">
        <v>4376672.8499999996</v>
      </c>
      <c r="CB53" s="204">
        <v>0</v>
      </c>
      <c r="CC53" s="204">
        <v>5623244.2999999998</v>
      </c>
      <c r="CD53" s="204">
        <v>11852.51</v>
      </c>
      <c r="CE53" s="204">
        <v>0</v>
      </c>
      <c r="CF53" s="204">
        <v>2343612.6800000002</v>
      </c>
      <c r="CG53" s="204">
        <v>264965.26</v>
      </c>
      <c r="CH53" s="204">
        <v>0</v>
      </c>
      <c r="CI53" s="204">
        <v>4797808.3</v>
      </c>
      <c r="CJ53" s="204">
        <v>0</v>
      </c>
      <c r="CK53" s="204">
        <v>0</v>
      </c>
      <c r="CL53" s="204">
        <v>454028.35</v>
      </c>
      <c r="CM53" s="204">
        <v>2980720.94</v>
      </c>
    </row>
    <row r="54" spans="1:91" ht="24.6" hidden="1">
      <c r="A54" s="125">
        <v>1</v>
      </c>
      <c r="B54" s="255" t="s">
        <v>784</v>
      </c>
      <c r="C54" s="136" t="s">
        <v>412</v>
      </c>
      <c r="D54" s="204"/>
      <c r="E54" s="204">
        <v>1795661.84</v>
      </c>
      <c r="F54" s="204">
        <v>2540530.92</v>
      </c>
      <c r="G54" s="204">
        <v>1252403.8799999999</v>
      </c>
      <c r="H54" s="204">
        <v>1023399.72</v>
      </c>
      <c r="I54" s="204">
        <v>1216287.53</v>
      </c>
      <c r="J54" s="204">
        <v>2995223.47</v>
      </c>
      <c r="K54" s="204">
        <v>1790823.07</v>
      </c>
      <c r="L54" s="204">
        <v>1872632.13</v>
      </c>
      <c r="M54" s="204">
        <v>1273783.33</v>
      </c>
      <c r="N54" s="204">
        <v>904133.35</v>
      </c>
      <c r="O54" s="204">
        <v>61414.62</v>
      </c>
      <c r="P54" s="204">
        <v>1134805.02</v>
      </c>
      <c r="Q54" s="204">
        <v>1428816.58</v>
      </c>
      <c r="R54" s="204">
        <v>2985414.62</v>
      </c>
      <c r="S54" s="204">
        <v>2986963.07</v>
      </c>
      <c r="T54" s="204">
        <v>1198283.3</v>
      </c>
      <c r="U54" s="204">
        <v>733275.09</v>
      </c>
      <c r="V54" s="204">
        <v>541019.18000000005</v>
      </c>
      <c r="W54" s="204">
        <v>606903.21</v>
      </c>
      <c r="X54" s="204">
        <v>3194001.99</v>
      </c>
      <c r="Y54" s="204">
        <v>1376249.86</v>
      </c>
      <c r="Z54" s="204">
        <v>3160742.05</v>
      </c>
      <c r="AA54" s="204">
        <v>2439972.04</v>
      </c>
      <c r="AB54" s="204">
        <v>1118430.9099999999</v>
      </c>
      <c r="AC54" s="204">
        <v>870941.37</v>
      </c>
      <c r="AD54" s="204">
        <v>1696211.64</v>
      </c>
      <c r="AE54" s="204">
        <v>3999275.5</v>
      </c>
      <c r="AF54" s="204">
        <v>1200516.25</v>
      </c>
      <c r="AG54" s="204">
        <v>1360725.28</v>
      </c>
      <c r="AH54" s="204">
        <v>1115486.77</v>
      </c>
      <c r="AI54" s="204">
        <v>2136378.12</v>
      </c>
      <c r="AJ54" s="204">
        <v>2788418.03</v>
      </c>
      <c r="AK54" s="204">
        <v>733259.47</v>
      </c>
      <c r="AL54" s="204">
        <v>4000740.64</v>
      </c>
      <c r="AM54" s="204">
        <v>557648.16</v>
      </c>
      <c r="AN54" s="204">
        <v>627593.38</v>
      </c>
      <c r="AO54" s="204">
        <v>1648874.24</v>
      </c>
      <c r="AP54" s="204">
        <v>721315.52</v>
      </c>
      <c r="AQ54" s="204">
        <v>1827069.94</v>
      </c>
      <c r="AR54" s="204">
        <v>603730.69999999995</v>
      </c>
      <c r="AS54" s="204">
        <v>0</v>
      </c>
      <c r="AT54" s="204">
        <v>2090922.1</v>
      </c>
      <c r="AU54" s="204">
        <v>1310628.93</v>
      </c>
      <c r="AV54" s="204">
        <v>996818.95</v>
      </c>
      <c r="AW54" s="204">
        <v>1611723.9</v>
      </c>
      <c r="AX54" s="204">
        <v>538610.93999999994</v>
      </c>
      <c r="AY54" s="204">
        <v>655580.68999999994</v>
      </c>
      <c r="AZ54" s="204">
        <v>1208044.32</v>
      </c>
      <c r="BA54" s="204">
        <v>1329422.24</v>
      </c>
      <c r="BB54" s="204">
        <v>5431208.1600000001</v>
      </c>
      <c r="BC54" s="204">
        <v>1528063.7</v>
      </c>
      <c r="BD54" s="204">
        <v>0</v>
      </c>
      <c r="BE54" s="204">
        <v>0</v>
      </c>
      <c r="BF54" s="204">
        <v>1391008.51</v>
      </c>
      <c r="BG54" s="204">
        <v>0</v>
      </c>
      <c r="BH54" s="204">
        <v>199554.17</v>
      </c>
      <c r="BI54" s="204">
        <v>1533816.96</v>
      </c>
      <c r="BJ54" s="204">
        <v>1004472.38</v>
      </c>
      <c r="BK54" s="204">
        <v>0</v>
      </c>
      <c r="BL54" s="204">
        <v>2191638.9900000002</v>
      </c>
      <c r="BM54" s="204">
        <v>2901518.37</v>
      </c>
      <c r="BN54" s="204">
        <v>3479794.4</v>
      </c>
      <c r="BO54" s="204">
        <v>2859938.07</v>
      </c>
      <c r="BP54" s="204">
        <v>2421067.42</v>
      </c>
      <c r="BQ54" s="204">
        <v>3731525.8</v>
      </c>
      <c r="BR54" s="204">
        <v>2625415.8199999998</v>
      </c>
      <c r="BS54" s="206">
        <v>0</v>
      </c>
      <c r="BT54" s="204">
        <v>0</v>
      </c>
      <c r="BU54" s="206">
        <v>2215085.09</v>
      </c>
      <c r="BV54" s="204">
        <v>735059.79</v>
      </c>
      <c r="BW54" s="204">
        <v>441651.79</v>
      </c>
      <c r="BX54" s="204">
        <v>424409.68</v>
      </c>
      <c r="BY54" s="204">
        <v>125002.48</v>
      </c>
      <c r="BZ54" s="204">
        <v>668267.68999999994</v>
      </c>
      <c r="CA54" s="204">
        <v>1110592.1200000001</v>
      </c>
      <c r="CB54" s="204">
        <v>0</v>
      </c>
      <c r="CC54" s="206">
        <v>2747994.74</v>
      </c>
      <c r="CD54" s="204">
        <v>97028.33</v>
      </c>
      <c r="CE54" s="204">
        <v>3168880.88</v>
      </c>
      <c r="CF54" s="204">
        <v>3682239.72</v>
      </c>
      <c r="CG54" s="204">
        <v>495815.03</v>
      </c>
      <c r="CH54" s="204">
        <v>2174.96</v>
      </c>
      <c r="CI54" s="204">
        <v>605125.16</v>
      </c>
      <c r="CJ54" s="204">
        <v>70878.5</v>
      </c>
      <c r="CK54" s="204">
        <v>4049582.4</v>
      </c>
      <c r="CL54" s="204"/>
      <c r="CM54" s="204">
        <v>0</v>
      </c>
    </row>
    <row r="55" spans="1:91" ht="24.6" hidden="1">
      <c r="A55" s="125">
        <v>3</v>
      </c>
      <c r="B55" s="255" t="s">
        <v>785</v>
      </c>
      <c r="C55" s="134" t="s">
        <v>413</v>
      </c>
      <c r="D55" s="204">
        <v>9537954.1999999993</v>
      </c>
      <c r="E55" s="204">
        <v>8070</v>
      </c>
      <c r="F55" s="204">
        <v>393129</v>
      </c>
      <c r="G55" s="204">
        <v>420334.68</v>
      </c>
      <c r="H55" s="204">
        <v>40416</v>
      </c>
      <c r="I55" s="204">
        <v>739151.13</v>
      </c>
      <c r="J55" s="204">
        <v>932544.15</v>
      </c>
      <c r="K55" s="204">
        <v>897155</v>
      </c>
      <c r="L55" s="204">
        <v>700272</v>
      </c>
      <c r="M55" s="204">
        <v>1610063.85</v>
      </c>
      <c r="N55" s="204">
        <v>1799714.25</v>
      </c>
      <c r="O55" s="204">
        <v>154544.07999999999</v>
      </c>
      <c r="P55" s="204">
        <v>3377354.56</v>
      </c>
      <c r="Q55" s="204">
        <v>354444.67</v>
      </c>
      <c r="R55" s="204">
        <v>482787.05</v>
      </c>
      <c r="S55" s="204">
        <v>27961</v>
      </c>
      <c r="T55" s="204">
        <v>397713.69</v>
      </c>
      <c r="U55" s="204">
        <v>315272.55</v>
      </c>
      <c r="V55" s="204">
        <v>123397</v>
      </c>
      <c r="W55" s="204">
        <v>275194.78000000003</v>
      </c>
      <c r="X55" s="204">
        <v>10900599.5</v>
      </c>
      <c r="Y55" s="204">
        <v>453310.65</v>
      </c>
      <c r="Z55" s="204">
        <v>126537.60000000001</v>
      </c>
      <c r="AA55" s="204">
        <v>3060</v>
      </c>
      <c r="AB55" s="204">
        <v>342998.19</v>
      </c>
      <c r="AC55" s="204">
        <v>625048.25</v>
      </c>
      <c r="AD55" s="204">
        <v>300325.28000000003</v>
      </c>
      <c r="AE55" s="204">
        <v>1523447.88</v>
      </c>
      <c r="AF55" s="204">
        <v>340</v>
      </c>
      <c r="AG55" s="204">
        <v>498555.52</v>
      </c>
      <c r="AH55" s="204">
        <v>145000.73000000001</v>
      </c>
      <c r="AI55" s="204">
        <v>1359966.25</v>
      </c>
      <c r="AJ55" s="204">
        <v>245677</v>
      </c>
      <c r="AK55" s="204">
        <v>367564.79</v>
      </c>
      <c r="AL55" s="204">
        <v>13874010.310000001</v>
      </c>
      <c r="AM55" s="204">
        <v>85196</v>
      </c>
      <c r="AN55" s="204">
        <v>217412</v>
      </c>
      <c r="AO55" s="204">
        <v>459559.76</v>
      </c>
      <c r="AP55" s="204">
        <v>210208.94</v>
      </c>
      <c r="AQ55" s="204">
        <v>39502</v>
      </c>
      <c r="AR55" s="204">
        <v>6326</v>
      </c>
      <c r="AS55" s="204">
        <v>2171387.14</v>
      </c>
      <c r="AT55" s="204">
        <v>69619</v>
      </c>
      <c r="AU55" s="204">
        <v>2252726</v>
      </c>
      <c r="AV55" s="204">
        <v>1112373.8799999999</v>
      </c>
      <c r="AW55" s="204">
        <v>310808</v>
      </c>
      <c r="AX55" s="204">
        <v>252012</v>
      </c>
      <c r="AY55" s="204">
        <v>52198.25</v>
      </c>
      <c r="AZ55" s="204">
        <v>148051</v>
      </c>
      <c r="BA55" s="204">
        <v>199010</v>
      </c>
      <c r="BB55" s="204">
        <v>207885</v>
      </c>
      <c r="BC55" s="204">
        <v>63629</v>
      </c>
      <c r="BD55" s="204">
        <v>5343996.25</v>
      </c>
      <c r="BE55" s="204">
        <v>2661735.25</v>
      </c>
      <c r="BF55" s="204">
        <v>375569.51</v>
      </c>
      <c r="BG55" s="204">
        <v>274311.75</v>
      </c>
      <c r="BH55" s="204">
        <v>1436012.03</v>
      </c>
      <c r="BI55" s="204">
        <v>7728.78</v>
      </c>
      <c r="BJ55" s="204">
        <v>1005</v>
      </c>
      <c r="BK55" s="204">
        <v>635941.6</v>
      </c>
      <c r="BL55" s="204">
        <v>205020.79</v>
      </c>
      <c r="BM55" s="204">
        <v>1779374.68</v>
      </c>
      <c r="BN55" s="204">
        <v>1109111.74</v>
      </c>
      <c r="BO55" s="204">
        <v>602086.68999999994</v>
      </c>
      <c r="BP55" s="204">
        <v>314515.19</v>
      </c>
      <c r="BQ55" s="204">
        <v>392649.47</v>
      </c>
      <c r="BR55" s="204">
        <v>285513.5</v>
      </c>
      <c r="BS55" s="206">
        <v>12583875</v>
      </c>
      <c r="BT55" s="206">
        <v>392645.47</v>
      </c>
      <c r="BU55" s="206">
        <v>4423774.74</v>
      </c>
      <c r="BV55" s="206">
        <v>3108892.94</v>
      </c>
      <c r="BW55" s="206">
        <v>10000</v>
      </c>
      <c r="BX55" s="206">
        <v>413599</v>
      </c>
      <c r="BY55" s="206">
        <v>2509107.88</v>
      </c>
      <c r="BZ55" s="206">
        <v>556849.1</v>
      </c>
      <c r="CA55" s="206">
        <v>136041</v>
      </c>
      <c r="CB55" s="206">
        <v>507677</v>
      </c>
      <c r="CC55" s="206">
        <v>543425.49</v>
      </c>
      <c r="CD55" s="206">
        <v>503430.78</v>
      </c>
      <c r="CE55" s="206">
        <v>3584716.52</v>
      </c>
      <c r="CF55" s="206">
        <v>851090.32</v>
      </c>
      <c r="CG55" s="206">
        <v>150260</v>
      </c>
      <c r="CH55" s="206">
        <v>94674.25</v>
      </c>
      <c r="CI55" s="206">
        <v>407272.41</v>
      </c>
      <c r="CJ55" s="206">
        <v>335406.02</v>
      </c>
      <c r="CK55" s="206">
        <v>951586.91</v>
      </c>
      <c r="CL55" s="206">
        <v>13694</v>
      </c>
      <c r="CM55" s="206">
        <v>63821.82</v>
      </c>
    </row>
    <row r="56" spans="1:91" ht="24.6" hidden="1">
      <c r="A56" s="125">
        <v>3</v>
      </c>
      <c r="B56" s="255" t="s">
        <v>786</v>
      </c>
      <c r="C56" s="129" t="s">
        <v>1224</v>
      </c>
      <c r="D56" s="204">
        <v>3074453.42</v>
      </c>
      <c r="E56" s="204">
        <v>329479.09000000003</v>
      </c>
      <c r="F56" s="204">
        <v>1225165</v>
      </c>
      <c r="G56" s="204">
        <v>869415.45</v>
      </c>
      <c r="H56" s="204">
        <v>454211.61</v>
      </c>
      <c r="I56" s="204">
        <v>694291</v>
      </c>
      <c r="J56" s="204">
        <v>1520189.74</v>
      </c>
      <c r="K56" s="204">
        <v>1928622</v>
      </c>
      <c r="L56" s="204">
        <v>474695</v>
      </c>
      <c r="M56" s="204">
        <v>723745</v>
      </c>
      <c r="N56" s="204">
        <v>1326940</v>
      </c>
      <c r="O56" s="204">
        <v>669425.56000000006</v>
      </c>
      <c r="P56" s="204">
        <v>5489053.75</v>
      </c>
      <c r="Q56" s="204">
        <v>1664923.03</v>
      </c>
      <c r="R56" s="204">
        <v>2733024.97</v>
      </c>
      <c r="S56" s="204">
        <v>726016.5</v>
      </c>
      <c r="T56" s="204">
        <v>794913.24</v>
      </c>
      <c r="U56" s="204">
        <v>941505.8</v>
      </c>
      <c r="V56" s="204">
        <v>446882.77</v>
      </c>
      <c r="W56" s="204">
        <v>269964.64</v>
      </c>
      <c r="X56" s="204">
        <v>2562980.2799999998</v>
      </c>
      <c r="Y56" s="204">
        <v>1211978.6399999999</v>
      </c>
      <c r="Z56" s="204">
        <v>1082801.47</v>
      </c>
      <c r="AA56" s="204">
        <v>1024026.75</v>
      </c>
      <c r="AB56" s="204">
        <v>158214.75</v>
      </c>
      <c r="AC56" s="204">
        <v>488744.17</v>
      </c>
      <c r="AD56" s="204">
        <v>469060</v>
      </c>
      <c r="AE56" s="204">
        <v>2731886.23</v>
      </c>
      <c r="AF56" s="204">
        <v>201627.29</v>
      </c>
      <c r="AG56" s="204">
        <v>1153286.75</v>
      </c>
      <c r="AH56" s="204">
        <v>2270876.08</v>
      </c>
      <c r="AI56" s="204">
        <v>1102632.1499999999</v>
      </c>
      <c r="AJ56" s="204">
        <v>451376.25</v>
      </c>
      <c r="AK56" s="204">
        <v>183260</v>
      </c>
      <c r="AL56" s="204">
        <v>22118308.57</v>
      </c>
      <c r="AM56" s="204">
        <v>1617130.65</v>
      </c>
      <c r="AN56" s="204">
        <v>306450</v>
      </c>
      <c r="AO56" s="204">
        <v>1043357.38</v>
      </c>
      <c r="AP56" s="204">
        <v>725045.72</v>
      </c>
      <c r="AQ56" s="204">
        <v>1559088.8</v>
      </c>
      <c r="AR56" s="204">
        <v>50416.54</v>
      </c>
      <c r="AS56" s="204">
        <v>3421396.33</v>
      </c>
      <c r="AT56" s="204">
        <v>249155</v>
      </c>
      <c r="AU56" s="204">
        <v>1392021.65</v>
      </c>
      <c r="AV56" s="204">
        <v>2240158.66</v>
      </c>
      <c r="AW56" s="204">
        <v>1376669.67</v>
      </c>
      <c r="AX56" s="204">
        <v>471235.16</v>
      </c>
      <c r="AY56" s="204">
        <v>1834755.5</v>
      </c>
      <c r="AZ56" s="204">
        <v>420355</v>
      </c>
      <c r="BA56" s="204">
        <v>151800</v>
      </c>
      <c r="BB56" s="204">
        <v>4265311.9000000004</v>
      </c>
      <c r="BC56" s="204">
        <v>497254.84</v>
      </c>
      <c r="BD56" s="204">
        <v>4204107.5999999996</v>
      </c>
      <c r="BE56" s="204">
        <v>3237758.95</v>
      </c>
      <c r="BF56" s="204">
        <v>356233.49</v>
      </c>
      <c r="BG56" s="204">
        <v>389140</v>
      </c>
      <c r="BH56" s="204">
        <v>3134924.91</v>
      </c>
      <c r="BI56" s="204">
        <v>638229.12</v>
      </c>
      <c r="BJ56" s="204">
        <v>241230</v>
      </c>
      <c r="BK56" s="204">
        <v>831823.83</v>
      </c>
      <c r="BL56" s="204">
        <v>652251.42000000004</v>
      </c>
      <c r="BM56" s="204">
        <v>6240595.2199999997</v>
      </c>
      <c r="BN56" s="204">
        <v>1610581.39</v>
      </c>
      <c r="BO56" s="204">
        <v>706301.94</v>
      </c>
      <c r="BP56" s="204">
        <v>4773759.1900000004</v>
      </c>
      <c r="BQ56" s="204">
        <v>529949.82999999996</v>
      </c>
      <c r="BR56" s="204">
        <v>123229.07</v>
      </c>
      <c r="BS56" s="206">
        <v>7391014</v>
      </c>
      <c r="BT56" s="206">
        <v>2400799.2200000002</v>
      </c>
      <c r="BU56" s="206">
        <v>2309819.67</v>
      </c>
      <c r="BV56" s="206">
        <v>4164608.23</v>
      </c>
      <c r="BW56" s="204">
        <v>107330</v>
      </c>
      <c r="BX56" s="206">
        <v>572710.15</v>
      </c>
      <c r="BY56" s="206">
        <v>3196703.48</v>
      </c>
      <c r="BZ56" s="206">
        <v>690610.15</v>
      </c>
      <c r="CA56" s="206">
        <v>430835</v>
      </c>
      <c r="CB56" s="206">
        <v>852188.21</v>
      </c>
      <c r="CC56" s="206">
        <v>2657298.7200000002</v>
      </c>
      <c r="CD56" s="206">
        <v>820396.81</v>
      </c>
      <c r="CE56" s="206">
        <v>1458623.47</v>
      </c>
      <c r="CF56" s="206">
        <v>596456.9</v>
      </c>
      <c r="CG56" s="206">
        <v>557245</v>
      </c>
      <c r="CH56" s="206">
        <v>2689249.2799999998</v>
      </c>
      <c r="CI56" s="206">
        <v>1101674.05</v>
      </c>
      <c r="CJ56" s="206">
        <v>374067.1</v>
      </c>
      <c r="CK56" s="206">
        <v>3289530.52</v>
      </c>
      <c r="CL56" s="206">
        <v>540450</v>
      </c>
      <c r="CM56" s="206">
        <v>889666.09</v>
      </c>
    </row>
    <row r="57" spans="1:91" ht="24.6" hidden="1">
      <c r="A57" s="125">
        <v>3</v>
      </c>
      <c r="B57" s="255" t="s">
        <v>787</v>
      </c>
      <c r="C57" s="129" t="s">
        <v>414</v>
      </c>
      <c r="D57" s="204">
        <v>6728271.2699999996</v>
      </c>
      <c r="E57" s="204">
        <v>4350</v>
      </c>
      <c r="F57" s="204">
        <v>1207215.74</v>
      </c>
      <c r="G57" s="204">
        <v>86668.01</v>
      </c>
      <c r="H57" s="204">
        <v>436204.53</v>
      </c>
      <c r="I57" s="204">
        <v>1240538.45</v>
      </c>
      <c r="J57" s="204">
        <v>4465531.54</v>
      </c>
      <c r="K57" s="204">
        <v>452754.66</v>
      </c>
      <c r="L57" s="204">
        <v>288020.74</v>
      </c>
      <c r="M57" s="204">
        <v>2660016.23</v>
      </c>
      <c r="N57" s="204">
        <v>2370423.67</v>
      </c>
      <c r="O57" s="204">
        <v>1691746.11</v>
      </c>
      <c r="P57" s="204">
        <v>2511134.8199999998</v>
      </c>
      <c r="Q57" s="204">
        <v>596432.4</v>
      </c>
      <c r="R57" s="204">
        <v>510213.19</v>
      </c>
      <c r="S57" s="204">
        <v>1135264.31</v>
      </c>
      <c r="T57" s="204">
        <v>2418914.14</v>
      </c>
      <c r="U57" s="204">
        <v>849806.82</v>
      </c>
      <c r="V57" s="204">
        <v>1064442.3400000001</v>
      </c>
      <c r="W57" s="204">
        <v>473734.2</v>
      </c>
      <c r="X57" s="204">
        <v>2403410.2400000002</v>
      </c>
      <c r="Y57" s="204">
        <v>1461832.04</v>
      </c>
      <c r="Z57" s="204">
        <v>603233.62</v>
      </c>
      <c r="AA57" s="204">
        <v>2514465.08</v>
      </c>
      <c r="AB57" s="204">
        <v>634969.16</v>
      </c>
      <c r="AC57" s="204">
        <v>978249.78</v>
      </c>
      <c r="AD57" s="204">
        <v>167934.88</v>
      </c>
      <c r="AE57" s="204">
        <v>1496541.38</v>
      </c>
      <c r="AF57" s="204">
        <v>195176.7</v>
      </c>
      <c r="AG57" s="204">
        <v>274545.37</v>
      </c>
      <c r="AH57" s="204">
        <v>644978.64</v>
      </c>
      <c r="AI57" s="204">
        <v>62494.86</v>
      </c>
      <c r="AJ57" s="204">
        <v>580184.54</v>
      </c>
      <c r="AK57" s="204">
        <v>621248.11</v>
      </c>
      <c r="AL57" s="204">
        <v>6003108.0800000001</v>
      </c>
      <c r="AM57" s="204">
        <v>3324228.56</v>
      </c>
      <c r="AN57" s="204">
        <v>1588537.08</v>
      </c>
      <c r="AO57" s="204">
        <v>2877811.2</v>
      </c>
      <c r="AP57" s="204">
        <v>26156</v>
      </c>
      <c r="AQ57" s="204">
        <v>2671918.4500000002</v>
      </c>
      <c r="AR57" s="204">
        <v>118055.9</v>
      </c>
      <c r="AS57" s="204">
        <v>9593435.2699999996</v>
      </c>
      <c r="AT57" s="204">
        <v>1609259.62</v>
      </c>
      <c r="AU57" s="204">
        <v>5893700.46</v>
      </c>
      <c r="AV57" s="204">
        <v>341631.07</v>
      </c>
      <c r="AW57" s="204">
        <v>2042616.36</v>
      </c>
      <c r="AX57" s="204">
        <v>1089357.3799999999</v>
      </c>
      <c r="AY57" s="204">
        <v>3099314.85</v>
      </c>
      <c r="AZ57" s="204">
        <v>5140609.17</v>
      </c>
      <c r="BA57" s="204">
        <v>1402450.69</v>
      </c>
      <c r="BB57" s="204">
        <v>537403.85</v>
      </c>
      <c r="BC57" s="204">
        <v>345953.56</v>
      </c>
      <c r="BD57" s="204">
        <v>2608691.06</v>
      </c>
      <c r="BE57" s="204">
        <v>2366723.23</v>
      </c>
      <c r="BF57" s="204">
        <v>870929.24</v>
      </c>
      <c r="BG57" s="204">
        <v>740192.86</v>
      </c>
      <c r="BH57" s="204">
        <v>287157.08</v>
      </c>
      <c r="BI57" s="204">
        <v>307366.36</v>
      </c>
      <c r="BJ57" s="204">
        <v>525385.17000000004</v>
      </c>
      <c r="BK57" s="204">
        <v>18765.29</v>
      </c>
      <c r="BL57" s="204">
        <v>1206762.4099999999</v>
      </c>
      <c r="BM57" s="204">
        <v>2724136.88</v>
      </c>
      <c r="BN57" s="204">
        <v>2111653.58</v>
      </c>
      <c r="BO57" s="204">
        <v>1468383.58</v>
      </c>
      <c r="BP57" s="204">
        <v>3218234.34</v>
      </c>
      <c r="BQ57" s="204">
        <v>2031877.15</v>
      </c>
      <c r="BR57" s="204">
        <v>804654.75</v>
      </c>
      <c r="BS57" s="206">
        <v>6129023.25</v>
      </c>
      <c r="BT57" s="204">
        <v>1691969.62</v>
      </c>
      <c r="BU57" s="204">
        <v>54000</v>
      </c>
      <c r="BV57" s="204">
        <v>1733852.34</v>
      </c>
      <c r="BW57" s="204">
        <v>685260.39</v>
      </c>
      <c r="BX57" s="204">
        <v>1920428.59</v>
      </c>
      <c r="BY57" s="204">
        <v>4611598.3600000003</v>
      </c>
      <c r="BZ57" s="204">
        <v>1059001.6399999999</v>
      </c>
      <c r="CA57" s="204">
        <v>698832.52</v>
      </c>
      <c r="CB57" s="204">
        <v>1053904.31</v>
      </c>
      <c r="CC57" s="204">
        <v>4164786.07</v>
      </c>
      <c r="CD57" s="204">
        <v>2409162.06</v>
      </c>
      <c r="CE57" s="204">
        <v>839813.75</v>
      </c>
      <c r="CF57" s="204">
        <v>60278</v>
      </c>
      <c r="CG57" s="204">
        <v>2275382.48</v>
      </c>
      <c r="CH57" s="204">
        <v>922376.87</v>
      </c>
      <c r="CI57" s="204">
        <v>382333.44</v>
      </c>
      <c r="CJ57" s="204">
        <v>1880697.33</v>
      </c>
      <c r="CK57" s="204">
        <v>4733181.68</v>
      </c>
      <c r="CL57" s="204">
        <v>4430559.58</v>
      </c>
      <c r="CM57" s="204">
        <v>1045772.22</v>
      </c>
    </row>
    <row r="58" spans="1:91" ht="24.6" hidden="1">
      <c r="A58" s="125">
        <v>1</v>
      </c>
      <c r="B58" s="255" t="s">
        <v>788</v>
      </c>
      <c r="C58" s="129" t="s">
        <v>415</v>
      </c>
      <c r="D58" s="204">
        <v>-34175680.609999999</v>
      </c>
      <c r="E58" s="204"/>
      <c r="F58" s="204"/>
      <c r="G58" s="204"/>
      <c r="H58" s="204"/>
      <c r="I58" s="204">
        <v>0</v>
      </c>
      <c r="J58" s="204"/>
      <c r="K58" s="204"/>
      <c r="L58" s="204"/>
      <c r="M58" s="204"/>
      <c r="N58" s="204"/>
      <c r="O58" s="204"/>
      <c r="P58" s="204"/>
      <c r="Q58" s="204"/>
      <c r="R58" s="204"/>
      <c r="S58" s="204">
        <v>-2338789.1</v>
      </c>
      <c r="T58" s="204"/>
      <c r="U58" s="204">
        <v>0</v>
      </c>
      <c r="V58" s="204"/>
      <c r="W58" s="204"/>
      <c r="X58" s="204"/>
      <c r="Y58" s="204"/>
      <c r="Z58" s="204"/>
      <c r="AA58" s="204"/>
      <c r="AB58" s="204"/>
      <c r="AC58" s="204">
        <v>0</v>
      </c>
      <c r="AD58" s="204"/>
      <c r="AE58" s="204">
        <v>0</v>
      </c>
      <c r="AF58" s="204"/>
      <c r="AG58" s="204">
        <v>0</v>
      </c>
      <c r="AH58" s="204"/>
      <c r="AI58" s="204">
        <v>0</v>
      </c>
      <c r="AJ58" s="204"/>
      <c r="AK58" s="204"/>
      <c r="AL58" s="204"/>
      <c r="AM58" s="204"/>
      <c r="AN58" s="204"/>
      <c r="AO58" s="204"/>
      <c r="AP58" s="204"/>
      <c r="AQ58" s="204"/>
      <c r="AR58" s="204"/>
      <c r="AS58" s="204">
        <v>-29796983.309999999</v>
      </c>
      <c r="AT58" s="204"/>
      <c r="AU58" s="204">
        <v>0</v>
      </c>
      <c r="AV58" s="204"/>
      <c r="AW58" s="204"/>
      <c r="AX58" s="204">
        <v>-241731.89</v>
      </c>
      <c r="AY58" s="204"/>
      <c r="AZ58" s="204"/>
      <c r="BA58" s="204"/>
      <c r="BB58" s="204">
        <v>-20378322.629999999</v>
      </c>
      <c r="BC58" s="204"/>
      <c r="BD58" s="204">
        <v>-42145458.939999998</v>
      </c>
      <c r="BE58" s="204">
        <v>-14080680.73</v>
      </c>
      <c r="BF58" s="204">
        <v>-2055572.05</v>
      </c>
      <c r="BG58" s="204"/>
      <c r="BH58" s="204">
        <v>0</v>
      </c>
      <c r="BI58" s="204"/>
      <c r="BJ58" s="204"/>
      <c r="BK58" s="204"/>
      <c r="BL58" s="204">
        <v>-2271756.54</v>
      </c>
      <c r="BM58" s="204">
        <v>-14572949.43</v>
      </c>
      <c r="BN58" s="204"/>
      <c r="BO58" s="204"/>
      <c r="BP58" s="204"/>
      <c r="BQ58" s="204"/>
      <c r="BR58" s="204"/>
      <c r="BS58" s="206"/>
      <c r="BT58" s="206"/>
      <c r="BU58" s="204"/>
      <c r="BV58" s="206">
        <v>-735059.79</v>
      </c>
      <c r="BW58" s="204"/>
      <c r="BX58" s="204"/>
      <c r="BY58" s="206"/>
      <c r="BZ58" s="206"/>
      <c r="CA58" s="204"/>
      <c r="CB58" s="206"/>
      <c r="CC58" s="206"/>
      <c r="CD58" s="206"/>
      <c r="CE58" s="206">
        <v>-1706681.96</v>
      </c>
      <c r="CF58" s="206"/>
      <c r="CG58" s="204">
        <v>0</v>
      </c>
      <c r="CH58" s="204"/>
      <c r="CI58" s="204">
        <v>0</v>
      </c>
      <c r="CJ58" s="204"/>
      <c r="CK58" s="206"/>
      <c r="CL58" s="204"/>
      <c r="CM58" s="206"/>
    </row>
    <row r="59" spans="1:91" ht="24.6" hidden="1">
      <c r="A59" s="125">
        <v>1</v>
      </c>
      <c r="B59" s="255" t="s">
        <v>789</v>
      </c>
      <c r="C59" s="134" t="s">
        <v>1225</v>
      </c>
      <c r="D59" s="204">
        <v>-34628144.93</v>
      </c>
      <c r="E59" s="204">
        <v>-711337.8</v>
      </c>
      <c r="F59" s="204">
        <v>-621988.85</v>
      </c>
      <c r="G59" s="204">
        <v>-297372.39</v>
      </c>
      <c r="H59" s="204">
        <v>-223463.29</v>
      </c>
      <c r="I59" s="204">
        <v>-731243.24</v>
      </c>
      <c r="J59" s="204">
        <v>-1270406.42</v>
      </c>
      <c r="K59" s="204">
        <v>-2699591.43</v>
      </c>
      <c r="L59" s="204">
        <v>-404194.4</v>
      </c>
      <c r="M59" s="204">
        <v>-1091806.05</v>
      </c>
      <c r="N59" s="204">
        <v>-6085619.2699999996</v>
      </c>
      <c r="O59" s="204">
        <v>-211303.84</v>
      </c>
      <c r="P59" s="204">
        <v>-9905710.8599999994</v>
      </c>
      <c r="Q59" s="204">
        <v>-796998.22</v>
      </c>
      <c r="R59" s="204">
        <v>-1969182</v>
      </c>
      <c r="S59" s="204">
        <v>-3128339.03</v>
      </c>
      <c r="T59" s="204">
        <v>-1202605.06</v>
      </c>
      <c r="U59" s="204">
        <v>-2326657.61</v>
      </c>
      <c r="V59" s="204">
        <v>-738126.38</v>
      </c>
      <c r="W59" s="204">
        <v>-200623.82</v>
      </c>
      <c r="X59" s="204">
        <v>-38716687.119999997</v>
      </c>
      <c r="Y59" s="204">
        <v>-1605929.08</v>
      </c>
      <c r="Z59" s="204">
        <v>-1294189.6000000001</v>
      </c>
      <c r="AA59" s="204">
        <v>-671744.21</v>
      </c>
      <c r="AB59" s="204">
        <v>-115010.62</v>
      </c>
      <c r="AC59" s="204">
        <v>-498873.77</v>
      </c>
      <c r="AD59" s="204"/>
      <c r="AE59" s="204">
        <v>-8726029.7400000002</v>
      </c>
      <c r="AF59" s="204">
        <v>-783080.71</v>
      </c>
      <c r="AG59" s="204">
        <v>-477831.45</v>
      </c>
      <c r="AH59" s="204">
        <v>-514158.39</v>
      </c>
      <c r="AI59" s="204">
        <v>-1061316.94</v>
      </c>
      <c r="AJ59" s="204">
        <v>-865638.13</v>
      </c>
      <c r="AK59" s="204">
        <v>-261324.97</v>
      </c>
      <c r="AL59" s="204">
        <v>-64926317.530000001</v>
      </c>
      <c r="AM59" s="204">
        <v>-377886.66</v>
      </c>
      <c r="AN59" s="204">
        <v>-330833.49</v>
      </c>
      <c r="AO59" s="204">
        <v>-1631837.94</v>
      </c>
      <c r="AP59" s="204">
        <v>-2664418.98</v>
      </c>
      <c r="AQ59" s="204">
        <v>-772159.02</v>
      </c>
      <c r="AR59" s="204">
        <v>-175919.04</v>
      </c>
      <c r="AS59" s="204">
        <v>-20040619.690000001</v>
      </c>
      <c r="AT59" s="204">
        <v>-1020934.24</v>
      </c>
      <c r="AU59" s="204">
        <v>-2392770.9</v>
      </c>
      <c r="AV59" s="204">
        <v>-837691.38</v>
      </c>
      <c r="AW59" s="204">
        <v>-563992.47</v>
      </c>
      <c r="AX59" s="204">
        <v>-745395.82</v>
      </c>
      <c r="AY59" s="204">
        <v>-752204.44</v>
      </c>
      <c r="AZ59" s="204">
        <v>-696559.66</v>
      </c>
      <c r="BA59" s="204">
        <v>-380927.44</v>
      </c>
      <c r="BB59" s="204">
        <v>-11544700.99</v>
      </c>
      <c r="BC59" s="204">
        <v>-797380.69</v>
      </c>
      <c r="BD59" s="204">
        <v>-28898832.82</v>
      </c>
      <c r="BE59" s="204">
        <v>-10554517.380000001</v>
      </c>
      <c r="BF59" s="204">
        <v>-410912.48</v>
      </c>
      <c r="BG59" s="204">
        <v>-480463.04</v>
      </c>
      <c r="BH59" s="204">
        <v>-16069787.869999999</v>
      </c>
      <c r="BI59" s="204">
        <v>-458919.78</v>
      </c>
      <c r="BJ59" s="204">
        <v>-215645.48</v>
      </c>
      <c r="BK59" s="204">
        <v>-587186.68999999994</v>
      </c>
      <c r="BL59" s="204">
        <v>-1236150.94</v>
      </c>
      <c r="BM59" s="204">
        <v>-32635093</v>
      </c>
      <c r="BN59" s="204">
        <v>-1892789.61</v>
      </c>
      <c r="BO59" s="204">
        <v>-1402770.62</v>
      </c>
      <c r="BP59" s="204">
        <v>-3115194.43</v>
      </c>
      <c r="BQ59" s="204">
        <v>-3157781.09</v>
      </c>
      <c r="BR59" s="204">
        <v>-618180.46</v>
      </c>
      <c r="BS59" s="204">
        <v>-116094166.05</v>
      </c>
      <c r="BT59" s="204">
        <v>-2344485.29</v>
      </c>
      <c r="BU59" s="204">
        <v>-965158.14</v>
      </c>
      <c r="BV59" s="204">
        <v>-17137795.530000001</v>
      </c>
      <c r="BW59" s="204">
        <v>0</v>
      </c>
      <c r="BX59" s="204">
        <v>-528810.86</v>
      </c>
      <c r="BY59" s="204">
        <v>-2895550.52</v>
      </c>
      <c r="BZ59" s="204">
        <v>-423052.83</v>
      </c>
      <c r="CA59" s="204">
        <v>-874772.81</v>
      </c>
      <c r="CB59" s="204">
        <v>-521324.06</v>
      </c>
      <c r="CC59" s="204">
        <v>-1774172.78</v>
      </c>
      <c r="CD59" s="204">
        <v>-3834027.32</v>
      </c>
      <c r="CE59" s="204">
        <v>-1291601.3400000001</v>
      </c>
      <c r="CF59" s="204">
        <v>-4796940.87</v>
      </c>
      <c r="CG59" s="204">
        <v>-208577.23</v>
      </c>
      <c r="CH59" s="204">
        <v>-428345.29</v>
      </c>
      <c r="CI59" s="204">
        <v>-304259.21999999997</v>
      </c>
      <c r="CJ59" s="204">
        <v>-173069.74</v>
      </c>
      <c r="CK59" s="204">
        <v>-8842745.9499999993</v>
      </c>
      <c r="CL59" s="204">
        <v>-1021560.27</v>
      </c>
      <c r="CM59" s="204">
        <v>-244404.8</v>
      </c>
    </row>
    <row r="60" spans="1:91" ht="24.6" hidden="1">
      <c r="A60" s="125">
        <v>1</v>
      </c>
      <c r="B60" s="255" t="s">
        <v>790</v>
      </c>
      <c r="C60" s="134" t="s">
        <v>1226</v>
      </c>
      <c r="D60" s="204">
        <v>6585152.5499999998</v>
      </c>
      <c r="E60" s="204">
        <v>1058108.33</v>
      </c>
      <c r="F60" s="204">
        <v>882754.15</v>
      </c>
      <c r="G60" s="204">
        <v>711696.86</v>
      </c>
      <c r="H60" s="204">
        <v>760787.91</v>
      </c>
      <c r="I60" s="204">
        <v>634679.97</v>
      </c>
      <c r="J60" s="204">
        <v>1327034.99</v>
      </c>
      <c r="K60" s="204">
        <v>1301866.6499999999</v>
      </c>
      <c r="L60" s="204">
        <v>845379.83</v>
      </c>
      <c r="M60" s="204">
        <v>1223231.46</v>
      </c>
      <c r="N60" s="204">
        <v>3294155.06</v>
      </c>
      <c r="O60" s="204">
        <v>336768.2</v>
      </c>
      <c r="P60" s="204">
        <v>6137148.5800000001</v>
      </c>
      <c r="Q60" s="204">
        <v>429923.9</v>
      </c>
      <c r="R60" s="204">
        <v>1984045.46</v>
      </c>
      <c r="S60" s="204">
        <v>1858003.12</v>
      </c>
      <c r="T60" s="204">
        <v>928894.48</v>
      </c>
      <c r="U60" s="204">
        <v>752951.64</v>
      </c>
      <c r="V60" s="204">
        <v>538751.36</v>
      </c>
      <c r="W60" s="204">
        <v>533383.03</v>
      </c>
      <c r="X60" s="204">
        <v>11339790.09</v>
      </c>
      <c r="Y60" s="204">
        <v>883838.46</v>
      </c>
      <c r="Z60" s="204">
        <v>1697726.35</v>
      </c>
      <c r="AA60" s="204">
        <v>2750255.26</v>
      </c>
      <c r="AB60" s="204">
        <v>3668334.47</v>
      </c>
      <c r="AC60" s="204">
        <v>995270.33</v>
      </c>
      <c r="AD60" s="204"/>
      <c r="AE60" s="204">
        <v>1750983.63</v>
      </c>
      <c r="AF60" s="204">
        <v>530971.92000000004</v>
      </c>
      <c r="AG60" s="204">
        <v>1553192.83</v>
      </c>
      <c r="AH60" s="204">
        <v>1043410.33</v>
      </c>
      <c r="AI60" s="204">
        <v>861508.46</v>
      </c>
      <c r="AJ60" s="204">
        <v>431550.91</v>
      </c>
      <c r="AK60" s="204">
        <v>796235.48</v>
      </c>
      <c r="AL60" s="204">
        <v>32559018.710000001</v>
      </c>
      <c r="AM60" s="204">
        <v>2223423.4700000002</v>
      </c>
      <c r="AN60" s="204">
        <v>894013.98</v>
      </c>
      <c r="AO60" s="204">
        <v>2129560.75</v>
      </c>
      <c r="AP60" s="204">
        <v>2436435.85</v>
      </c>
      <c r="AQ60" s="204">
        <v>1213499.81</v>
      </c>
      <c r="AR60" s="204">
        <v>249719.33</v>
      </c>
      <c r="AS60" s="204">
        <v>7166031.2199999997</v>
      </c>
      <c r="AT60" s="204">
        <v>1300174.52</v>
      </c>
      <c r="AU60" s="204">
        <v>4287486.92</v>
      </c>
      <c r="AV60" s="204">
        <v>4334305.38</v>
      </c>
      <c r="AW60" s="204">
        <v>1378623.89</v>
      </c>
      <c r="AX60" s="204">
        <v>922948.12</v>
      </c>
      <c r="AY60" s="204">
        <v>2108640.17</v>
      </c>
      <c r="AZ60" s="204">
        <v>563010.54</v>
      </c>
      <c r="BA60" s="204">
        <v>1121793.81</v>
      </c>
      <c r="BB60" s="204">
        <v>7304046.9900000002</v>
      </c>
      <c r="BC60" s="204">
        <v>1352446.77</v>
      </c>
      <c r="BD60" s="204">
        <v>8743323.3599999994</v>
      </c>
      <c r="BE60" s="204"/>
      <c r="BF60" s="204">
        <v>538797.99</v>
      </c>
      <c r="BG60" s="204">
        <v>610698.46</v>
      </c>
      <c r="BH60" s="204">
        <v>3941916.36</v>
      </c>
      <c r="BI60" s="204">
        <v>1124375.8</v>
      </c>
      <c r="BJ60" s="204">
        <v>534317.85</v>
      </c>
      <c r="BK60" s="204">
        <v>566746.96</v>
      </c>
      <c r="BL60" s="204">
        <v>319095.09000000003</v>
      </c>
      <c r="BM60" s="204">
        <v>9516783.4000000004</v>
      </c>
      <c r="BN60" s="204">
        <v>1625459.85</v>
      </c>
      <c r="BO60" s="204">
        <v>1231863.28</v>
      </c>
      <c r="BP60" s="204">
        <v>2426231.48</v>
      </c>
      <c r="BQ60" s="204">
        <v>570811.49</v>
      </c>
      <c r="BR60" s="204">
        <v>691814.23</v>
      </c>
      <c r="BS60" s="204">
        <v>7494013.2400000002</v>
      </c>
      <c r="BT60" s="204">
        <v>469991.63</v>
      </c>
      <c r="BU60" s="204">
        <v>553185.31999999995</v>
      </c>
      <c r="BV60" s="204">
        <v>7300119.9000000004</v>
      </c>
      <c r="BW60" s="204">
        <v>16068.65</v>
      </c>
      <c r="BX60" s="204">
        <v>1109134.29</v>
      </c>
      <c r="BY60" s="204">
        <v>1667968.07</v>
      </c>
      <c r="BZ60" s="204">
        <v>1055668.3700000001</v>
      </c>
      <c r="CA60" s="204">
        <v>458527.82</v>
      </c>
      <c r="CB60" s="204">
        <v>946551.63</v>
      </c>
      <c r="CC60" s="204">
        <v>1016384.31</v>
      </c>
      <c r="CD60" s="204">
        <v>2618167.17</v>
      </c>
      <c r="CE60" s="204">
        <v>1819367.46</v>
      </c>
      <c r="CF60" s="204">
        <v>2018487.97</v>
      </c>
      <c r="CG60" s="204">
        <v>531467.93999999994</v>
      </c>
      <c r="CH60" s="204">
        <v>516451</v>
      </c>
      <c r="CI60" s="204">
        <v>806987.96</v>
      </c>
      <c r="CJ60" s="204">
        <v>1024149.1</v>
      </c>
      <c r="CK60" s="204">
        <v>1258623.82</v>
      </c>
      <c r="CL60" s="204">
        <v>454319.99</v>
      </c>
      <c r="CM60" s="204">
        <v>774437.89</v>
      </c>
    </row>
    <row r="61" spans="1:91" ht="24.6" hidden="1">
      <c r="A61" s="125">
        <v>2</v>
      </c>
      <c r="B61" s="255" t="s">
        <v>791</v>
      </c>
      <c r="C61" s="134" t="s">
        <v>416</v>
      </c>
      <c r="D61" s="204"/>
      <c r="E61" s="204">
        <v>-8847.75</v>
      </c>
      <c r="F61" s="204">
        <v>-2365.02</v>
      </c>
      <c r="G61" s="204"/>
      <c r="H61" s="204">
        <v>-9985</v>
      </c>
      <c r="I61" s="204">
        <v>-1181.5</v>
      </c>
      <c r="J61" s="204">
        <v>-337</v>
      </c>
      <c r="K61" s="204"/>
      <c r="L61" s="204"/>
      <c r="M61" s="204"/>
      <c r="N61" s="204"/>
      <c r="O61" s="204"/>
      <c r="P61" s="204">
        <v>-4934814.67</v>
      </c>
      <c r="Q61" s="204">
        <v>-65612.05</v>
      </c>
      <c r="R61" s="204">
        <v>-151719</v>
      </c>
      <c r="S61" s="204"/>
      <c r="T61" s="204">
        <v>-446216.55</v>
      </c>
      <c r="U61" s="204">
        <v>-76468.88</v>
      </c>
      <c r="V61" s="204"/>
      <c r="W61" s="204">
        <v>-953</v>
      </c>
      <c r="X61" s="204"/>
      <c r="Y61" s="204">
        <v>-3071.75</v>
      </c>
      <c r="Z61" s="204"/>
      <c r="AA61" s="204"/>
      <c r="AB61" s="204"/>
      <c r="AC61" s="204"/>
      <c r="AD61" s="204"/>
      <c r="AE61" s="204"/>
      <c r="AF61" s="204"/>
      <c r="AG61" s="204"/>
      <c r="AH61" s="204">
        <v>-15467.43</v>
      </c>
      <c r="AI61" s="204">
        <v>-8406</v>
      </c>
      <c r="AJ61" s="204"/>
      <c r="AK61" s="204">
        <v>-99057</v>
      </c>
      <c r="AL61" s="204">
        <v>-1924084.77</v>
      </c>
      <c r="AM61" s="204"/>
      <c r="AN61" s="204"/>
      <c r="AO61" s="204">
        <v>-9085.25</v>
      </c>
      <c r="AP61" s="204">
        <v>-490934.47</v>
      </c>
      <c r="AQ61" s="204"/>
      <c r="AR61" s="204"/>
      <c r="AS61" s="204">
        <v>-12820</v>
      </c>
      <c r="AT61" s="204">
        <v>-10503.07</v>
      </c>
      <c r="AU61" s="204">
        <v>-27033</v>
      </c>
      <c r="AV61" s="204">
        <v>-56893.79</v>
      </c>
      <c r="AW61" s="204"/>
      <c r="AX61" s="204"/>
      <c r="AY61" s="204"/>
      <c r="AZ61" s="204"/>
      <c r="BA61" s="204"/>
      <c r="BB61" s="204">
        <v>-837202.35</v>
      </c>
      <c r="BC61" s="204"/>
      <c r="BD61" s="204">
        <v>-3468526.66</v>
      </c>
      <c r="BE61" s="204">
        <v>-5098290.53</v>
      </c>
      <c r="BF61" s="204"/>
      <c r="BG61" s="204"/>
      <c r="BH61" s="204">
        <v>-1760</v>
      </c>
      <c r="BI61" s="204">
        <v>-1525</v>
      </c>
      <c r="BJ61" s="204">
        <v>-12004.2</v>
      </c>
      <c r="BK61" s="204"/>
      <c r="BL61" s="204"/>
      <c r="BM61" s="204">
        <v>-6567</v>
      </c>
      <c r="BN61" s="204"/>
      <c r="BO61" s="204"/>
      <c r="BP61" s="204">
        <v>-270142</v>
      </c>
      <c r="BQ61" s="204">
        <v>-12888.25</v>
      </c>
      <c r="BR61" s="204">
        <v>-1435</v>
      </c>
      <c r="BS61" s="206">
        <v>-1122130.75</v>
      </c>
      <c r="BT61" s="206"/>
      <c r="BU61" s="206">
        <v>-34566.980000000003</v>
      </c>
      <c r="BV61" s="206">
        <v>-2248696.25</v>
      </c>
      <c r="BW61" s="206">
        <v>-69203.39</v>
      </c>
      <c r="BX61" s="206">
        <v>-3520</v>
      </c>
      <c r="BY61" s="206"/>
      <c r="BZ61" s="206">
        <v>-5544</v>
      </c>
      <c r="CA61" s="206">
        <v>-6405</v>
      </c>
      <c r="CB61" s="206"/>
      <c r="CC61" s="206"/>
      <c r="CD61" s="206">
        <v>-26789.25</v>
      </c>
      <c r="CE61" s="206"/>
      <c r="CF61" s="206">
        <v>-300</v>
      </c>
      <c r="CG61" s="206"/>
      <c r="CH61" s="206">
        <v>0</v>
      </c>
      <c r="CI61" s="206"/>
      <c r="CJ61" s="206"/>
      <c r="CK61" s="206">
        <v>-349</v>
      </c>
      <c r="CL61" s="206"/>
      <c r="CM61" s="206"/>
    </row>
    <row r="62" spans="1:91" ht="24.6" hidden="1">
      <c r="A62" s="125">
        <v>2</v>
      </c>
      <c r="B62" s="255" t="s">
        <v>792</v>
      </c>
      <c r="C62" s="135" t="s">
        <v>417</v>
      </c>
      <c r="D62" s="204"/>
      <c r="E62" s="204"/>
      <c r="F62" s="204">
        <v>2992.4</v>
      </c>
      <c r="G62" s="204"/>
      <c r="H62" s="204">
        <v>632430.25</v>
      </c>
      <c r="I62" s="204">
        <v>1036431.73</v>
      </c>
      <c r="J62" s="204">
        <v>1383937</v>
      </c>
      <c r="K62" s="204">
        <v>131009</v>
      </c>
      <c r="L62" s="204">
        <v>214529</v>
      </c>
      <c r="M62" s="204"/>
      <c r="N62" s="204">
        <v>1557623</v>
      </c>
      <c r="O62" s="204"/>
      <c r="P62" s="204">
        <v>456813.5</v>
      </c>
      <c r="Q62" s="204">
        <v>1246851.7</v>
      </c>
      <c r="R62" s="204"/>
      <c r="S62" s="204"/>
      <c r="T62" s="204">
        <v>509006.4</v>
      </c>
      <c r="U62" s="204"/>
      <c r="V62" s="204"/>
      <c r="W62" s="204">
        <v>230231.75</v>
      </c>
      <c r="X62" s="204"/>
      <c r="Y62" s="204"/>
      <c r="Z62" s="204"/>
      <c r="AA62" s="204"/>
      <c r="AB62" s="204"/>
      <c r="AC62" s="204">
        <v>638968.27</v>
      </c>
      <c r="AD62" s="204"/>
      <c r="AE62" s="204"/>
      <c r="AF62" s="204"/>
      <c r="AG62" s="204"/>
      <c r="AH62" s="204"/>
      <c r="AI62" s="204"/>
      <c r="AJ62" s="204"/>
      <c r="AK62" s="204">
        <v>4881</v>
      </c>
      <c r="AL62" s="204"/>
      <c r="AM62" s="204"/>
      <c r="AN62" s="204"/>
      <c r="AO62" s="204"/>
      <c r="AP62" s="204">
        <v>207</v>
      </c>
      <c r="AQ62" s="204"/>
      <c r="AR62" s="204"/>
      <c r="AS62" s="204"/>
      <c r="AT62" s="204">
        <v>113092.75</v>
      </c>
      <c r="AU62" s="204">
        <v>600.76</v>
      </c>
      <c r="AV62" s="204">
        <v>10253.790000000001</v>
      </c>
      <c r="AW62" s="204"/>
      <c r="AX62" s="204">
        <v>15464.65</v>
      </c>
      <c r="AY62" s="204"/>
      <c r="AZ62" s="204"/>
      <c r="BA62" s="204"/>
      <c r="BB62" s="204"/>
      <c r="BC62" s="204"/>
      <c r="BD62" s="204"/>
      <c r="BE62" s="204">
        <v>7035</v>
      </c>
      <c r="BF62" s="204"/>
      <c r="BG62" s="204"/>
      <c r="BH62" s="204"/>
      <c r="BI62" s="204"/>
      <c r="BJ62" s="204"/>
      <c r="BK62" s="204"/>
      <c r="BL62" s="204"/>
      <c r="BM62" s="204">
        <v>50</v>
      </c>
      <c r="BN62" s="204"/>
      <c r="BO62" s="204"/>
      <c r="BP62" s="204">
        <v>23897.5</v>
      </c>
      <c r="BQ62" s="204"/>
      <c r="BR62" s="204"/>
      <c r="BS62" s="204">
        <v>3852</v>
      </c>
      <c r="BT62" s="204">
        <v>3813596.25</v>
      </c>
      <c r="BU62" s="204">
        <v>3334.59</v>
      </c>
      <c r="BV62" s="204">
        <v>121980</v>
      </c>
      <c r="BW62" s="204">
        <v>493788.5</v>
      </c>
      <c r="BX62" s="206"/>
      <c r="BY62" s="206">
        <v>37690.25</v>
      </c>
      <c r="BZ62" s="204">
        <v>1717.52</v>
      </c>
      <c r="CA62" s="204"/>
      <c r="CB62" s="204">
        <v>249171</v>
      </c>
      <c r="CC62" s="206"/>
      <c r="CD62" s="204">
        <v>924</v>
      </c>
      <c r="CE62" s="204">
        <v>1682090</v>
      </c>
      <c r="CF62" s="206"/>
      <c r="CG62" s="204">
        <v>1236837</v>
      </c>
      <c r="CH62" s="206">
        <v>765624.25</v>
      </c>
      <c r="CI62" s="204"/>
      <c r="CJ62" s="206">
        <v>1011492.25</v>
      </c>
      <c r="CK62" s="206">
        <v>1315553.75</v>
      </c>
      <c r="CL62" s="206">
        <v>713259.5</v>
      </c>
      <c r="CM62" s="206">
        <v>1216535.25</v>
      </c>
    </row>
    <row r="63" spans="1:91" ht="24.6" hidden="1">
      <c r="A63" s="125">
        <v>1</v>
      </c>
      <c r="B63" s="255" t="s">
        <v>793</v>
      </c>
      <c r="C63" s="135" t="s">
        <v>418</v>
      </c>
      <c r="D63" s="204">
        <v>220642</v>
      </c>
      <c r="E63" s="204">
        <v>288598</v>
      </c>
      <c r="F63" s="204">
        <v>482258</v>
      </c>
      <c r="G63" s="204">
        <v>2324844</v>
      </c>
      <c r="H63" s="204">
        <v>517496</v>
      </c>
      <c r="I63" s="204">
        <v>662056</v>
      </c>
      <c r="J63" s="204">
        <v>828575</v>
      </c>
      <c r="K63" s="204">
        <v>720501</v>
      </c>
      <c r="L63" s="204">
        <v>411708.31</v>
      </c>
      <c r="M63" s="204">
        <v>746421</v>
      </c>
      <c r="N63" s="204">
        <v>738675</v>
      </c>
      <c r="O63" s="204">
        <v>561581.77</v>
      </c>
      <c r="P63" s="204">
        <v>1599971</v>
      </c>
      <c r="Q63" s="204">
        <v>863332.46</v>
      </c>
      <c r="R63" s="204">
        <v>1170812</v>
      </c>
      <c r="S63" s="204">
        <v>587542</v>
      </c>
      <c r="T63" s="204">
        <v>851267.98</v>
      </c>
      <c r="U63" s="204">
        <v>881327.5</v>
      </c>
      <c r="V63" s="204">
        <v>1011580.84</v>
      </c>
      <c r="W63" s="204">
        <v>320740</v>
      </c>
      <c r="X63" s="204">
        <v>2010293.25</v>
      </c>
      <c r="Y63" s="204">
        <v>702549.5</v>
      </c>
      <c r="Z63" s="204">
        <v>685129</v>
      </c>
      <c r="AA63" s="204">
        <v>1212538</v>
      </c>
      <c r="AB63" s="204">
        <v>139343</v>
      </c>
      <c r="AC63" s="204">
        <v>640189</v>
      </c>
      <c r="AD63" s="204">
        <v>221147</v>
      </c>
      <c r="AE63" s="204">
        <v>511126</v>
      </c>
      <c r="AF63" s="204">
        <v>1102719.75</v>
      </c>
      <c r="AG63" s="204">
        <v>600549.22</v>
      </c>
      <c r="AH63" s="204">
        <v>3160654.02</v>
      </c>
      <c r="AI63" s="204">
        <v>1359143</v>
      </c>
      <c r="AJ63" s="204">
        <v>337556</v>
      </c>
      <c r="AK63" s="204">
        <v>319535</v>
      </c>
      <c r="AL63" s="204">
        <v>1143976.75</v>
      </c>
      <c r="AM63" s="204">
        <v>2239188</v>
      </c>
      <c r="AN63" s="204">
        <v>893205</v>
      </c>
      <c r="AO63" s="204">
        <v>896478</v>
      </c>
      <c r="AP63" s="204">
        <v>506854</v>
      </c>
      <c r="AQ63" s="204">
        <v>262145</v>
      </c>
      <c r="AR63" s="204">
        <v>238442</v>
      </c>
      <c r="AS63" s="204">
        <v>2443829</v>
      </c>
      <c r="AT63" s="204">
        <v>1328936.1100000001</v>
      </c>
      <c r="AU63" s="204">
        <v>2784123</v>
      </c>
      <c r="AV63" s="204">
        <v>1166686.54</v>
      </c>
      <c r="AW63" s="204">
        <v>152506</v>
      </c>
      <c r="AX63" s="204">
        <v>434790</v>
      </c>
      <c r="AY63" s="204">
        <v>715435.75</v>
      </c>
      <c r="AZ63" s="204">
        <v>1144589</v>
      </c>
      <c r="BA63" s="204">
        <v>779768</v>
      </c>
      <c r="BB63" s="204">
        <v>1688513.24</v>
      </c>
      <c r="BC63" s="204">
        <v>895473.49</v>
      </c>
      <c r="BD63" s="204">
        <v>2214296.75</v>
      </c>
      <c r="BE63" s="204">
        <v>5799296.2300000004</v>
      </c>
      <c r="BF63" s="204">
        <v>281709.25</v>
      </c>
      <c r="BG63" s="204">
        <v>1241557.5</v>
      </c>
      <c r="BH63" s="204">
        <v>2199902.7999999998</v>
      </c>
      <c r="BI63" s="204">
        <v>412810.5</v>
      </c>
      <c r="BJ63" s="204">
        <v>273872</v>
      </c>
      <c r="BK63" s="204">
        <v>1732841</v>
      </c>
      <c r="BL63" s="204">
        <v>319209</v>
      </c>
      <c r="BM63" s="204">
        <v>1337701.6000000001</v>
      </c>
      <c r="BN63" s="204">
        <v>804664</v>
      </c>
      <c r="BO63" s="204">
        <v>417593.25</v>
      </c>
      <c r="BP63" s="204">
        <v>640738</v>
      </c>
      <c r="BQ63" s="204">
        <v>365554</v>
      </c>
      <c r="BR63" s="204">
        <v>128244</v>
      </c>
      <c r="BS63" s="206">
        <v>1894948</v>
      </c>
      <c r="BT63" s="204">
        <v>755277.5</v>
      </c>
      <c r="BU63" s="204">
        <v>22337.37</v>
      </c>
      <c r="BV63" s="206">
        <v>1663961</v>
      </c>
      <c r="BW63" s="206"/>
      <c r="BX63" s="206">
        <v>359665.5</v>
      </c>
      <c r="BY63" s="206">
        <v>3714029</v>
      </c>
      <c r="BZ63" s="204">
        <v>102859.5</v>
      </c>
      <c r="CA63" s="206">
        <v>933992</v>
      </c>
      <c r="CB63" s="204">
        <v>536105</v>
      </c>
      <c r="CC63" s="204">
        <v>423191</v>
      </c>
      <c r="CD63" s="206">
        <v>1695559.7</v>
      </c>
      <c r="CE63" s="206">
        <v>999596</v>
      </c>
      <c r="CF63" s="206">
        <v>605165</v>
      </c>
      <c r="CG63" s="204">
        <v>126406</v>
      </c>
      <c r="CH63" s="204">
        <v>467428.5</v>
      </c>
      <c r="CI63" s="206">
        <v>484175.3</v>
      </c>
      <c r="CJ63" s="206">
        <v>316025</v>
      </c>
      <c r="CK63" s="206">
        <v>406855.5</v>
      </c>
      <c r="CL63" s="204">
        <v>733585</v>
      </c>
      <c r="CM63" s="206">
        <v>137396.5</v>
      </c>
    </row>
    <row r="64" spans="1:91" ht="24.6" hidden="1">
      <c r="A64" s="125">
        <v>3</v>
      </c>
      <c r="B64" s="255" t="s">
        <v>794</v>
      </c>
      <c r="C64" s="134" t="s">
        <v>1227</v>
      </c>
      <c r="D64" s="204"/>
      <c r="E64" s="204"/>
      <c r="F64" s="204"/>
      <c r="G64" s="204"/>
      <c r="H64" s="204">
        <v>4119361.49</v>
      </c>
      <c r="I64" s="204"/>
      <c r="J64" s="204"/>
      <c r="K64" s="204"/>
      <c r="L64" s="204"/>
      <c r="M64" s="204"/>
      <c r="N64" s="204"/>
      <c r="O64" s="204"/>
      <c r="P64" s="204">
        <v>7548403.7199999997</v>
      </c>
      <c r="Q64" s="204"/>
      <c r="R64" s="204"/>
      <c r="S64" s="204">
        <v>4635496.0599999996</v>
      </c>
      <c r="T64" s="204"/>
      <c r="U64" s="204">
        <v>4119361.49</v>
      </c>
      <c r="V64" s="204"/>
      <c r="W64" s="204">
        <v>3912907.66</v>
      </c>
      <c r="X64" s="204"/>
      <c r="Y64" s="204"/>
      <c r="Z64" s="204"/>
      <c r="AA64" s="204">
        <v>4635496.0599999996</v>
      </c>
      <c r="AB64" s="204">
        <v>5119361.49</v>
      </c>
      <c r="AC64" s="204"/>
      <c r="AD64" s="204"/>
      <c r="AE64" s="204"/>
      <c r="AF64" s="204"/>
      <c r="AG64" s="204">
        <v>4119361.49</v>
      </c>
      <c r="AH64" s="204">
        <v>4222588.4000000004</v>
      </c>
      <c r="AI64" s="204">
        <v>4945176.8099999996</v>
      </c>
      <c r="AJ64" s="204"/>
      <c r="AK64" s="204"/>
      <c r="AL64" s="204"/>
      <c r="AM64" s="204"/>
      <c r="AN64" s="204"/>
      <c r="AO64" s="204"/>
      <c r="AP64" s="204"/>
      <c r="AQ64" s="204"/>
      <c r="AR64" s="204">
        <v>4016134.57</v>
      </c>
      <c r="AS64" s="204">
        <v>5361311.38</v>
      </c>
      <c r="AT64" s="204"/>
      <c r="AU64" s="204"/>
      <c r="AV64" s="204"/>
      <c r="AW64" s="204"/>
      <c r="AX64" s="204"/>
      <c r="AY64" s="204"/>
      <c r="AZ64" s="204"/>
      <c r="BA64" s="204"/>
      <c r="BB64" s="204">
        <v>5567765.21</v>
      </c>
      <c r="BC64" s="204"/>
      <c r="BD64" s="204"/>
      <c r="BE64" s="204"/>
      <c r="BF64" s="204"/>
      <c r="BG64" s="204">
        <v>4119361.49</v>
      </c>
      <c r="BH64" s="204">
        <v>4535496.0599999996</v>
      </c>
      <c r="BI64" s="204"/>
      <c r="BJ64" s="204"/>
      <c r="BK64" s="204"/>
      <c r="BL64" s="204"/>
      <c r="BM64" s="204"/>
      <c r="BN64" s="204"/>
      <c r="BO64" s="204"/>
      <c r="BP64" s="204"/>
      <c r="BQ64" s="204">
        <v>4945176.8099999996</v>
      </c>
      <c r="BR64" s="204"/>
      <c r="BS64" s="206"/>
      <c r="BT64" s="204"/>
      <c r="BU64" s="204"/>
      <c r="BV64" s="204">
        <v>5154857.55</v>
      </c>
      <c r="BW64" s="204"/>
      <c r="BX64" s="204"/>
      <c r="BY64" s="206"/>
      <c r="BZ64" s="204"/>
      <c r="CA64" s="204"/>
      <c r="CB64" s="204"/>
      <c r="CC64" s="204"/>
      <c r="CD64" s="206"/>
      <c r="CE64" s="204">
        <v>4532269.1500000004</v>
      </c>
      <c r="CF64" s="206"/>
      <c r="CG64" s="204"/>
      <c r="CH64" s="204"/>
      <c r="CI64" s="206">
        <v>4532269.1500000004</v>
      </c>
      <c r="CJ64" s="204"/>
      <c r="CK64" s="206"/>
      <c r="CL64" s="204"/>
      <c r="CM64" s="204"/>
    </row>
    <row r="65" spans="1:91" ht="24.6" hidden="1">
      <c r="A65" s="125">
        <v>14</v>
      </c>
      <c r="B65" s="255" t="s">
        <v>795</v>
      </c>
      <c r="C65" s="129" t="s">
        <v>419</v>
      </c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6"/>
      <c r="BT65" s="206"/>
      <c r="BU65" s="206"/>
      <c r="BV65" s="206"/>
      <c r="BW65" s="206"/>
      <c r="BX65" s="206"/>
      <c r="BY65" s="206"/>
      <c r="BZ65" s="206"/>
      <c r="CA65" s="204"/>
      <c r="CB65" s="206"/>
      <c r="CC65" s="206"/>
      <c r="CD65" s="206"/>
      <c r="CE65" s="204"/>
      <c r="CF65" s="206"/>
      <c r="CG65" s="204"/>
      <c r="CH65" s="206"/>
      <c r="CI65" s="206"/>
      <c r="CJ65" s="204"/>
      <c r="CK65" s="206"/>
      <c r="CL65" s="204"/>
      <c r="CM65" s="204"/>
    </row>
    <row r="66" spans="1:91" ht="24.6" hidden="1">
      <c r="A66" s="125">
        <v>2</v>
      </c>
      <c r="B66" s="255" t="s">
        <v>796</v>
      </c>
      <c r="C66" s="137" t="s">
        <v>1228</v>
      </c>
      <c r="D66" s="204">
        <v>439941</v>
      </c>
      <c r="E66" s="204">
        <v>2322650.9500000002</v>
      </c>
      <c r="F66" s="204">
        <v>288318.37</v>
      </c>
      <c r="G66" s="204">
        <v>130533</v>
      </c>
      <c r="H66" s="204">
        <v>9363.75</v>
      </c>
      <c r="I66" s="204">
        <v>1388199.95</v>
      </c>
      <c r="J66" s="204">
        <v>1769984.22</v>
      </c>
      <c r="K66" s="204">
        <v>10829726.07</v>
      </c>
      <c r="L66" s="204">
        <v>1453694.23</v>
      </c>
      <c r="M66" s="204">
        <v>3019</v>
      </c>
      <c r="N66" s="204">
        <v>2419064.46</v>
      </c>
      <c r="O66" s="204">
        <v>20032.5</v>
      </c>
      <c r="P66" s="204">
        <v>6863154.71</v>
      </c>
      <c r="Q66" s="204">
        <v>221115.15</v>
      </c>
      <c r="R66" s="204">
        <v>4918552.76</v>
      </c>
      <c r="S66" s="204">
        <v>2790592.94</v>
      </c>
      <c r="T66" s="204">
        <v>564844.14</v>
      </c>
      <c r="U66" s="204">
        <v>554748.97</v>
      </c>
      <c r="V66" s="204">
        <v>224791.13</v>
      </c>
      <c r="W66" s="204">
        <v>16269.2</v>
      </c>
      <c r="X66" s="204">
        <v>27798235.260000002</v>
      </c>
      <c r="Y66" s="204">
        <v>95620.800000000003</v>
      </c>
      <c r="Z66" s="204">
        <v>1607103.65</v>
      </c>
      <c r="AA66" s="204">
        <v>653391.5</v>
      </c>
      <c r="AB66" s="204">
        <v>58157</v>
      </c>
      <c r="AC66" s="204">
        <v>199995</v>
      </c>
      <c r="AD66" s="204">
        <v>62874</v>
      </c>
      <c r="AE66" s="204">
        <v>465660.45</v>
      </c>
      <c r="AF66" s="204">
        <v>114558.6</v>
      </c>
      <c r="AG66" s="204">
        <v>9744.75</v>
      </c>
      <c r="AH66" s="204">
        <v>1740256.89</v>
      </c>
      <c r="AI66" s="204">
        <v>733714.75</v>
      </c>
      <c r="AJ66" s="204">
        <v>164032.63</v>
      </c>
      <c r="AK66" s="204">
        <v>156586.65</v>
      </c>
      <c r="AL66" s="204">
        <v>68800146.180000007</v>
      </c>
      <c r="AM66" s="204">
        <v>182765</v>
      </c>
      <c r="AN66" s="204">
        <v>87620.5</v>
      </c>
      <c r="AO66" s="204">
        <v>853937.25</v>
      </c>
      <c r="AP66" s="204">
        <v>958743</v>
      </c>
      <c r="AQ66" s="204">
        <v>416428</v>
      </c>
      <c r="AR66" s="204">
        <v>54700.5</v>
      </c>
      <c r="AS66" s="204">
        <v>6721182.4900000002</v>
      </c>
      <c r="AT66" s="204">
        <v>454818.82</v>
      </c>
      <c r="AU66" s="204">
        <v>230653.28</v>
      </c>
      <c r="AV66" s="204">
        <v>606154.63</v>
      </c>
      <c r="AW66" s="204">
        <v>56159</v>
      </c>
      <c r="AX66" s="204">
        <v>383967.55</v>
      </c>
      <c r="AY66" s="204">
        <v>97875.65</v>
      </c>
      <c r="AZ66" s="204">
        <v>160059.5</v>
      </c>
      <c r="BA66" s="204">
        <v>136949.5</v>
      </c>
      <c r="BB66" s="204">
        <v>9161066.0299999993</v>
      </c>
      <c r="BC66" s="204">
        <v>109224.73</v>
      </c>
      <c r="BD66" s="204">
        <v>12147666.77</v>
      </c>
      <c r="BE66" s="204">
        <v>161592.13</v>
      </c>
      <c r="BF66" s="204">
        <v>333717</v>
      </c>
      <c r="BG66" s="204">
        <v>2955545.46</v>
      </c>
      <c r="BH66" s="204">
        <v>11134228.6</v>
      </c>
      <c r="BI66" s="204">
        <v>290367.8</v>
      </c>
      <c r="BJ66" s="204">
        <v>533902.06000000006</v>
      </c>
      <c r="BK66" s="204">
        <v>827371.24</v>
      </c>
      <c r="BL66" s="204">
        <v>219901.06</v>
      </c>
      <c r="BM66" s="204">
        <v>6859944.5</v>
      </c>
      <c r="BN66" s="204">
        <v>412306.75</v>
      </c>
      <c r="BO66" s="204">
        <v>1593371.33</v>
      </c>
      <c r="BP66" s="204">
        <v>248209</v>
      </c>
      <c r="BQ66" s="204">
        <v>15863</v>
      </c>
      <c r="BR66" s="204">
        <v>343167.35</v>
      </c>
      <c r="BS66" s="206">
        <v>12772062.5</v>
      </c>
      <c r="BT66" s="206">
        <v>511385.62</v>
      </c>
      <c r="BU66" s="206">
        <v>251187.76</v>
      </c>
      <c r="BV66" s="206">
        <v>11196508.060000001</v>
      </c>
      <c r="BW66" s="204">
        <v>10295</v>
      </c>
      <c r="BX66" s="206">
        <v>157816.62</v>
      </c>
      <c r="BY66" s="206">
        <v>1504633.97</v>
      </c>
      <c r="BZ66" s="204">
        <v>486547.26</v>
      </c>
      <c r="CA66" s="204">
        <v>228532</v>
      </c>
      <c r="CB66" s="206">
        <v>572928.43000000005</v>
      </c>
      <c r="CC66" s="206">
        <v>3446558.82</v>
      </c>
      <c r="CD66" s="204">
        <v>3317011.91</v>
      </c>
      <c r="CE66" s="204">
        <v>521054.01</v>
      </c>
      <c r="CF66" s="206">
        <v>3236427.41</v>
      </c>
      <c r="CG66" s="204">
        <v>250911</v>
      </c>
      <c r="CH66" s="204">
        <v>139519.59</v>
      </c>
      <c r="CI66" s="206">
        <v>164411.25</v>
      </c>
      <c r="CJ66" s="206">
        <v>468307.41</v>
      </c>
      <c r="CK66" s="206">
        <v>11872611.35</v>
      </c>
      <c r="CL66" s="204">
        <v>35025</v>
      </c>
      <c r="CM66" s="206">
        <v>327536.13</v>
      </c>
    </row>
    <row r="67" spans="1:91" ht="24.6" hidden="1">
      <c r="A67" s="125">
        <v>2</v>
      </c>
      <c r="B67" s="255" t="s">
        <v>797</v>
      </c>
      <c r="C67" s="135" t="s">
        <v>420</v>
      </c>
      <c r="D67" s="204">
        <v>1517226</v>
      </c>
      <c r="E67" s="204">
        <v>74206.95</v>
      </c>
      <c r="F67" s="204">
        <v>35689</v>
      </c>
      <c r="G67" s="204">
        <v>62089.73</v>
      </c>
      <c r="H67" s="204">
        <v>5810</v>
      </c>
      <c r="I67" s="204">
        <v>56378</v>
      </c>
      <c r="J67" s="204">
        <v>43209</v>
      </c>
      <c r="K67" s="204">
        <v>1387331</v>
      </c>
      <c r="L67" s="204">
        <v>81100.009999999995</v>
      </c>
      <c r="M67" s="204">
        <v>60662.25</v>
      </c>
      <c r="N67" s="204">
        <v>1067547.73</v>
      </c>
      <c r="O67" s="204">
        <v>53011.5</v>
      </c>
      <c r="P67" s="204">
        <v>5611474.75</v>
      </c>
      <c r="Q67" s="204">
        <v>108148.95</v>
      </c>
      <c r="R67" s="204">
        <v>789755.5</v>
      </c>
      <c r="S67" s="204">
        <v>412997.58</v>
      </c>
      <c r="T67" s="204">
        <v>53376.1</v>
      </c>
      <c r="U67" s="204">
        <v>67848.5</v>
      </c>
      <c r="V67" s="204">
        <v>20984.25</v>
      </c>
      <c r="W67" s="204">
        <v>22265</v>
      </c>
      <c r="X67" s="204">
        <v>12867838.529999999</v>
      </c>
      <c r="Y67" s="204">
        <v>263799.5</v>
      </c>
      <c r="Z67" s="204">
        <v>96748.1</v>
      </c>
      <c r="AA67" s="204">
        <v>124750.41</v>
      </c>
      <c r="AB67" s="204">
        <v>43539</v>
      </c>
      <c r="AC67" s="204">
        <v>13053</v>
      </c>
      <c r="AD67" s="204">
        <v>55593</v>
      </c>
      <c r="AE67" s="204">
        <v>819028.71</v>
      </c>
      <c r="AF67" s="204">
        <v>144769.35</v>
      </c>
      <c r="AG67" s="204">
        <v>39675</v>
      </c>
      <c r="AH67" s="204">
        <v>45771</v>
      </c>
      <c r="AI67" s="204">
        <v>790114.59</v>
      </c>
      <c r="AJ67" s="204">
        <v>45521.51</v>
      </c>
      <c r="AK67" s="204">
        <v>21084</v>
      </c>
      <c r="AL67" s="204">
        <v>21537609.34</v>
      </c>
      <c r="AM67" s="204">
        <v>223417</v>
      </c>
      <c r="AN67" s="204">
        <v>120316.5</v>
      </c>
      <c r="AO67" s="204">
        <v>6161507</v>
      </c>
      <c r="AP67" s="204">
        <v>303374.65000000002</v>
      </c>
      <c r="AQ67" s="204">
        <v>55200</v>
      </c>
      <c r="AR67" s="204">
        <v>31756.5</v>
      </c>
      <c r="AS67" s="204">
        <v>7542168.1200000001</v>
      </c>
      <c r="AT67" s="204">
        <v>242060.31</v>
      </c>
      <c r="AU67" s="204">
        <v>449451.1</v>
      </c>
      <c r="AV67" s="204">
        <v>111790.23</v>
      </c>
      <c r="AW67" s="204">
        <v>24726</v>
      </c>
      <c r="AX67" s="204">
        <v>89241.91</v>
      </c>
      <c r="AY67" s="204">
        <v>12011.5</v>
      </c>
      <c r="AZ67" s="204">
        <v>114124</v>
      </c>
      <c r="BA67" s="204">
        <v>31575.79</v>
      </c>
      <c r="BB67" s="204">
        <v>7297615.8200000003</v>
      </c>
      <c r="BC67" s="204">
        <v>1092320.92</v>
      </c>
      <c r="BD67" s="204">
        <v>20258477.199999999</v>
      </c>
      <c r="BE67" s="204">
        <v>210791.3</v>
      </c>
      <c r="BF67" s="204">
        <v>8949.25</v>
      </c>
      <c r="BG67" s="204">
        <v>42668.87</v>
      </c>
      <c r="BH67" s="204">
        <v>4915494.2300000004</v>
      </c>
      <c r="BI67" s="204">
        <v>31925.37</v>
      </c>
      <c r="BJ67" s="204">
        <v>38884.449999999997</v>
      </c>
      <c r="BK67" s="204">
        <v>86163</v>
      </c>
      <c r="BL67" s="204">
        <v>18001</v>
      </c>
      <c r="BM67" s="204">
        <v>12197429.25</v>
      </c>
      <c r="BN67" s="204">
        <v>60893.599999999999</v>
      </c>
      <c r="BO67" s="204">
        <v>74428</v>
      </c>
      <c r="BP67" s="204">
        <v>61153.14</v>
      </c>
      <c r="BQ67" s="204">
        <v>120794.47</v>
      </c>
      <c r="BR67" s="204">
        <v>741507</v>
      </c>
      <c r="BS67" s="204">
        <v>30410167.039999999</v>
      </c>
      <c r="BT67" s="204">
        <v>22723.1</v>
      </c>
      <c r="BU67" s="204">
        <v>30189</v>
      </c>
      <c r="BV67" s="204">
        <v>2579428.14</v>
      </c>
      <c r="BW67" s="204"/>
      <c r="BX67" s="204">
        <v>72036.89</v>
      </c>
      <c r="BY67" s="204">
        <v>345109</v>
      </c>
      <c r="BZ67" s="204">
        <v>61593.98</v>
      </c>
      <c r="CA67" s="204">
        <v>8828</v>
      </c>
      <c r="CB67" s="204">
        <v>30452</v>
      </c>
      <c r="CC67" s="204">
        <v>45909</v>
      </c>
      <c r="CD67" s="204">
        <v>135744.25</v>
      </c>
      <c r="CE67" s="204">
        <v>149117</v>
      </c>
      <c r="CF67" s="204">
        <v>663667.5</v>
      </c>
      <c r="CG67" s="204">
        <v>27378</v>
      </c>
      <c r="CH67" s="206">
        <v>9678.2900000000009</v>
      </c>
      <c r="CI67" s="204">
        <v>38295.199999999997</v>
      </c>
      <c r="CJ67" s="204">
        <v>27536</v>
      </c>
      <c r="CK67" s="204">
        <v>1907696.53</v>
      </c>
      <c r="CL67" s="204">
        <v>16565.07</v>
      </c>
      <c r="CM67" s="204">
        <v>54044.4</v>
      </c>
    </row>
    <row r="68" spans="1:91" ht="24.6" hidden="1">
      <c r="A68" s="125">
        <v>2</v>
      </c>
      <c r="B68" s="255" t="s">
        <v>798</v>
      </c>
      <c r="C68" s="135" t="s">
        <v>1229</v>
      </c>
      <c r="D68" s="204">
        <v>-405488.85</v>
      </c>
      <c r="E68" s="204">
        <v>-8028.06</v>
      </c>
      <c r="F68" s="204"/>
      <c r="G68" s="204"/>
      <c r="H68" s="204">
        <v>-268157.92</v>
      </c>
      <c r="I68" s="204">
        <v>-4914.49</v>
      </c>
      <c r="J68" s="204"/>
      <c r="K68" s="204">
        <v>-262463.94</v>
      </c>
      <c r="L68" s="204"/>
      <c r="M68" s="204"/>
      <c r="N68" s="204">
        <v>-84193.12</v>
      </c>
      <c r="O68" s="204"/>
      <c r="P68" s="204">
        <v>-1003910.15</v>
      </c>
      <c r="Q68" s="204">
        <v>-22222.95</v>
      </c>
      <c r="R68" s="204"/>
      <c r="S68" s="204"/>
      <c r="T68" s="204"/>
      <c r="U68" s="204">
        <v>-12596.9</v>
      </c>
      <c r="V68" s="204"/>
      <c r="W68" s="204"/>
      <c r="X68" s="204">
        <v>-3615379.53</v>
      </c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>
        <v>-1385960.84</v>
      </c>
      <c r="AM68" s="204"/>
      <c r="AN68" s="204">
        <v>-23132.62</v>
      </c>
      <c r="AO68" s="204">
        <v>-3392446</v>
      </c>
      <c r="AP68" s="204"/>
      <c r="AQ68" s="204"/>
      <c r="AR68" s="204">
        <v>-3734.42</v>
      </c>
      <c r="AS68" s="204">
        <v>-2378273.2400000002</v>
      </c>
      <c r="AT68" s="204">
        <v>-31430.95</v>
      </c>
      <c r="AU68" s="204"/>
      <c r="AV68" s="204"/>
      <c r="AW68" s="204"/>
      <c r="AX68" s="204"/>
      <c r="AY68" s="204"/>
      <c r="AZ68" s="204">
        <v>-4825.16</v>
      </c>
      <c r="BA68" s="204"/>
      <c r="BB68" s="204">
        <v>-26137</v>
      </c>
      <c r="BC68" s="204"/>
      <c r="BD68" s="204">
        <v>-532487.46</v>
      </c>
      <c r="BE68" s="204">
        <v>0</v>
      </c>
      <c r="BF68" s="204"/>
      <c r="BG68" s="204"/>
      <c r="BH68" s="204"/>
      <c r="BI68" s="204"/>
      <c r="BJ68" s="204">
        <v>-947.02</v>
      </c>
      <c r="BK68" s="204">
        <v>-324</v>
      </c>
      <c r="BL68" s="204"/>
      <c r="BM68" s="204">
        <v>-2355350.96</v>
      </c>
      <c r="BN68" s="204"/>
      <c r="BO68" s="204"/>
      <c r="BP68" s="204"/>
      <c r="BQ68" s="204"/>
      <c r="BR68" s="204">
        <v>-231455</v>
      </c>
      <c r="BS68" s="204">
        <v>-68789</v>
      </c>
      <c r="BT68" s="204"/>
      <c r="BU68" s="204"/>
      <c r="BV68" s="204">
        <v>-363472.96</v>
      </c>
      <c r="BW68" s="204"/>
      <c r="BX68" s="204">
        <v>-6530.9</v>
      </c>
      <c r="BY68" s="204">
        <v>-5432.55</v>
      </c>
      <c r="BZ68" s="204"/>
      <c r="CA68" s="204"/>
      <c r="CB68" s="204"/>
      <c r="CC68" s="204">
        <v>-74132.38</v>
      </c>
      <c r="CD68" s="204">
        <v>-18442.82</v>
      </c>
      <c r="CE68" s="204"/>
      <c r="CF68" s="204">
        <v>-11984.28</v>
      </c>
      <c r="CG68" s="204">
        <v>-2277.4899999999998</v>
      </c>
      <c r="CH68" s="204"/>
      <c r="CI68" s="204"/>
      <c r="CJ68" s="204"/>
      <c r="CK68" s="204">
        <v>-390151.83</v>
      </c>
      <c r="CL68" s="204"/>
      <c r="CM68" s="204"/>
    </row>
    <row r="69" spans="1:91" ht="24.6" hidden="1">
      <c r="A69" s="125">
        <v>2</v>
      </c>
      <c r="B69" s="255" t="s">
        <v>799</v>
      </c>
      <c r="C69" s="138" t="s">
        <v>1230</v>
      </c>
      <c r="D69" s="204">
        <v>203195.04</v>
      </c>
      <c r="E69" s="204">
        <v>63093.54</v>
      </c>
      <c r="F69" s="204"/>
      <c r="G69" s="204"/>
      <c r="H69" s="204">
        <v>60795.29</v>
      </c>
      <c r="I69" s="204">
        <v>768.55</v>
      </c>
      <c r="J69" s="204"/>
      <c r="K69" s="204">
        <v>202127.16</v>
      </c>
      <c r="L69" s="204"/>
      <c r="M69" s="204"/>
      <c r="N69" s="204"/>
      <c r="O69" s="204"/>
      <c r="P69" s="204">
        <v>38463.5</v>
      </c>
      <c r="Q69" s="204">
        <v>841.7</v>
      </c>
      <c r="R69" s="204"/>
      <c r="S69" s="204"/>
      <c r="T69" s="204"/>
      <c r="U69" s="204">
        <v>1327.03</v>
      </c>
      <c r="V69" s="204"/>
      <c r="W69" s="204"/>
      <c r="X69" s="204"/>
      <c r="Y69" s="204"/>
      <c r="Z69" s="204"/>
      <c r="AA69" s="204"/>
      <c r="AB69" s="204"/>
      <c r="AC69" s="204"/>
      <c r="AD69" s="204"/>
      <c r="AE69" s="204">
        <v>5003.58</v>
      </c>
      <c r="AF69" s="204"/>
      <c r="AG69" s="204"/>
      <c r="AH69" s="204"/>
      <c r="AI69" s="204"/>
      <c r="AJ69" s="204"/>
      <c r="AK69" s="204"/>
      <c r="AL69" s="204">
        <v>1348.6</v>
      </c>
      <c r="AM69" s="204"/>
      <c r="AN69" s="204">
        <v>16366.78</v>
      </c>
      <c r="AO69" s="204"/>
      <c r="AP69" s="204"/>
      <c r="AQ69" s="204"/>
      <c r="AR69" s="204">
        <v>1060.24</v>
      </c>
      <c r="AS69" s="204">
        <v>70912.160000000003</v>
      </c>
      <c r="AT69" s="204">
        <v>20147.57</v>
      </c>
      <c r="AU69" s="204"/>
      <c r="AV69" s="204">
        <v>755.48</v>
      </c>
      <c r="AW69" s="204"/>
      <c r="AX69" s="204"/>
      <c r="AY69" s="204">
        <v>3656.08</v>
      </c>
      <c r="AZ69" s="204">
        <v>9213.18</v>
      </c>
      <c r="BA69" s="204"/>
      <c r="BB69" s="204">
        <v>26662.41</v>
      </c>
      <c r="BC69" s="204"/>
      <c r="BD69" s="204">
        <v>60940.71</v>
      </c>
      <c r="BE69" s="204"/>
      <c r="BF69" s="204"/>
      <c r="BG69" s="204"/>
      <c r="BH69" s="204">
        <v>17885.89</v>
      </c>
      <c r="BI69" s="204">
        <v>1997.25</v>
      </c>
      <c r="BJ69" s="204">
        <v>22115.02</v>
      </c>
      <c r="BK69" s="204"/>
      <c r="BL69" s="204"/>
      <c r="BM69" s="204">
        <v>63760.68</v>
      </c>
      <c r="BN69" s="204">
        <v>2936.02</v>
      </c>
      <c r="BO69" s="204"/>
      <c r="BP69" s="204">
        <v>47798.32</v>
      </c>
      <c r="BQ69" s="204"/>
      <c r="BR69" s="204">
        <v>816.58</v>
      </c>
      <c r="BS69" s="204">
        <v>22328</v>
      </c>
      <c r="BT69" s="204"/>
      <c r="BU69" s="204">
        <v>1315.5</v>
      </c>
      <c r="BV69" s="204">
        <v>335910.33</v>
      </c>
      <c r="BW69" s="204"/>
      <c r="BX69" s="204"/>
      <c r="BY69" s="204">
        <v>775.5</v>
      </c>
      <c r="BZ69" s="204"/>
      <c r="CA69" s="204"/>
      <c r="CB69" s="204">
        <v>482.73</v>
      </c>
      <c r="CC69" s="204"/>
      <c r="CD69" s="204">
        <v>166.04</v>
      </c>
      <c r="CE69" s="204"/>
      <c r="CF69" s="204"/>
      <c r="CG69" s="204">
        <v>19658.16</v>
      </c>
      <c r="CH69" s="204"/>
      <c r="CI69" s="204">
        <v>7931.25</v>
      </c>
      <c r="CJ69" s="204"/>
      <c r="CK69" s="204">
        <v>1053107.72</v>
      </c>
      <c r="CL69" s="204"/>
      <c r="CM69" s="204"/>
    </row>
    <row r="70" spans="1:91" ht="24.6" hidden="1">
      <c r="A70" s="125">
        <v>3</v>
      </c>
      <c r="B70" s="255" t="s">
        <v>800</v>
      </c>
      <c r="C70" s="138" t="s">
        <v>1231</v>
      </c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>
        <v>35875</v>
      </c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>
        <v>607232.63</v>
      </c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4"/>
      <c r="BV70" s="204"/>
      <c r="BW70" s="204"/>
      <c r="BX70" s="204"/>
      <c r="BY70" s="204"/>
      <c r="BZ70" s="204"/>
      <c r="CA70" s="204"/>
      <c r="CB70" s="204"/>
      <c r="CC70" s="204"/>
      <c r="CD70" s="204"/>
      <c r="CE70" s="204"/>
      <c r="CF70" s="204"/>
      <c r="CG70" s="204"/>
      <c r="CH70" s="204"/>
      <c r="CI70" s="204"/>
      <c r="CJ70" s="204"/>
      <c r="CK70" s="204"/>
      <c r="CL70" s="204"/>
      <c r="CM70" s="204"/>
    </row>
    <row r="71" spans="1:91" ht="24.6" hidden="1">
      <c r="A71" s="125">
        <v>2</v>
      </c>
      <c r="B71" s="255" t="s">
        <v>801</v>
      </c>
      <c r="C71" s="139" t="s">
        <v>421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6"/>
      <c r="BW71" s="204"/>
      <c r="BX71" s="204"/>
      <c r="BY71" s="204"/>
      <c r="BZ71" s="204"/>
      <c r="CA71" s="204"/>
      <c r="CB71" s="204"/>
      <c r="CC71" s="204"/>
      <c r="CD71" s="206"/>
      <c r="CE71" s="204"/>
      <c r="CF71" s="204"/>
      <c r="CG71" s="204"/>
      <c r="CH71" s="204"/>
      <c r="CI71" s="204"/>
      <c r="CJ71" s="204"/>
      <c r="CK71" s="204"/>
      <c r="CL71" s="204"/>
      <c r="CM71" s="204"/>
    </row>
    <row r="72" spans="1:91" ht="24.6" hidden="1">
      <c r="A72" s="125">
        <v>1</v>
      </c>
      <c r="B72" s="255" t="s">
        <v>802</v>
      </c>
      <c r="C72" s="138" t="s">
        <v>422</v>
      </c>
      <c r="D72" s="204">
        <v>-182228</v>
      </c>
      <c r="E72" s="204"/>
      <c r="F72" s="204"/>
      <c r="G72" s="204"/>
      <c r="H72" s="204"/>
      <c r="I72" s="204"/>
      <c r="J72" s="204"/>
      <c r="K72" s="204"/>
      <c r="L72" s="204"/>
      <c r="M72" s="204">
        <v>0</v>
      </c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>
        <v>-1671450.15</v>
      </c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>
        <v>-1902090.91</v>
      </c>
      <c r="BE72" s="204">
        <v>-1060979.08</v>
      </c>
      <c r="BF72" s="204"/>
      <c r="BG72" s="204"/>
      <c r="BH72" s="204">
        <v>0</v>
      </c>
      <c r="BI72" s="204"/>
      <c r="BJ72" s="204"/>
      <c r="BK72" s="204">
        <v>-353477.4</v>
      </c>
      <c r="BL72" s="204"/>
      <c r="BM72" s="204"/>
      <c r="BN72" s="204"/>
      <c r="BO72" s="204"/>
      <c r="BP72" s="204"/>
      <c r="BQ72" s="204"/>
      <c r="BR72" s="204"/>
      <c r="BS72" s="206"/>
      <c r="BT72" s="206"/>
      <c r="BU72" s="206"/>
      <c r="BV72" s="206"/>
      <c r="BW72" s="204"/>
      <c r="BX72" s="206"/>
      <c r="BY72" s="204"/>
      <c r="BZ72" s="204"/>
      <c r="CA72" s="204">
        <v>0</v>
      </c>
      <c r="CB72" s="206">
        <v>-1248.51</v>
      </c>
      <c r="CC72" s="206"/>
      <c r="CD72" s="204"/>
      <c r="CE72" s="206"/>
      <c r="CF72" s="206"/>
      <c r="CG72" s="204">
        <v>0</v>
      </c>
      <c r="CH72" s="204"/>
      <c r="CI72" s="206">
        <v>0</v>
      </c>
      <c r="CJ72" s="206"/>
      <c r="CK72" s="206"/>
      <c r="CL72" s="206">
        <v>-730447.3</v>
      </c>
      <c r="CM72" s="204"/>
    </row>
    <row r="73" spans="1:91" ht="24.6" hidden="1">
      <c r="A73" s="125">
        <v>2</v>
      </c>
      <c r="B73" s="255" t="s">
        <v>803</v>
      </c>
      <c r="C73" s="140" t="s">
        <v>1232</v>
      </c>
      <c r="D73" s="204">
        <v>-716691.43</v>
      </c>
      <c r="E73" s="204">
        <v>-27128.75</v>
      </c>
      <c r="F73" s="204">
        <v>-4396.0200000000004</v>
      </c>
      <c r="G73" s="204"/>
      <c r="H73" s="204">
        <v>-2846.48</v>
      </c>
      <c r="I73" s="204">
        <v>-826</v>
      </c>
      <c r="J73" s="204">
        <v>-791823.25</v>
      </c>
      <c r="K73" s="204"/>
      <c r="L73" s="204">
        <v>-228555.68</v>
      </c>
      <c r="M73" s="204"/>
      <c r="N73" s="204">
        <v>-101052.06</v>
      </c>
      <c r="O73" s="204"/>
      <c r="P73" s="204">
        <v>-99995.33</v>
      </c>
      <c r="Q73" s="204">
        <v>-5819.6</v>
      </c>
      <c r="R73" s="204">
        <v>-313639.45</v>
      </c>
      <c r="S73" s="204">
        <v>-3537.5</v>
      </c>
      <c r="T73" s="204">
        <v>-90718.34</v>
      </c>
      <c r="U73" s="204">
        <v>-413386.38</v>
      </c>
      <c r="V73" s="204">
        <v>-44038.19</v>
      </c>
      <c r="W73" s="204">
        <v>-5958.45</v>
      </c>
      <c r="X73" s="204"/>
      <c r="Y73" s="204">
        <v>-131706.21</v>
      </c>
      <c r="Z73" s="204">
        <v>-33680.25</v>
      </c>
      <c r="AA73" s="204">
        <v>-274603.52000000002</v>
      </c>
      <c r="AB73" s="204">
        <v>-52523</v>
      </c>
      <c r="AC73" s="204">
        <v>-3977.5</v>
      </c>
      <c r="AD73" s="204"/>
      <c r="AE73" s="204">
        <v>-368.5</v>
      </c>
      <c r="AF73" s="204"/>
      <c r="AG73" s="204"/>
      <c r="AH73" s="204">
        <v>-15951.96</v>
      </c>
      <c r="AI73" s="204">
        <v>-54275.45</v>
      </c>
      <c r="AJ73" s="204"/>
      <c r="AK73" s="204">
        <v>-441.65</v>
      </c>
      <c r="AL73" s="204"/>
      <c r="AM73" s="204"/>
      <c r="AN73" s="204"/>
      <c r="AO73" s="204"/>
      <c r="AP73" s="204"/>
      <c r="AQ73" s="204">
        <v>-14578.66</v>
      </c>
      <c r="AR73" s="204">
        <v>-564</v>
      </c>
      <c r="AS73" s="204"/>
      <c r="AT73" s="204">
        <v>-26384.25</v>
      </c>
      <c r="AU73" s="204"/>
      <c r="AV73" s="204"/>
      <c r="AW73" s="204"/>
      <c r="AX73" s="204"/>
      <c r="AY73" s="204"/>
      <c r="AZ73" s="204">
        <v>-10288.25</v>
      </c>
      <c r="BA73" s="204">
        <v>-4157.3999999999996</v>
      </c>
      <c r="BB73" s="204">
        <v>-201552.75</v>
      </c>
      <c r="BC73" s="204">
        <v>-2852</v>
      </c>
      <c r="BD73" s="204">
        <v>-410696.87</v>
      </c>
      <c r="BE73" s="204"/>
      <c r="BF73" s="204">
        <v>-13119.25</v>
      </c>
      <c r="BG73" s="204">
        <v>-194470.39</v>
      </c>
      <c r="BH73" s="204">
        <v>-1673998.65</v>
      </c>
      <c r="BI73" s="204">
        <v>-48479.839999999997</v>
      </c>
      <c r="BJ73" s="204">
        <v>-47248.98</v>
      </c>
      <c r="BK73" s="204">
        <v>-58048.69</v>
      </c>
      <c r="BL73" s="204"/>
      <c r="BM73" s="204">
        <v>-334269.59999999998</v>
      </c>
      <c r="BN73" s="204">
        <v>-70828.7</v>
      </c>
      <c r="BO73" s="204">
        <v>-10661</v>
      </c>
      <c r="BP73" s="204">
        <v>-20352</v>
      </c>
      <c r="BQ73" s="204"/>
      <c r="BR73" s="204">
        <v>-12923.6</v>
      </c>
      <c r="BS73" s="206">
        <v>-3599497.39</v>
      </c>
      <c r="BT73" s="206">
        <v>-8060.25</v>
      </c>
      <c r="BU73" s="206">
        <v>-32251.37</v>
      </c>
      <c r="BV73" s="204">
        <v>-206272</v>
      </c>
      <c r="BW73" s="204"/>
      <c r="BX73" s="204"/>
      <c r="BY73" s="204">
        <v>-5367.07</v>
      </c>
      <c r="BZ73" s="204">
        <v>-14632.29</v>
      </c>
      <c r="CA73" s="204"/>
      <c r="CB73" s="204">
        <v>-8486.5</v>
      </c>
      <c r="CC73" s="204"/>
      <c r="CD73" s="204">
        <v>-66619.100000000006</v>
      </c>
      <c r="CE73" s="206">
        <v>-245318.03</v>
      </c>
      <c r="CF73" s="206">
        <v>-130089.25</v>
      </c>
      <c r="CG73" s="204">
        <v>-39810.129999999997</v>
      </c>
      <c r="CH73" s="204"/>
      <c r="CI73" s="204">
        <v>-66991.100000000006</v>
      </c>
      <c r="CJ73" s="204"/>
      <c r="CK73" s="204">
        <v>-2491463.87</v>
      </c>
      <c r="CL73" s="204"/>
      <c r="CM73" s="204">
        <v>-11484.24</v>
      </c>
    </row>
    <row r="74" spans="1:91" ht="24.6" hidden="1">
      <c r="A74" s="125">
        <v>2</v>
      </c>
      <c r="B74" s="255" t="s">
        <v>804</v>
      </c>
      <c r="C74" s="138" t="s">
        <v>1233</v>
      </c>
      <c r="D74" s="204">
        <v>776.25</v>
      </c>
      <c r="E74" s="204"/>
      <c r="F74" s="204">
        <v>812.5</v>
      </c>
      <c r="G74" s="204"/>
      <c r="H74" s="204"/>
      <c r="I74" s="204">
        <v>843.44</v>
      </c>
      <c r="J74" s="204">
        <v>112635.55</v>
      </c>
      <c r="K74" s="204"/>
      <c r="L74" s="204">
        <v>28348.17</v>
      </c>
      <c r="M74" s="204"/>
      <c r="N74" s="204">
        <v>6420</v>
      </c>
      <c r="O74" s="204"/>
      <c r="P74" s="204">
        <v>80939.78</v>
      </c>
      <c r="Q74" s="204">
        <v>1136.5</v>
      </c>
      <c r="R74" s="204">
        <v>7794.65</v>
      </c>
      <c r="S74" s="204"/>
      <c r="T74" s="204">
        <v>15598.13</v>
      </c>
      <c r="U74" s="204"/>
      <c r="V74" s="204">
        <v>2523.29</v>
      </c>
      <c r="W74" s="204"/>
      <c r="X74" s="204"/>
      <c r="Y74" s="204">
        <v>42269.4</v>
      </c>
      <c r="Z74" s="204">
        <v>41080.9</v>
      </c>
      <c r="AA74" s="204"/>
      <c r="AB74" s="204"/>
      <c r="AC74" s="204"/>
      <c r="AD74" s="204">
        <v>317752.5</v>
      </c>
      <c r="AE74" s="204"/>
      <c r="AF74" s="204"/>
      <c r="AG74" s="204"/>
      <c r="AH74" s="204">
        <v>68705.210000000006</v>
      </c>
      <c r="AI74" s="204">
        <v>121052.3</v>
      </c>
      <c r="AJ74" s="204"/>
      <c r="AK74" s="204">
        <v>1182.25</v>
      </c>
      <c r="AL74" s="204"/>
      <c r="AM74" s="204"/>
      <c r="AN74" s="204"/>
      <c r="AO74" s="204"/>
      <c r="AP74" s="204"/>
      <c r="AQ74" s="204"/>
      <c r="AR74" s="204">
        <v>1105.75</v>
      </c>
      <c r="AS74" s="204"/>
      <c r="AT74" s="204">
        <v>14000.2</v>
      </c>
      <c r="AU74" s="204"/>
      <c r="AV74" s="204">
        <v>12115.96</v>
      </c>
      <c r="AW74" s="204"/>
      <c r="AX74" s="204">
        <v>22</v>
      </c>
      <c r="AY74" s="204"/>
      <c r="AZ74" s="204">
        <v>42383.38</v>
      </c>
      <c r="BA74" s="204">
        <v>76784.27</v>
      </c>
      <c r="BB74" s="204">
        <v>38603</v>
      </c>
      <c r="BC74" s="204">
        <v>45867.98</v>
      </c>
      <c r="BD74" s="204"/>
      <c r="BE74" s="204"/>
      <c r="BF74" s="204">
        <v>30409</v>
      </c>
      <c r="BG74" s="204">
        <v>27521.68</v>
      </c>
      <c r="BH74" s="204">
        <v>204541.74</v>
      </c>
      <c r="BI74" s="204"/>
      <c r="BJ74" s="204">
        <v>88328.01</v>
      </c>
      <c r="BK74" s="204"/>
      <c r="BL74" s="204"/>
      <c r="BM74" s="204">
        <v>49369</v>
      </c>
      <c r="BN74" s="204"/>
      <c r="BO74" s="204">
        <v>6803.15</v>
      </c>
      <c r="BP74" s="204">
        <v>68521.25</v>
      </c>
      <c r="BQ74" s="204"/>
      <c r="BR74" s="204"/>
      <c r="BS74" s="206">
        <v>269362.2</v>
      </c>
      <c r="BT74" s="206">
        <v>14676.65</v>
      </c>
      <c r="BU74" s="206">
        <v>4339.7700000000004</v>
      </c>
      <c r="BV74" s="204">
        <v>24454.84</v>
      </c>
      <c r="BW74" s="204"/>
      <c r="BX74" s="206"/>
      <c r="BY74" s="204">
        <v>2577.25</v>
      </c>
      <c r="BZ74" s="204">
        <v>2927.54</v>
      </c>
      <c r="CA74" s="204"/>
      <c r="CB74" s="206"/>
      <c r="CC74" s="206"/>
      <c r="CD74" s="204">
        <v>11641.18</v>
      </c>
      <c r="CE74" s="204">
        <v>15007.18</v>
      </c>
      <c r="CF74" s="206">
        <v>92878.81</v>
      </c>
      <c r="CG74" s="204">
        <v>324357.08</v>
      </c>
      <c r="CH74" s="204"/>
      <c r="CI74" s="206"/>
      <c r="CJ74" s="206"/>
      <c r="CK74" s="206">
        <v>861611.25</v>
      </c>
      <c r="CL74" s="204"/>
      <c r="CM74" s="204"/>
    </row>
    <row r="75" spans="1:91" ht="24.6" hidden="1">
      <c r="A75" s="125">
        <v>2</v>
      </c>
      <c r="B75" s="255" t="s">
        <v>805</v>
      </c>
      <c r="C75" s="138" t="s">
        <v>423</v>
      </c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>
        <v>16591</v>
      </c>
      <c r="Q75" s="204"/>
      <c r="R75" s="204"/>
      <c r="S75" s="204"/>
      <c r="T75" s="204"/>
      <c r="U75" s="204"/>
      <c r="V75" s="204"/>
      <c r="W75" s="204"/>
      <c r="X75" s="204">
        <v>81996.75</v>
      </c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>
        <v>3366407.72</v>
      </c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>
        <v>1333152.25</v>
      </c>
      <c r="BI75" s="204"/>
      <c r="BJ75" s="204"/>
      <c r="BK75" s="204"/>
      <c r="BL75" s="204"/>
      <c r="BM75" s="204">
        <v>12420</v>
      </c>
      <c r="BN75" s="204"/>
      <c r="BO75" s="204"/>
      <c r="BP75" s="204"/>
      <c r="BQ75" s="204"/>
      <c r="BR75" s="204"/>
      <c r="BS75" s="206">
        <v>1393180.5</v>
      </c>
      <c r="BT75" s="206"/>
      <c r="BU75" s="204"/>
      <c r="BV75" s="204"/>
      <c r="BW75" s="204"/>
      <c r="BX75" s="204"/>
      <c r="BY75" s="204"/>
      <c r="BZ75" s="204"/>
      <c r="CA75" s="204"/>
      <c r="CB75" s="204"/>
      <c r="CC75" s="204"/>
      <c r="CD75" s="204"/>
      <c r="CE75" s="204"/>
      <c r="CF75" s="206"/>
      <c r="CG75" s="204"/>
      <c r="CH75" s="204"/>
      <c r="CI75" s="204"/>
      <c r="CJ75" s="204"/>
      <c r="CK75" s="204"/>
      <c r="CL75" s="204"/>
      <c r="CM75" s="204"/>
    </row>
    <row r="76" spans="1:91" ht="24.6" hidden="1">
      <c r="A76" s="125">
        <v>1</v>
      </c>
      <c r="B76" s="255" t="s">
        <v>806</v>
      </c>
      <c r="C76" s="135" t="s">
        <v>424</v>
      </c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  <c r="BZ76" s="204"/>
      <c r="CA76" s="204"/>
      <c r="CB76" s="204"/>
      <c r="CC76" s="204"/>
      <c r="CD76" s="204"/>
      <c r="CE76" s="204"/>
      <c r="CF76" s="206"/>
      <c r="CG76" s="204"/>
      <c r="CH76" s="206"/>
      <c r="CI76" s="204"/>
      <c r="CJ76" s="204"/>
      <c r="CK76" s="204"/>
      <c r="CL76" s="204"/>
      <c r="CM76" s="204"/>
    </row>
    <row r="77" spans="1:91" ht="24.6" hidden="1">
      <c r="A77" s="125">
        <v>1</v>
      </c>
      <c r="B77" s="255" t="s">
        <v>807</v>
      </c>
      <c r="C77" s="134" t="s">
        <v>425</v>
      </c>
      <c r="D77" s="204">
        <v>-35057337.439999998</v>
      </c>
      <c r="E77" s="204">
        <v>-555631.07999999996</v>
      </c>
      <c r="F77" s="204">
        <v>-876237.46</v>
      </c>
      <c r="G77" s="204">
        <v>-1026414.14</v>
      </c>
      <c r="H77" s="204">
        <v>-595697.78</v>
      </c>
      <c r="I77" s="204">
        <v>-1429970.78</v>
      </c>
      <c r="J77" s="204">
        <v>-1312482.8</v>
      </c>
      <c r="K77" s="204">
        <v>-2124643.84</v>
      </c>
      <c r="L77" s="204">
        <v>-778276.14</v>
      </c>
      <c r="M77" s="204">
        <v>-962153.58</v>
      </c>
      <c r="N77" s="204">
        <v>-3959122.64</v>
      </c>
      <c r="O77" s="204">
        <v>-530168.57999999996</v>
      </c>
      <c r="P77" s="204">
        <v>-9698391.5399999991</v>
      </c>
      <c r="Q77" s="204">
        <v>-931067.3</v>
      </c>
      <c r="R77" s="204">
        <v>-1114067.28</v>
      </c>
      <c r="S77" s="204">
        <v>-2783713.2799999998</v>
      </c>
      <c r="T77" s="204">
        <v>-1147549.6599999999</v>
      </c>
      <c r="U77" s="204">
        <v>-1199121.26</v>
      </c>
      <c r="V77" s="204">
        <v>-876844.58</v>
      </c>
      <c r="W77" s="204">
        <v>-576345.82999999996</v>
      </c>
      <c r="X77" s="204">
        <v>-29111575.199999999</v>
      </c>
      <c r="Y77" s="204">
        <v>-760887.32</v>
      </c>
      <c r="Z77" s="204">
        <v>-1474515.34</v>
      </c>
      <c r="AA77" s="204">
        <v>-1013824.14</v>
      </c>
      <c r="AB77" s="204">
        <v>-691354.22</v>
      </c>
      <c r="AC77" s="204">
        <v>-770538.2</v>
      </c>
      <c r="AD77" s="204"/>
      <c r="AE77" s="204">
        <v>-3721362</v>
      </c>
      <c r="AF77" s="204">
        <v>-1016157.6</v>
      </c>
      <c r="AG77" s="204">
        <v>-999194.2</v>
      </c>
      <c r="AH77" s="204">
        <v>-948759.2</v>
      </c>
      <c r="AI77" s="204">
        <v>-1669187.28</v>
      </c>
      <c r="AJ77" s="204">
        <v>-907931.93</v>
      </c>
      <c r="AK77" s="204">
        <v>-713708</v>
      </c>
      <c r="AL77" s="204">
        <v>-43877939.630000003</v>
      </c>
      <c r="AM77" s="204">
        <v>-1012350</v>
      </c>
      <c r="AN77" s="204">
        <v>-1001429.5</v>
      </c>
      <c r="AO77" s="204">
        <v>-2523549.27</v>
      </c>
      <c r="AP77" s="204">
        <v>-2914842.88</v>
      </c>
      <c r="AQ77" s="204">
        <v>-854254.24</v>
      </c>
      <c r="AR77" s="204">
        <v>-456324.7</v>
      </c>
      <c r="AS77" s="204">
        <v>-5497369.6200000001</v>
      </c>
      <c r="AT77" s="204">
        <v>-971058.4</v>
      </c>
      <c r="AU77" s="204">
        <v>-1748282.84</v>
      </c>
      <c r="AV77" s="204">
        <v>-2801295.88</v>
      </c>
      <c r="AW77" s="204">
        <v>-968348.3</v>
      </c>
      <c r="AX77" s="204">
        <v>-983133.32</v>
      </c>
      <c r="AY77" s="204">
        <v>-1468739.34</v>
      </c>
      <c r="AZ77" s="204">
        <v>-740380.82</v>
      </c>
      <c r="BA77" s="204">
        <v>-885732.12</v>
      </c>
      <c r="BB77" s="204">
        <v>-7970679.8899999997</v>
      </c>
      <c r="BC77" s="204">
        <v>-554912.5</v>
      </c>
      <c r="BD77" s="204">
        <v>-21466717.739999998</v>
      </c>
      <c r="BE77" s="204">
        <v>-2945732.02</v>
      </c>
      <c r="BF77" s="204">
        <v>-866295.28</v>
      </c>
      <c r="BG77" s="204">
        <v>-1085535.04</v>
      </c>
      <c r="BH77" s="204">
        <v>-9989390.3800000008</v>
      </c>
      <c r="BI77" s="204">
        <v>-473075.86</v>
      </c>
      <c r="BJ77" s="204">
        <v>-481247.68</v>
      </c>
      <c r="BK77" s="204">
        <v>-424577.19</v>
      </c>
      <c r="BL77" s="204">
        <v>-321111.76</v>
      </c>
      <c r="BM77" s="204">
        <v>-15957571.4</v>
      </c>
      <c r="BN77" s="204">
        <v>-1721930.16</v>
      </c>
      <c r="BO77" s="204">
        <v>-1076668.8999999999</v>
      </c>
      <c r="BP77" s="204">
        <v>-2360902.08</v>
      </c>
      <c r="BQ77" s="204">
        <v>-1124591.78</v>
      </c>
      <c r="BR77" s="204">
        <v>-825682.38</v>
      </c>
      <c r="BS77" s="204">
        <v>-70114674.879999995</v>
      </c>
      <c r="BT77" s="204">
        <v>-1265965.28</v>
      </c>
      <c r="BU77" s="206">
        <v>-1482086.58</v>
      </c>
      <c r="BV77" s="204">
        <v>-8969653.0399999991</v>
      </c>
      <c r="BW77" s="204"/>
      <c r="BX77" s="204">
        <v>-1213290.1000000001</v>
      </c>
      <c r="BY77" s="204">
        <v>-3647124.34</v>
      </c>
      <c r="BZ77" s="204">
        <v>-747008.96</v>
      </c>
      <c r="CA77" s="204">
        <v>-528402.14</v>
      </c>
      <c r="CB77" s="204">
        <v>-976130.85</v>
      </c>
      <c r="CC77" s="204">
        <v>-1333602.3600000001</v>
      </c>
      <c r="CD77" s="204">
        <v>-3221291.48</v>
      </c>
      <c r="CE77" s="204">
        <v>-1419882.56</v>
      </c>
      <c r="CF77" s="204">
        <v>-2344297</v>
      </c>
      <c r="CG77" s="204">
        <v>-691275.44</v>
      </c>
      <c r="CH77" s="204">
        <v>-743501.22</v>
      </c>
      <c r="CI77" s="204">
        <v>-623863.81999999995</v>
      </c>
      <c r="CJ77" s="204">
        <v>-947359.68</v>
      </c>
      <c r="CK77" s="204">
        <v>-3147522.89</v>
      </c>
      <c r="CL77" s="204">
        <v>-476121.98</v>
      </c>
      <c r="CM77" s="204">
        <v>-383834.64</v>
      </c>
    </row>
    <row r="78" spans="1:91" ht="24.6" hidden="1">
      <c r="A78" s="125">
        <v>1</v>
      </c>
      <c r="B78" s="255" t="s">
        <v>808</v>
      </c>
      <c r="C78" s="134" t="s">
        <v>426</v>
      </c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4"/>
      <c r="BV78" s="204"/>
      <c r="BW78" s="204"/>
      <c r="BX78" s="204"/>
      <c r="BY78" s="204"/>
      <c r="BZ78" s="204"/>
      <c r="CA78" s="204"/>
      <c r="CB78" s="204"/>
      <c r="CC78" s="204"/>
      <c r="CD78" s="204"/>
      <c r="CE78" s="204"/>
      <c r="CF78" s="204"/>
      <c r="CG78" s="204"/>
      <c r="CH78" s="204"/>
      <c r="CI78" s="204"/>
      <c r="CJ78" s="204"/>
      <c r="CK78" s="204"/>
      <c r="CL78" s="204"/>
      <c r="CM78" s="204"/>
    </row>
    <row r="79" spans="1:91" ht="24.6" hidden="1">
      <c r="A79" s="125"/>
      <c r="B79" s="255" t="s">
        <v>1234</v>
      </c>
      <c r="C79" s="134" t="s">
        <v>1235</v>
      </c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>
        <v>1044551.5</v>
      </c>
      <c r="S79" s="204"/>
      <c r="T79" s="204"/>
      <c r="U79" s="204">
        <v>404771</v>
      </c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>
        <v>406240.75</v>
      </c>
      <c r="BF79" s="204">
        <v>32814.75</v>
      </c>
      <c r="BG79" s="204"/>
      <c r="BH79" s="204"/>
      <c r="BI79" s="204"/>
      <c r="BJ79" s="204"/>
      <c r="BK79" s="204"/>
      <c r="BL79" s="204"/>
      <c r="BM79" s="204">
        <v>3385</v>
      </c>
      <c r="BN79" s="204"/>
      <c r="BO79" s="204"/>
      <c r="BP79" s="204"/>
      <c r="BQ79" s="204"/>
      <c r="BR79" s="204"/>
      <c r="BS79" s="206">
        <v>8838.25</v>
      </c>
      <c r="BT79" s="204"/>
      <c r="BU79" s="204"/>
      <c r="BV79" s="204"/>
      <c r="BW79" s="204"/>
      <c r="BX79" s="204"/>
      <c r="BY79" s="204"/>
      <c r="BZ79" s="204">
        <v>1252.75</v>
      </c>
      <c r="CA79" s="204"/>
      <c r="CB79" s="204"/>
      <c r="CC79" s="204"/>
      <c r="CD79" s="204"/>
      <c r="CE79" s="204"/>
      <c r="CF79" s="204">
        <v>3111802</v>
      </c>
      <c r="CG79" s="204"/>
      <c r="CH79" s="204"/>
      <c r="CI79" s="204"/>
      <c r="CJ79" s="204"/>
      <c r="CK79" s="204"/>
      <c r="CL79" s="204"/>
      <c r="CM79" s="204"/>
    </row>
    <row r="80" spans="1:91" ht="24.6" hidden="1">
      <c r="A80" s="125">
        <v>5</v>
      </c>
      <c r="B80" s="255" t="s">
        <v>809</v>
      </c>
      <c r="C80" s="141" t="s">
        <v>427</v>
      </c>
      <c r="D80" s="204">
        <v>8971007.3300000001</v>
      </c>
      <c r="E80" s="204"/>
      <c r="F80" s="204">
        <v>1400</v>
      </c>
      <c r="G80" s="204"/>
      <c r="H80" s="204"/>
      <c r="I80" s="204"/>
      <c r="J80" s="204"/>
      <c r="K80" s="204"/>
      <c r="L80" s="204"/>
      <c r="M80" s="204"/>
      <c r="N80" s="204"/>
      <c r="O80" s="204"/>
      <c r="P80" s="204">
        <v>53225</v>
      </c>
      <c r="Q80" s="204"/>
      <c r="R80" s="204"/>
      <c r="S80" s="204">
        <v>3742.01</v>
      </c>
      <c r="T80" s="204">
        <v>3150.94</v>
      </c>
      <c r="U80" s="204"/>
      <c r="V80" s="204">
        <v>4850.21</v>
      </c>
      <c r="W80" s="204">
        <v>44066.84</v>
      </c>
      <c r="X80" s="204">
        <v>11871946.9</v>
      </c>
      <c r="Y80" s="204">
        <v>118553.77</v>
      </c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>
        <v>12572149.07</v>
      </c>
      <c r="AM80" s="204"/>
      <c r="AN80" s="204"/>
      <c r="AO80" s="204"/>
      <c r="AP80" s="204"/>
      <c r="AQ80" s="204"/>
      <c r="AR80" s="204"/>
      <c r="AS80" s="204"/>
      <c r="AT80" s="204"/>
      <c r="AU80" s="204">
        <v>230208</v>
      </c>
      <c r="AV80" s="204"/>
      <c r="AW80" s="204"/>
      <c r="AX80" s="204"/>
      <c r="AY80" s="204"/>
      <c r="AZ80" s="204">
        <v>18462.52</v>
      </c>
      <c r="BA80" s="204">
        <v>4685</v>
      </c>
      <c r="BB80" s="204">
        <v>210682.42</v>
      </c>
      <c r="BC80" s="204">
        <v>20524.810000000001</v>
      </c>
      <c r="BD80" s="204">
        <v>13989671.67</v>
      </c>
      <c r="BE80" s="204"/>
      <c r="BF80" s="204"/>
      <c r="BG80" s="204"/>
      <c r="BH80" s="204">
        <v>2397882.7999999998</v>
      </c>
      <c r="BI80" s="204"/>
      <c r="BJ80" s="204"/>
      <c r="BK80" s="204"/>
      <c r="BL80" s="204"/>
      <c r="BM80" s="204"/>
      <c r="BN80" s="204"/>
      <c r="BO80" s="204"/>
      <c r="BP80" s="204">
        <v>281.47000000000003</v>
      </c>
      <c r="BQ80" s="204"/>
      <c r="BR80" s="204"/>
      <c r="BS80" s="204">
        <v>3046761.79</v>
      </c>
      <c r="BT80" s="204"/>
      <c r="BU80" s="204">
        <v>150672.49</v>
      </c>
      <c r="BV80" s="204"/>
      <c r="BW80" s="204"/>
      <c r="BX80" s="204"/>
      <c r="BY80" s="204"/>
      <c r="BZ80" s="204"/>
      <c r="CA80" s="204"/>
      <c r="CB80" s="204"/>
      <c r="CC80" s="204"/>
      <c r="CD80" s="204"/>
      <c r="CE80" s="204"/>
      <c r="CF80" s="204"/>
      <c r="CG80" s="204">
        <v>62733</v>
      </c>
      <c r="CH80" s="204"/>
      <c r="CI80" s="204"/>
      <c r="CJ80" s="204"/>
      <c r="CK80" s="204">
        <v>1551958.77</v>
      </c>
      <c r="CL80" s="204"/>
      <c r="CM80" s="204"/>
    </row>
    <row r="81" spans="1:91" ht="24.6" hidden="1">
      <c r="A81" s="125">
        <v>5</v>
      </c>
      <c r="B81" s="255" t="s">
        <v>810</v>
      </c>
      <c r="C81" s="141" t="s">
        <v>1236</v>
      </c>
      <c r="D81" s="204">
        <v>7115504.29</v>
      </c>
      <c r="E81" s="204">
        <v>175923.75</v>
      </c>
      <c r="F81" s="204">
        <v>386611</v>
      </c>
      <c r="G81" s="204">
        <v>381905.5</v>
      </c>
      <c r="H81" s="204">
        <v>143172</v>
      </c>
      <c r="I81" s="204">
        <v>410605.67</v>
      </c>
      <c r="J81" s="204">
        <v>431275.6</v>
      </c>
      <c r="K81" s="204">
        <v>614073.28</v>
      </c>
      <c r="L81" s="204">
        <v>218604.99</v>
      </c>
      <c r="M81" s="204">
        <v>310048.90000000002</v>
      </c>
      <c r="N81" s="204">
        <v>973357.5</v>
      </c>
      <c r="O81" s="204">
        <v>118689.48</v>
      </c>
      <c r="P81" s="204">
        <v>3327017.5</v>
      </c>
      <c r="Q81" s="204">
        <v>479726.91</v>
      </c>
      <c r="R81" s="204">
        <v>348355</v>
      </c>
      <c r="S81" s="204">
        <v>809828.5</v>
      </c>
      <c r="T81" s="204">
        <v>776683.1</v>
      </c>
      <c r="U81" s="204">
        <v>482398.18</v>
      </c>
      <c r="V81" s="204">
        <v>394513.5</v>
      </c>
      <c r="W81" s="204">
        <v>372797.5</v>
      </c>
      <c r="X81" s="204">
        <v>8254813.2599999998</v>
      </c>
      <c r="Y81" s="204">
        <v>249428.33</v>
      </c>
      <c r="Z81" s="204">
        <v>676193.65</v>
      </c>
      <c r="AA81" s="204">
        <v>805801.33</v>
      </c>
      <c r="AB81" s="204">
        <v>179133.15</v>
      </c>
      <c r="AC81" s="204">
        <v>336491.5</v>
      </c>
      <c r="AD81" s="204">
        <v>189269</v>
      </c>
      <c r="AE81" s="204">
        <v>1267844</v>
      </c>
      <c r="AF81" s="204">
        <v>248878.45</v>
      </c>
      <c r="AG81" s="204">
        <v>311061.95</v>
      </c>
      <c r="AH81" s="204">
        <v>230692.1</v>
      </c>
      <c r="AI81" s="204">
        <v>779419.1</v>
      </c>
      <c r="AJ81" s="204">
        <v>408485.16</v>
      </c>
      <c r="AK81" s="204">
        <v>193669.75</v>
      </c>
      <c r="AL81" s="204">
        <v>22868749.079999998</v>
      </c>
      <c r="AM81" s="204">
        <v>387539</v>
      </c>
      <c r="AN81" s="204">
        <v>261268</v>
      </c>
      <c r="AO81" s="204">
        <v>807225</v>
      </c>
      <c r="AP81" s="204">
        <v>1093168</v>
      </c>
      <c r="AQ81" s="204">
        <v>329345</v>
      </c>
      <c r="AR81" s="204">
        <v>101157</v>
      </c>
      <c r="AS81" s="204">
        <v>2009516</v>
      </c>
      <c r="AT81" s="204">
        <v>368694.25</v>
      </c>
      <c r="AU81" s="204">
        <v>1282157.0900000001</v>
      </c>
      <c r="AV81" s="204">
        <v>593043.76</v>
      </c>
      <c r="AW81" s="204">
        <v>270015</v>
      </c>
      <c r="AX81" s="204">
        <v>312512.25</v>
      </c>
      <c r="AY81" s="204">
        <v>348376.01</v>
      </c>
      <c r="AZ81" s="204">
        <v>333199.28999999998</v>
      </c>
      <c r="BA81" s="204">
        <v>394370</v>
      </c>
      <c r="BB81" s="204">
        <v>2269638.83</v>
      </c>
      <c r="BC81" s="204">
        <v>246876</v>
      </c>
      <c r="BD81" s="204">
        <v>11270867</v>
      </c>
      <c r="BE81" s="204">
        <v>958277.8</v>
      </c>
      <c r="BF81" s="204">
        <v>372769.5</v>
      </c>
      <c r="BG81" s="204">
        <v>285245.40000000002</v>
      </c>
      <c r="BH81" s="204">
        <v>2202706</v>
      </c>
      <c r="BI81" s="204">
        <v>284032.7</v>
      </c>
      <c r="BJ81" s="204">
        <v>115762.3</v>
      </c>
      <c r="BK81" s="204">
        <v>268716.90000000002</v>
      </c>
      <c r="BL81" s="204">
        <v>436685.5</v>
      </c>
      <c r="BM81" s="204">
        <v>6049206.5</v>
      </c>
      <c r="BN81" s="204">
        <v>784890.25</v>
      </c>
      <c r="BO81" s="204">
        <v>492383.35</v>
      </c>
      <c r="BP81" s="204">
        <v>692420.5</v>
      </c>
      <c r="BQ81" s="204">
        <v>341683</v>
      </c>
      <c r="BR81" s="204">
        <v>312245</v>
      </c>
      <c r="BS81" s="204">
        <v>23933693.07</v>
      </c>
      <c r="BT81" s="204">
        <v>838180</v>
      </c>
      <c r="BU81" s="204">
        <v>469102.38</v>
      </c>
      <c r="BV81" s="204">
        <v>2731755</v>
      </c>
      <c r="BW81" s="204">
        <v>136427</v>
      </c>
      <c r="BX81" s="204">
        <v>254177.5</v>
      </c>
      <c r="BY81" s="204">
        <v>1574051.75</v>
      </c>
      <c r="BZ81" s="204">
        <v>196628.6</v>
      </c>
      <c r="CA81" s="204">
        <v>325156</v>
      </c>
      <c r="CB81" s="204">
        <v>316548</v>
      </c>
      <c r="CC81" s="204">
        <v>368353</v>
      </c>
      <c r="CD81" s="204">
        <v>928532.5</v>
      </c>
      <c r="CE81" s="204">
        <v>489326.77</v>
      </c>
      <c r="CF81" s="204">
        <v>1003140.1</v>
      </c>
      <c r="CG81" s="204">
        <v>225504</v>
      </c>
      <c r="CH81" s="204">
        <v>259508.5</v>
      </c>
      <c r="CI81" s="204">
        <v>225331</v>
      </c>
      <c r="CJ81" s="204">
        <v>308603</v>
      </c>
      <c r="CK81" s="204">
        <v>1329103.5</v>
      </c>
      <c r="CL81" s="204">
        <v>344175.58</v>
      </c>
      <c r="CM81" s="204">
        <v>260048.75</v>
      </c>
    </row>
    <row r="82" spans="1:91" ht="24.6" hidden="1">
      <c r="A82" s="125">
        <v>5</v>
      </c>
      <c r="B82" s="255" t="s">
        <v>811</v>
      </c>
      <c r="C82" s="141" t="s">
        <v>1237</v>
      </c>
      <c r="D82" s="204">
        <v>4387496.25</v>
      </c>
      <c r="E82" s="204">
        <v>97619.199999999997</v>
      </c>
      <c r="F82" s="204">
        <v>36280.5</v>
      </c>
      <c r="G82" s="204">
        <v>77379.25</v>
      </c>
      <c r="H82" s="204">
        <v>23276</v>
      </c>
      <c r="I82" s="204">
        <v>115433.5</v>
      </c>
      <c r="J82" s="204">
        <v>142364.5</v>
      </c>
      <c r="K82" s="204">
        <v>249999.82</v>
      </c>
      <c r="L82" s="204">
        <v>27022.01</v>
      </c>
      <c r="M82" s="204">
        <v>78517</v>
      </c>
      <c r="N82" s="204">
        <v>700007</v>
      </c>
      <c r="O82" s="204">
        <v>21289.360000000001</v>
      </c>
      <c r="P82" s="204">
        <v>2811608.2</v>
      </c>
      <c r="Q82" s="204">
        <v>98101.8</v>
      </c>
      <c r="R82" s="204">
        <v>302761.25</v>
      </c>
      <c r="S82" s="204">
        <v>463475</v>
      </c>
      <c r="T82" s="204">
        <v>85586.75</v>
      </c>
      <c r="U82" s="204">
        <v>179783.5</v>
      </c>
      <c r="V82" s="204">
        <v>95883</v>
      </c>
      <c r="W82" s="204">
        <v>98707</v>
      </c>
      <c r="X82" s="204">
        <v>8473231.9499999993</v>
      </c>
      <c r="Y82" s="204">
        <v>64959</v>
      </c>
      <c r="Z82" s="204">
        <v>181122.9</v>
      </c>
      <c r="AA82" s="204">
        <v>93974.15</v>
      </c>
      <c r="AB82" s="204">
        <v>68563</v>
      </c>
      <c r="AC82" s="204">
        <v>84335</v>
      </c>
      <c r="AD82" s="204">
        <v>34682</v>
      </c>
      <c r="AE82" s="204">
        <v>803501</v>
      </c>
      <c r="AF82" s="204">
        <v>151068.5</v>
      </c>
      <c r="AG82" s="204">
        <v>126681</v>
      </c>
      <c r="AH82" s="204">
        <v>115042.89</v>
      </c>
      <c r="AI82" s="204">
        <v>207439.95</v>
      </c>
      <c r="AJ82" s="204">
        <v>192132.3</v>
      </c>
      <c r="AK82" s="204">
        <v>55896.5</v>
      </c>
      <c r="AL82" s="204">
        <v>17463843.170000002</v>
      </c>
      <c r="AM82" s="204">
        <v>121620</v>
      </c>
      <c r="AN82" s="204">
        <v>103288</v>
      </c>
      <c r="AO82" s="204">
        <v>320689</v>
      </c>
      <c r="AP82" s="204">
        <v>708163</v>
      </c>
      <c r="AQ82" s="204">
        <v>86320</v>
      </c>
      <c r="AR82" s="204">
        <v>19636</v>
      </c>
      <c r="AS82" s="204">
        <v>2055257.85</v>
      </c>
      <c r="AT82" s="204">
        <v>84811.5</v>
      </c>
      <c r="AU82" s="204">
        <v>191089</v>
      </c>
      <c r="AV82" s="204">
        <v>267264.96999999997</v>
      </c>
      <c r="AW82" s="204">
        <v>95756</v>
      </c>
      <c r="AX82" s="204">
        <v>148982.5</v>
      </c>
      <c r="AY82" s="204">
        <v>157030.74</v>
      </c>
      <c r="AZ82" s="204">
        <v>84579.25</v>
      </c>
      <c r="BA82" s="204">
        <v>67029</v>
      </c>
      <c r="BB82" s="204">
        <v>2145380</v>
      </c>
      <c r="BC82" s="204">
        <v>150774</v>
      </c>
      <c r="BD82" s="204">
        <v>9439284.2300000004</v>
      </c>
      <c r="BE82" s="204">
        <v>762861.02</v>
      </c>
      <c r="BF82" s="204">
        <v>166176</v>
      </c>
      <c r="BG82" s="204">
        <v>53350</v>
      </c>
      <c r="BH82" s="204">
        <v>2276911</v>
      </c>
      <c r="BI82" s="204">
        <v>187215.5</v>
      </c>
      <c r="BJ82" s="204">
        <v>21952.2</v>
      </c>
      <c r="BK82" s="204">
        <v>57646.65</v>
      </c>
      <c r="BL82" s="204">
        <v>39971</v>
      </c>
      <c r="BM82" s="204">
        <v>4288199.75</v>
      </c>
      <c r="BN82" s="204">
        <v>214821.75</v>
      </c>
      <c r="BO82" s="204">
        <v>149226.25</v>
      </c>
      <c r="BP82" s="204">
        <v>326869.5</v>
      </c>
      <c r="BQ82" s="204">
        <v>76697</v>
      </c>
      <c r="BR82" s="204">
        <v>70710</v>
      </c>
      <c r="BS82" s="204">
        <v>23695363.149999999</v>
      </c>
      <c r="BT82" s="204">
        <v>370364</v>
      </c>
      <c r="BU82" s="204">
        <v>84484.57</v>
      </c>
      <c r="BV82" s="204">
        <v>2396389</v>
      </c>
      <c r="BW82" s="204"/>
      <c r="BX82" s="204">
        <v>76712</v>
      </c>
      <c r="BY82" s="204">
        <v>811442.53</v>
      </c>
      <c r="BZ82" s="204">
        <v>107150.05</v>
      </c>
      <c r="CA82" s="204">
        <v>23023</v>
      </c>
      <c r="CB82" s="204">
        <v>47322</v>
      </c>
      <c r="CC82" s="204">
        <v>228094</v>
      </c>
      <c r="CD82" s="204">
        <v>745967.5</v>
      </c>
      <c r="CE82" s="204">
        <v>202250.3</v>
      </c>
      <c r="CF82" s="204">
        <v>471217.5</v>
      </c>
      <c r="CG82" s="204">
        <v>87968</v>
      </c>
      <c r="CH82" s="204">
        <v>99547.75</v>
      </c>
      <c r="CI82" s="204">
        <v>41375</v>
      </c>
      <c r="CJ82" s="204">
        <v>44527</v>
      </c>
      <c r="CK82" s="204">
        <v>828079.25</v>
      </c>
      <c r="CL82" s="204">
        <v>62089.18</v>
      </c>
      <c r="CM82" s="204">
        <v>33989</v>
      </c>
    </row>
    <row r="83" spans="1:91" s="144" customFormat="1" ht="24.6" hidden="1">
      <c r="A83" s="142">
        <v>5</v>
      </c>
      <c r="B83" s="256" t="s">
        <v>812</v>
      </c>
      <c r="C83" s="143" t="s">
        <v>1238</v>
      </c>
      <c r="D83" s="205">
        <v>103963.5</v>
      </c>
      <c r="E83" s="205"/>
      <c r="F83" s="205"/>
      <c r="G83" s="205"/>
      <c r="H83" s="205"/>
      <c r="I83" s="205"/>
      <c r="J83" s="205"/>
      <c r="K83" s="205">
        <v>4799</v>
      </c>
      <c r="L83" s="205"/>
      <c r="M83" s="205"/>
      <c r="N83" s="205"/>
      <c r="O83" s="205">
        <v>6022</v>
      </c>
      <c r="P83" s="205"/>
      <c r="Q83" s="205"/>
      <c r="R83" s="205"/>
      <c r="S83" s="205">
        <v>9722</v>
      </c>
      <c r="T83" s="205"/>
      <c r="U83" s="205"/>
      <c r="V83" s="205">
        <v>3533</v>
      </c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>
        <v>1008</v>
      </c>
      <c r="AJ83" s="205"/>
      <c r="AK83" s="205"/>
      <c r="AL83" s="205">
        <v>3363321.25</v>
      </c>
      <c r="AM83" s="205"/>
      <c r="AN83" s="205">
        <v>8925</v>
      </c>
      <c r="AO83" s="205"/>
      <c r="AP83" s="205">
        <v>32594</v>
      </c>
      <c r="AQ83" s="205">
        <v>17737</v>
      </c>
      <c r="AR83" s="205">
        <v>9240.5</v>
      </c>
      <c r="AS83" s="205"/>
      <c r="AT83" s="205"/>
      <c r="AU83" s="205">
        <v>19886</v>
      </c>
      <c r="AV83" s="205"/>
      <c r="AW83" s="205"/>
      <c r="AX83" s="205"/>
      <c r="AY83" s="205">
        <v>8195</v>
      </c>
      <c r="AZ83" s="205"/>
      <c r="BA83" s="205"/>
      <c r="BB83" s="205">
        <v>91408.75</v>
      </c>
      <c r="BC83" s="205">
        <v>20106.45</v>
      </c>
      <c r="BD83" s="205">
        <v>151094.25</v>
      </c>
      <c r="BE83" s="205"/>
      <c r="BF83" s="205"/>
      <c r="BG83" s="205">
        <v>17813</v>
      </c>
      <c r="BH83" s="205">
        <v>19174.5</v>
      </c>
      <c r="BI83" s="205"/>
      <c r="BJ83" s="205">
        <v>3679.5</v>
      </c>
      <c r="BK83" s="205"/>
      <c r="BL83" s="205"/>
      <c r="BM83" s="205">
        <v>497.5</v>
      </c>
      <c r="BN83" s="205"/>
      <c r="BO83" s="205"/>
      <c r="BP83" s="205"/>
      <c r="BQ83" s="205"/>
      <c r="BR83" s="205"/>
      <c r="BS83" s="205">
        <v>822569.75</v>
      </c>
      <c r="BT83" s="205"/>
      <c r="BU83" s="205">
        <v>8935.56</v>
      </c>
      <c r="BV83" s="205"/>
      <c r="BW83" s="205"/>
      <c r="BX83" s="205"/>
      <c r="BY83" s="205"/>
      <c r="BZ83" s="205"/>
      <c r="CA83" s="205"/>
      <c r="CB83" s="205"/>
      <c r="CC83" s="205"/>
      <c r="CD83" s="205"/>
      <c r="CE83" s="205"/>
      <c r="CF83" s="205"/>
      <c r="CG83" s="205"/>
      <c r="CH83" s="205"/>
      <c r="CI83" s="205"/>
      <c r="CJ83" s="205"/>
      <c r="CK83" s="205"/>
      <c r="CL83" s="205"/>
      <c r="CM83" s="205">
        <v>19195</v>
      </c>
    </row>
    <row r="84" spans="1:91" ht="24.6" hidden="1">
      <c r="A84" s="125">
        <v>5</v>
      </c>
      <c r="B84" s="255" t="s">
        <v>813</v>
      </c>
      <c r="C84" s="145" t="s">
        <v>1239</v>
      </c>
      <c r="D84" s="204">
        <v>1406165.75</v>
      </c>
      <c r="E84" s="204">
        <v>11601</v>
      </c>
      <c r="F84" s="204"/>
      <c r="G84" s="204"/>
      <c r="H84" s="204"/>
      <c r="I84" s="204">
        <v>19405.5</v>
      </c>
      <c r="J84" s="204"/>
      <c r="K84" s="204"/>
      <c r="L84" s="204"/>
      <c r="M84" s="204"/>
      <c r="N84" s="204"/>
      <c r="O84" s="204">
        <v>14594</v>
      </c>
      <c r="P84" s="204">
        <v>212209</v>
      </c>
      <c r="Q84" s="204"/>
      <c r="R84" s="204"/>
      <c r="S84" s="204">
        <v>154038.75</v>
      </c>
      <c r="T84" s="204"/>
      <c r="U84" s="204"/>
      <c r="V84" s="204"/>
      <c r="W84" s="204"/>
      <c r="X84" s="204">
        <v>364696.79</v>
      </c>
      <c r="Y84" s="204"/>
      <c r="Z84" s="204"/>
      <c r="AA84" s="204"/>
      <c r="AB84" s="204"/>
      <c r="AC84" s="204">
        <v>8816.5</v>
      </c>
      <c r="AD84" s="204">
        <v>3452</v>
      </c>
      <c r="AE84" s="204">
        <v>106830</v>
      </c>
      <c r="AF84" s="204"/>
      <c r="AG84" s="204"/>
      <c r="AH84" s="204"/>
      <c r="AI84" s="204"/>
      <c r="AJ84" s="204">
        <v>0</v>
      </c>
      <c r="AK84" s="204"/>
      <c r="AL84" s="204">
        <v>3107548.23</v>
      </c>
      <c r="AM84" s="204"/>
      <c r="AN84" s="204">
        <v>20384</v>
      </c>
      <c r="AO84" s="204">
        <v>9392</v>
      </c>
      <c r="AP84" s="204">
        <v>55350</v>
      </c>
      <c r="AQ84" s="204">
        <v>19492</v>
      </c>
      <c r="AR84" s="204">
        <v>7752.5</v>
      </c>
      <c r="AS84" s="204">
        <v>71307.8</v>
      </c>
      <c r="AT84" s="204">
        <v>26346.62</v>
      </c>
      <c r="AU84" s="204"/>
      <c r="AV84" s="204"/>
      <c r="AW84" s="204">
        <v>30118</v>
      </c>
      <c r="AX84" s="204"/>
      <c r="AY84" s="204">
        <v>32222</v>
      </c>
      <c r="AZ84" s="204"/>
      <c r="BA84" s="204"/>
      <c r="BB84" s="204">
        <v>68934</v>
      </c>
      <c r="BC84" s="204">
        <v>31181.9</v>
      </c>
      <c r="BD84" s="204">
        <v>958544.5</v>
      </c>
      <c r="BE84" s="204">
        <v>9979.1</v>
      </c>
      <c r="BF84" s="204"/>
      <c r="BG84" s="204"/>
      <c r="BH84" s="204">
        <v>557317.75</v>
      </c>
      <c r="BI84" s="204"/>
      <c r="BJ84" s="204"/>
      <c r="BK84" s="204"/>
      <c r="BL84" s="204"/>
      <c r="BM84" s="204">
        <v>468555.25</v>
      </c>
      <c r="BN84" s="204"/>
      <c r="BO84" s="204"/>
      <c r="BP84" s="204">
        <v>27658</v>
      </c>
      <c r="BQ84" s="204">
        <v>383</v>
      </c>
      <c r="BR84" s="204"/>
      <c r="BS84" s="204">
        <v>6234087.5</v>
      </c>
      <c r="BT84" s="204">
        <v>23166</v>
      </c>
      <c r="BU84" s="204">
        <v>4253.68</v>
      </c>
      <c r="BV84" s="204"/>
      <c r="BW84" s="204"/>
      <c r="BX84" s="204"/>
      <c r="BY84" s="204">
        <v>93233.5</v>
      </c>
      <c r="BZ84" s="204">
        <v>13981.15</v>
      </c>
      <c r="CA84" s="204"/>
      <c r="CB84" s="204">
        <v>24149</v>
      </c>
      <c r="CC84" s="204">
        <v>45152</v>
      </c>
      <c r="CD84" s="204">
        <v>171531.25</v>
      </c>
      <c r="CE84" s="204">
        <v>16090.9</v>
      </c>
      <c r="CF84" s="204">
        <v>16283</v>
      </c>
      <c r="CG84" s="204"/>
      <c r="CH84" s="204"/>
      <c r="CI84" s="204"/>
      <c r="CJ84" s="204"/>
      <c r="CK84" s="204">
        <v>109611</v>
      </c>
      <c r="CL84" s="204"/>
      <c r="CM84" s="204">
        <v>3476</v>
      </c>
    </row>
    <row r="85" spans="1:91" ht="24.6" hidden="1">
      <c r="A85" s="125">
        <v>5</v>
      </c>
      <c r="B85" s="255" t="s">
        <v>814</v>
      </c>
      <c r="C85" s="145" t="s">
        <v>1240</v>
      </c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>
        <v>2579.75</v>
      </c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>
        <v>593</v>
      </c>
      <c r="AJ85" s="204"/>
      <c r="AK85" s="204"/>
      <c r="AL85" s="204">
        <v>217395.5</v>
      </c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>
        <v>62429.25</v>
      </c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6">
        <v>119340.61</v>
      </c>
      <c r="BT85" s="206"/>
      <c r="BU85" s="204"/>
      <c r="BV85" s="206"/>
      <c r="BW85" s="204"/>
      <c r="BX85" s="204"/>
      <c r="BY85" s="206"/>
      <c r="BZ85" s="204"/>
      <c r="CA85" s="204"/>
      <c r="CB85" s="204"/>
      <c r="CC85" s="204"/>
      <c r="CD85" s="206"/>
      <c r="CE85" s="204"/>
      <c r="CF85" s="204"/>
      <c r="CG85" s="204"/>
      <c r="CH85" s="204"/>
      <c r="CI85" s="204"/>
      <c r="CJ85" s="204"/>
      <c r="CK85" s="206"/>
      <c r="CL85" s="204"/>
      <c r="CM85" s="206"/>
    </row>
    <row r="86" spans="1:91" ht="24.6" hidden="1">
      <c r="A86" s="125">
        <v>5</v>
      </c>
      <c r="B86" s="255" t="s">
        <v>815</v>
      </c>
      <c r="C86" s="145" t="s">
        <v>1241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>
        <v>398380.5</v>
      </c>
      <c r="Y86" s="204"/>
      <c r="Z86" s="204"/>
      <c r="AA86" s="204"/>
      <c r="AB86" s="204"/>
      <c r="AC86" s="204"/>
      <c r="AD86" s="204"/>
      <c r="AE86" s="204"/>
      <c r="AF86" s="204">
        <v>21406.799999999999</v>
      </c>
      <c r="AG86" s="204"/>
      <c r="AH86" s="204"/>
      <c r="AI86" s="204">
        <v>0</v>
      </c>
      <c r="AJ86" s="204"/>
      <c r="AK86" s="204"/>
      <c r="AL86" s="204">
        <v>913169.34</v>
      </c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>
        <v>160922.5</v>
      </c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>
        <v>1120870</v>
      </c>
      <c r="BT86" s="204"/>
      <c r="BU86" s="204"/>
      <c r="BV86" s="204">
        <v>82212</v>
      </c>
      <c r="BW86" s="204"/>
      <c r="BX86" s="204"/>
      <c r="BY86" s="204"/>
      <c r="BZ86" s="204"/>
      <c r="CA86" s="204"/>
      <c r="CB86" s="204"/>
      <c r="CC86" s="204"/>
      <c r="CD86" s="204">
        <v>25169.75</v>
      </c>
      <c r="CE86" s="204"/>
      <c r="CF86" s="204"/>
      <c r="CG86" s="204"/>
      <c r="CH86" s="204"/>
      <c r="CI86" s="204"/>
      <c r="CJ86" s="204"/>
      <c r="CK86" s="204"/>
      <c r="CL86" s="204"/>
      <c r="CM86" s="204"/>
    </row>
    <row r="87" spans="1:91" ht="24.6" hidden="1">
      <c r="A87" s="125">
        <v>5</v>
      </c>
      <c r="B87" s="255" t="s">
        <v>816</v>
      </c>
      <c r="C87" s="145" t="s">
        <v>428</v>
      </c>
      <c r="D87" s="204">
        <v>287770.25</v>
      </c>
      <c r="E87" s="204">
        <v>16803.5</v>
      </c>
      <c r="F87" s="204">
        <v>57764</v>
      </c>
      <c r="G87" s="204">
        <v>89560</v>
      </c>
      <c r="H87" s="204">
        <v>22120</v>
      </c>
      <c r="I87" s="204">
        <v>112649.3</v>
      </c>
      <c r="J87" s="204">
        <v>43349.01</v>
      </c>
      <c r="K87" s="204">
        <v>42520.55</v>
      </c>
      <c r="L87" s="204">
        <v>48851.9</v>
      </c>
      <c r="M87" s="204">
        <v>60565.5</v>
      </c>
      <c r="N87" s="204">
        <v>81913.5</v>
      </c>
      <c r="O87" s="204">
        <v>30588</v>
      </c>
      <c r="P87" s="204">
        <v>497680.75</v>
      </c>
      <c r="Q87" s="204">
        <v>25297.4</v>
      </c>
      <c r="R87" s="204">
        <v>128295.5</v>
      </c>
      <c r="S87" s="204">
        <v>184500</v>
      </c>
      <c r="T87" s="204">
        <v>30220</v>
      </c>
      <c r="U87" s="204">
        <v>81599.5</v>
      </c>
      <c r="V87" s="204">
        <v>16260.5</v>
      </c>
      <c r="W87" s="204">
        <v>22224</v>
      </c>
      <c r="X87" s="204">
        <v>530779.5</v>
      </c>
      <c r="Y87" s="204">
        <v>48825.2</v>
      </c>
      <c r="Z87" s="204">
        <v>96004.5</v>
      </c>
      <c r="AA87" s="204">
        <v>32325</v>
      </c>
      <c r="AB87" s="204">
        <v>16925</v>
      </c>
      <c r="AC87" s="204">
        <v>42770</v>
      </c>
      <c r="AD87" s="204">
        <v>22705</v>
      </c>
      <c r="AE87" s="204">
        <v>51044</v>
      </c>
      <c r="AF87" s="204">
        <v>43963.9</v>
      </c>
      <c r="AG87" s="204">
        <v>77786.649999999994</v>
      </c>
      <c r="AH87" s="204">
        <v>33028.25</v>
      </c>
      <c r="AI87" s="204">
        <v>79394</v>
      </c>
      <c r="AJ87" s="204">
        <v>42151</v>
      </c>
      <c r="AK87" s="204">
        <v>38661.5</v>
      </c>
      <c r="AL87" s="204">
        <v>1702285.15</v>
      </c>
      <c r="AM87" s="204">
        <v>40637</v>
      </c>
      <c r="AN87" s="204">
        <v>8812.5</v>
      </c>
      <c r="AO87" s="204">
        <v>112422</v>
      </c>
      <c r="AP87" s="204">
        <v>176613</v>
      </c>
      <c r="AQ87" s="204">
        <v>74047</v>
      </c>
      <c r="AR87" s="204">
        <v>9404</v>
      </c>
      <c r="AS87" s="204">
        <v>95010</v>
      </c>
      <c r="AT87" s="204">
        <v>88478.25</v>
      </c>
      <c r="AU87" s="204">
        <v>37704</v>
      </c>
      <c r="AV87" s="204">
        <v>72369.3</v>
      </c>
      <c r="AW87" s="204">
        <v>78118</v>
      </c>
      <c r="AX87" s="204">
        <v>40504.5</v>
      </c>
      <c r="AY87" s="204">
        <v>94211.75</v>
      </c>
      <c r="AZ87" s="204">
        <v>14176</v>
      </c>
      <c r="BA87" s="204">
        <v>91870</v>
      </c>
      <c r="BB87" s="204">
        <v>291598.90999999997</v>
      </c>
      <c r="BC87" s="204">
        <v>20119</v>
      </c>
      <c r="BD87" s="204">
        <v>666377.25</v>
      </c>
      <c r="BE87" s="204">
        <v>62460.4</v>
      </c>
      <c r="BF87" s="204">
        <v>134178.75</v>
      </c>
      <c r="BG87" s="204">
        <v>21400</v>
      </c>
      <c r="BH87" s="204">
        <v>234379.75</v>
      </c>
      <c r="BI87" s="204">
        <v>51585</v>
      </c>
      <c r="BJ87" s="204">
        <v>20150</v>
      </c>
      <c r="BK87" s="204">
        <v>29539</v>
      </c>
      <c r="BL87" s="204">
        <v>37139.5</v>
      </c>
      <c r="BM87" s="204">
        <v>364129</v>
      </c>
      <c r="BN87" s="204">
        <v>247218</v>
      </c>
      <c r="BO87" s="204">
        <v>25714.25</v>
      </c>
      <c r="BP87" s="204">
        <v>84334.8</v>
      </c>
      <c r="BQ87" s="204">
        <v>37554</v>
      </c>
      <c r="BR87" s="204">
        <v>39615</v>
      </c>
      <c r="BS87" s="204">
        <v>1732877.7</v>
      </c>
      <c r="BT87" s="204">
        <v>94893</v>
      </c>
      <c r="BU87" s="204"/>
      <c r="BV87" s="204">
        <v>532400</v>
      </c>
      <c r="BW87" s="204">
        <v>5600</v>
      </c>
      <c r="BX87" s="204">
        <v>38059</v>
      </c>
      <c r="BY87" s="204">
        <v>126473</v>
      </c>
      <c r="BZ87" s="204">
        <v>40953</v>
      </c>
      <c r="CA87" s="204">
        <v>25715</v>
      </c>
      <c r="CB87" s="204">
        <v>51116</v>
      </c>
      <c r="CC87" s="204">
        <v>24408</v>
      </c>
      <c r="CD87" s="204">
        <v>154379.75</v>
      </c>
      <c r="CE87" s="204">
        <v>49919.45</v>
      </c>
      <c r="CF87" s="204">
        <v>161581.92000000001</v>
      </c>
      <c r="CG87" s="204">
        <v>25112</v>
      </c>
      <c r="CH87" s="204">
        <v>26202.5</v>
      </c>
      <c r="CI87" s="204">
        <v>66012</v>
      </c>
      <c r="CJ87" s="204">
        <v>32244</v>
      </c>
      <c r="CK87" s="204">
        <v>126032.4</v>
      </c>
      <c r="CL87" s="204">
        <v>18023</v>
      </c>
      <c r="CM87" s="204">
        <v>48425.5</v>
      </c>
    </row>
    <row r="88" spans="1:91" ht="24.6" hidden="1">
      <c r="A88" s="125">
        <v>5</v>
      </c>
      <c r="B88" s="255" t="s">
        <v>817</v>
      </c>
      <c r="C88" s="145" t="s">
        <v>429</v>
      </c>
      <c r="D88" s="204">
        <v>5553</v>
      </c>
      <c r="E88" s="204"/>
      <c r="F88" s="204">
        <v>2423</v>
      </c>
      <c r="G88" s="204">
        <v>4667</v>
      </c>
      <c r="H88" s="204">
        <v>17364</v>
      </c>
      <c r="I88" s="204">
        <v>8562</v>
      </c>
      <c r="J88" s="204">
        <v>69354</v>
      </c>
      <c r="K88" s="204">
        <v>126225.37</v>
      </c>
      <c r="L88" s="204">
        <v>64670.65</v>
      </c>
      <c r="M88" s="204">
        <v>16921</v>
      </c>
      <c r="N88" s="204">
        <v>137289</v>
      </c>
      <c r="O88" s="204"/>
      <c r="P88" s="204">
        <v>381442.25</v>
      </c>
      <c r="Q88" s="204">
        <v>15123.3</v>
      </c>
      <c r="R88" s="204">
        <v>85941</v>
      </c>
      <c r="S88" s="204">
        <v>36496</v>
      </c>
      <c r="T88" s="204">
        <v>26317.5</v>
      </c>
      <c r="U88" s="204">
        <v>36680.5</v>
      </c>
      <c r="V88" s="204">
        <v>15993</v>
      </c>
      <c r="W88" s="204">
        <v>16142.5</v>
      </c>
      <c r="X88" s="204">
        <v>640313.87</v>
      </c>
      <c r="Y88" s="204">
        <v>17969.5</v>
      </c>
      <c r="Z88" s="204">
        <v>95831.25</v>
      </c>
      <c r="AA88" s="204">
        <v>13738.75</v>
      </c>
      <c r="AB88" s="204">
        <v>4194</v>
      </c>
      <c r="AC88" s="204"/>
      <c r="AD88" s="204">
        <v>1626</v>
      </c>
      <c r="AE88" s="204"/>
      <c r="AF88" s="204">
        <v>25963.98</v>
      </c>
      <c r="AG88" s="204">
        <v>6547</v>
      </c>
      <c r="AH88" s="204">
        <v>20247.5</v>
      </c>
      <c r="AI88" s="204">
        <v>13812</v>
      </c>
      <c r="AJ88" s="204">
        <v>24850</v>
      </c>
      <c r="AK88" s="204">
        <v>1785.5</v>
      </c>
      <c r="AL88" s="204">
        <v>1495807.6</v>
      </c>
      <c r="AM88" s="204">
        <v>37968</v>
      </c>
      <c r="AN88" s="204"/>
      <c r="AO88" s="204">
        <v>33806</v>
      </c>
      <c r="AP88" s="204">
        <v>52118</v>
      </c>
      <c r="AQ88" s="204"/>
      <c r="AR88" s="204"/>
      <c r="AS88" s="204">
        <v>550384.18999999994</v>
      </c>
      <c r="AT88" s="204">
        <v>65299.5</v>
      </c>
      <c r="AU88" s="204">
        <v>89390</v>
      </c>
      <c r="AV88" s="204">
        <v>29283.98</v>
      </c>
      <c r="AW88" s="204"/>
      <c r="AX88" s="204">
        <v>5732.25</v>
      </c>
      <c r="AY88" s="204"/>
      <c r="AZ88" s="204">
        <v>41222</v>
      </c>
      <c r="BA88" s="204">
        <v>8980</v>
      </c>
      <c r="BB88" s="204">
        <v>545047.75</v>
      </c>
      <c r="BC88" s="204"/>
      <c r="BD88" s="204">
        <v>1387650</v>
      </c>
      <c r="BE88" s="204">
        <v>188956.3</v>
      </c>
      <c r="BF88" s="204">
        <v>16044</v>
      </c>
      <c r="BG88" s="204">
        <v>42813.5</v>
      </c>
      <c r="BH88" s="204">
        <v>627737.25</v>
      </c>
      <c r="BI88" s="204">
        <v>56853</v>
      </c>
      <c r="BJ88" s="204">
        <v>3982</v>
      </c>
      <c r="BK88" s="204">
        <v>25566</v>
      </c>
      <c r="BL88" s="204">
        <v>22282</v>
      </c>
      <c r="BM88" s="204">
        <v>454962.75</v>
      </c>
      <c r="BN88" s="204">
        <v>4787</v>
      </c>
      <c r="BO88" s="204">
        <v>22202.25</v>
      </c>
      <c r="BP88" s="204">
        <v>55147.5</v>
      </c>
      <c r="BQ88" s="204">
        <v>99031.75</v>
      </c>
      <c r="BR88" s="204">
        <v>2332</v>
      </c>
      <c r="BS88" s="204">
        <v>775113.5</v>
      </c>
      <c r="BT88" s="204"/>
      <c r="BU88" s="204">
        <v>62358.6</v>
      </c>
      <c r="BV88" s="204">
        <v>640111</v>
      </c>
      <c r="BW88" s="204"/>
      <c r="BX88" s="204">
        <v>34265.5</v>
      </c>
      <c r="BY88" s="204">
        <v>100092.5</v>
      </c>
      <c r="BZ88" s="204">
        <v>543</v>
      </c>
      <c r="CA88" s="204"/>
      <c r="CB88" s="204"/>
      <c r="CC88" s="204">
        <v>8574</v>
      </c>
      <c r="CD88" s="204">
        <v>100780.5</v>
      </c>
      <c r="CE88" s="204">
        <v>192103.05</v>
      </c>
      <c r="CF88" s="204">
        <v>94550.5</v>
      </c>
      <c r="CG88" s="204"/>
      <c r="CH88" s="204">
        <v>22379.75</v>
      </c>
      <c r="CI88" s="204"/>
      <c r="CJ88" s="204"/>
      <c r="CK88" s="204">
        <v>283807.5</v>
      </c>
      <c r="CL88" s="204">
        <v>4268</v>
      </c>
      <c r="CM88" s="206"/>
    </row>
    <row r="89" spans="1:91" ht="24.6" hidden="1">
      <c r="A89" s="125">
        <v>5</v>
      </c>
      <c r="B89" s="255" t="s">
        <v>818</v>
      </c>
      <c r="C89" s="145" t="s">
        <v>430</v>
      </c>
      <c r="D89" s="204"/>
      <c r="E89" s="204">
        <v>242615</v>
      </c>
      <c r="F89" s="204"/>
      <c r="G89" s="204"/>
      <c r="H89" s="204"/>
      <c r="I89" s="204">
        <v>349860</v>
      </c>
      <c r="J89" s="204">
        <v>4984.75</v>
      </c>
      <c r="K89" s="204">
        <v>1043922</v>
      </c>
      <c r="L89" s="204">
        <v>9903.7999999999993</v>
      </c>
      <c r="M89" s="204">
        <v>380</v>
      </c>
      <c r="N89" s="204">
        <v>834900</v>
      </c>
      <c r="O89" s="204"/>
      <c r="P89" s="204">
        <v>387396.5</v>
      </c>
      <c r="Q89" s="204">
        <v>6257.5</v>
      </c>
      <c r="R89" s="204">
        <v>491677</v>
      </c>
      <c r="S89" s="204"/>
      <c r="T89" s="204">
        <v>44405.35</v>
      </c>
      <c r="U89" s="204">
        <v>4649.5</v>
      </c>
      <c r="V89" s="204"/>
      <c r="W89" s="204"/>
      <c r="X89" s="204">
        <v>905162.16</v>
      </c>
      <c r="Y89" s="204"/>
      <c r="Z89" s="204"/>
      <c r="AA89" s="204">
        <v>1392</v>
      </c>
      <c r="AB89" s="204">
        <v>1731</v>
      </c>
      <c r="AC89" s="204">
        <v>13018</v>
      </c>
      <c r="AD89" s="204"/>
      <c r="AE89" s="204"/>
      <c r="AF89" s="204"/>
      <c r="AG89" s="204"/>
      <c r="AH89" s="204"/>
      <c r="AI89" s="204">
        <v>467200</v>
      </c>
      <c r="AJ89" s="204"/>
      <c r="AK89" s="204">
        <v>10485.25</v>
      </c>
      <c r="AL89" s="204">
        <v>1655689.96</v>
      </c>
      <c r="AM89" s="204">
        <v>27391</v>
      </c>
      <c r="AN89" s="204"/>
      <c r="AO89" s="204"/>
      <c r="AP89" s="204"/>
      <c r="AQ89" s="204"/>
      <c r="AR89" s="204"/>
      <c r="AS89" s="204">
        <v>1641410</v>
      </c>
      <c r="AT89" s="204"/>
      <c r="AU89" s="204"/>
      <c r="AV89" s="204">
        <v>9165.5</v>
      </c>
      <c r="AW89" s="204"/>
      <c r="AX89" s="204"/>
      <c r="AY89" s="204"/>
      <c r="AZ89" s="204"/>
      <c r="BA89" s="204">
        <v>4323</v>
      </c>
      <c r="BB89" s="204">
        <v>1279428</v>
      </c>
      <c r="BC89" s="204"/>
      <c r="BD89" s="204">
        <v>6000</v>
      </c>
      <c r="BE89" s="204">
        <v>3982.5</v>
      </c>
      <c r="BF89" s="204"/>
      <c r="BG89" s="204">
        <v>284572</v>
      </c>
      <c r="BH89" s="204">
        <v>1284786</v>
      </c>
      <c r="BI89" s="204"/>
      <c r="BJ89" s="204"/>
      <c r="BK89" s="204"/>
      <c r="BL89" s="204"/>
      <c r="BM89" s="204">
        <v>810914.5</v>
      </c>
      <c r="BN89" s="204"/>
      <c r="BO89" s="204">
        <v>346677.5</v>
      </c>
      <c r="BP89" s="204">
        <v>21021.5</v>
      </c>
      <c r="BQ89" s="204"/>
      <c r="BR89" s="204"/>
      <c r="BS89" s="206">
        <v>590282.55000000005</v>
      </c>
      <c r="BT89" s="204"/>
      <c r="BU89" s="204"/>
      <c r="BV89" s="204">
        <v>421837</v>
      </c>
      <c r="BW89" s="204">
        <v>1530</v>
      </c>
      <c r="BX89" s="204">
        <v>31716</v>
      </c>
      <c r="BY89" s="204">
        <v>1540.5</v>
      </c>
      <c r="BZ89" s="204">
        <v>18393.400000000001</v>
      </c>
      <c r="CA89" s="204">
        <v>9616</v>
      </c>
      <c r="CB89" s="204"/>
      <c r="CC89" s="204">
        <v>177390</v>
      </c>
      <c r="CD89" s="204">
        <v>470770.25</v>
      </c>
      <c r="CE89" s="204">
        <v>16875.900000000001</v>
      </c>
      <c r="CF89" s="204">
        <v>911305</v>
      </c>
      <c r="CG89" s="204"/>
      <c r="CH89" s="204"/>
      <c r="CI89" s="204">
        <v>5139.75</v>
      </c>
      <c r="CJ89" s="204">
        <v>14533</v>
      </c>
      <c r="CK89" s="204">
        <v>296231.5</v>
      </c>
      <c r="CL89" s="204"/>
      <c r="CM89" s="204"/>
    </row>
    <row r="90" spans="1:91" ht="24.6" hidden="1">
      <c r="A90" s="125">
        <v>5</v>
      </c>
      <c r="B90" s="255" t="s">
        <v>819</v>
      </c>
      <c r="C90" s="145" t="s">
        <v>431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>
        <v>17171</v>
      </c>
      <c r="Q90" s="204"/>
      <c r="R90" s="204"/>
      <c r="S90" s="204"/>
      <c r="T90" s="204"/>
      <c r="U90" s="204"/>
      <c r="V90" s="204"/>
      <c r="W90" s="204"/>
      <c r="X90" s="204">
        <v>1940284.7</v>
      </c>
      <c r="Y90" s="204"/>
      <c r="Z90" s="204"/>
      <c r="AA90" s="204">
        <v>7733</v>
      </c>
      <c r="AB90" s="204"/>
      <c r="AC90" s="204"/>
      <c r="AD90" s="204"/>
      <c r="AE90" s="204"/>
      <c r="AF90" s="204"/>
      <c r="AG90" s="204"/>
      <c r="AH90" s="204"/>
      <c r="AI90" s="204"/>
      <c r="AJ90" s="204"/>
      <c r="AK90" s="204">
        <v>4756</v>
      </c>
      <c r="AL90" s="204">
        <v>2058498.61</v>
      </c>
      <c r="AM90" s="204"/>
      <c r="AN90" s="204"/>
      <c r="AO90" s="204"/>
      <c r="AP90" s="204">
        <v>7000</v>
      </c>
      <c r="AQ90" s="204"/>
      <c r="AR90" s="204"/>
      <c r="AS90" s="204">
        <v>503839</v>
      </c>
      <c r="AT90" s="204"/>
      <c r="AU90" s="204"/>
      <c r="AV90" s="204"/>
      <c r="AW90" s="204"/>
      <c r="AX90" s="204">
        <v>8282.0499999999993</v>
      </c>
      <c r="AY90" s="204"/>
      <c r="AZ90" s="204"/>
      <c r="BA90" s="204"/>
      <c r="BB90" s="204">
        <v>5386</v>
      </c>
      <c r="BC90" s="204"/>
      <c r="BD90" s="204">
        <v>8955395.3200000003</v>
      </c>
      <c r="BE90" s="204"/>
      <c r="BF90" s="204"/>
      <c r="BG90" s="204"/>
      <c r="BH90" s="204">
        <v>105936.25</v>
      </c>
      <c r="BI90" s="204"/>
      <c r="BJ90" s="204"/>
      <c r="BK90" s="204"/>
      <c r="BL90" s="204"/>
      <c r="BM90" s="204">
        <v>944763</v>
      </c>
      <c r="BN90" s="204"/>
      <c r="BO90" s="204"/>
      <c r="BP90" s="204"/>
      <c r="BQ90" s="204"/>
      <c r="BR90" s="204"/>
      <c r="BS90" s="204">
        <v>7070738.9000000004</v>
      </c>
      <c r="BT90" s="204"/>
      <c r="BU90" s="204"/>
      <c r="BV90" s="204">
        <v>50100</v>
      </c>
      <c r="BW90" s="204"/>
      <c r="BX90" s="204"/>
      <c r="BY90" s="204">
        <v>0</v>
      </c>
      <c r="BZ90" s="204"/>
      <c r="CA90" s="204"/>
      <c r="CB90" s="204"/>
      <c r="CC90" s="204"/>
      <c r="CD90" s="204">
        <v>2875</v>
      </c>
      <c r="CE90" s="204"/>
      <c r="CF90" s="204">
        <v>5000</v>
      </c>
      <c r="CG90" s="204"/>
      <c r="CH90" s="204"/>
      <c r="CI90" s="204"/>
      <c r="CJ90" s="204">
        <v>18478</v>
      </c>
      <c r="CK90" s="204">
        <v>2000</v>
      </c>
      <c r="CL90" s="204"/>
      <c r="CM90" s="204"/>
    </row>
    <row r="91" spans="1:91" ht="24.6" hidden="1">
      <c r="A91" s="125">
        <v>5</v>
      </c>
      <c r="B91" s="255" t="s">
        <v>820</v>
      </c>
      <c r="C91" s="145" t="s">
        <v>432</v>
      </c>
      <c r="D91" s="204">
        <v>-4918285.13</v>
      </c>
      <c r="E91" s="204">
        <v>-104086.49</v>
      </c>
      <c r="F91" s="204">
        <v>-254467.48</v>
      </c>
      <c r="G91" s="204">
        <v>-324256.93</v>
      </c>
      <c r="H91" s="204">
        <v>-81710.87</v>
      </c>
      <c r="I91" s="204">
        <v>-368325.79</v>
      </c>
      <c r="J91" s="204">
        <v>-331252.98</v>
      </c>
      <c r="K91" s="204">
        <v>-458746.69</v>
      </c>
      <c r="L91" s="204">
        <v>-150601.32</v>
      </c>
      <c r="M91" s="204">
        <v>-257826.64</v>
      </c>
      <c r="N91" s="204">
        <v>-729007.92</v>
      </c>
      <c r="O91" s="204">
        <v>-104944.42</v>
      </c>
      <c r="P91" s="204">
        <v>-1821275.5</v>
      </c>
      <c r="Q91" s="204">
        <v>-156922.29</v>
      </c>
      <c r="R91" s="204">
        <v>-90152.5</v>
      </c>
      <c r="S91" s="204">
        <v>-475191.95</v>
      </c>
      <c r="T91" s="204">
        <v>-518865.63</v>
      </c>
      <c r="U91" s="204">
        <v>-282622.73</v>
      </c>
      <c r="V91" s="204">
        <v>-168493.55</v>
      </c>
      <c r="W91" s="204">
        <v>-277167.43</v>
      </c>
      <c r="X91" s="204">
        <v>-5758041.75</v>
      </c>
      <c r="Y91" s="204">
        <v>-35985.68</v>
      </c>
      <c r="Z91" s="204">
        <v>-270848.65000000002</v>
      </c>
      <c r="AA91" s="204">
        <v>-634900.62</v>
      </c>
      <c r="AB91" s="204">
        <v>-87460.15</v>
      </c>
      <c r="AC91" s="204">
        <v>-123558</v>
      </c>
      <c r="AD91" s="204"/>
      <c r="AE91" s="204">
        <v>-524815</v>
      </c>
      <c r="AF91" s="204"/>
      <c r="AG91" s="204">
        <v>-207190.82</v>
      </c>
      <c r="AH91" s="204">
        <v>-76592.45</v>
      </c>
      <c r="AI91" s="204">
        <v>-532422.77</v>
      </c>
      <c r="AJ91" s="204">
        <v>-175501.52</v>
      </c>
      <c r="AK91" s="204">
        <v>-66731.75</v>
      </c>
      <c r="AL91" s="204">
        <v>-16860454.809999999</v>
      </c>
      <c r="AM91" s="204">
        <v>-134702.07</v>
      </c>
      <c r="AN91" s="204">
        <v>-139224.10999999999</v>
      </c>
      <c r="AO91" s="204">
        <v>-188959.57</v>
      </c>
      <c r="AP91" s="204">
        <v>-545146.51</v>
      </c>
      <c r="AQ91" s="204">
        <v>-264006.34000000003</v>
      </c>
      <c r="AR91" s="204">
        <v>-20886.91</v>
      </c>
      <c r="AS91" s="204">
        <v>-450364.39</v>
      </c>
      <c r="AT91" s="204">
        <v>-300161.82</v>
      </c>
      <c r="AU91" s="204">
        <v>-1080385.76</v>
      </c>
      <c r="AV91" s="204">
        <v>-186375.17</v>
      </c>
      <c r="AW91" s="204">
        <v>-207425.73</v>
      </c>
      <c r="AX91" s="204">
        <v>-158597.97</v>
      </c>
      <c r="AY91" s="204">
        <v>-129665.91</v>
      </c>
      <c r="AZ91" s="204">
        <v>-300980.58</v>
      </c>
      <c r="BA91" s="204">
        <v>-153226.65</v>
      </c>
      <c r="BB91" s="204">
        <v>-1892889.67</v>
      </c>
      <c r="BC91" s="204">
        <v>-105933.77</v>
      </c>
      <c r="BD91" s="204">
        <v>-7064095.6900000004</v>
      </c>
      <c r="BE91" s="204">
        <v>-4671</v>
      </c>
      <c r="BF91" s="204">
        <v>-235777.17</v>
      </c>
      <c r="BG91" s="204">
        <v>-212110.69</v>
      </c>
      <c r="BH91" s="204">
        <v>-1814433.17</v>
      </c>
      <c r="BI91" s="204">
        <v>-210272.22</v>
      </c>
      <c r="BJ91" s="204">
        <v>-57002.67</v>
      </c>
      <c r="BK91" s="204">
        <v>-212698.38</v>
      </c>
      <c r="BL91" s="204">
        <v>-358680.19</v>
      </c>
      <c r="BM91" s="204">
        <v>-2862481.4</v>
      </c>
      <c r="BN91" s="204">
        <v>-511557.25</v>
      </c>
      <c r="BO91" s="204">
        <v>-291980.34999999998</v>
      </c>
      <c r="BP91" s="204">
        <v>-496119.18</v>
      </c>
      <c r="BQ91" s="204">
        <v>-137383</v>
      </c>
      <c r="BR91" s="204">
        <v>-179699</v>
      </c>
      <c r="BS91" s="204">
        <v>-14108397.34</v>
      </c>
      <c r="BT91" s="204">
        <v>-185265</v>
      </c>
      <c r="BU91" s="204">
        <v>-316393.63</v>
      </c>
      <c r="BV91" s="204">
        <v>-1419783</v>
      </c>
      <c r="BW91" s="204">
        <v>-106495</v>
      </c>
      <c r="BX91" s="204">
        <v>-96647.5</v>
      </c>
      <c r="BY91" s="204">
        <v>-775192.75</v>
      </c>
      <c r="BZ91" s="204">
        <v>-26753.56</v>
      </c>
      <c r="CA91" s="204">
        <v>-118883</v>
      </c>
      <c r="CB91" s="204">
        <v>-152384</v>
      </c>
      <c r="CC91" s="204">
        <v>-327535.99</v>
      </c>
      <c r="CD91" s="206">
        <v>-505117.5</v>
      </c>
      <c r="CE91" s="204">
        <v>-181131.77</v>
      </c>
      <c r="CF91" s="204">
        <v>-420883.1</v>
      </c>
      <c r="CG91" s="204">
        <v>-44030</v>
      </c>
      <c r="CH91" s="204">
        <v>-129365.5</v>
      </c>
      <c r="CI91" s="204">
        <v>-134856</v>
      </c>
      <c r="CJ91" s="204">
        <v>-73890</v>
      </c>
      <c r="CK91" s="204">
        <v>-1157860.7</v>
      </c>
      <c r="CL91" s="204">
        <v>0</v>
      </c>
      <c r="CM91" s="204">
        <v>-44906</v>
      </c>
    </row>
    <row r="92" spans="1:91" ht="24.6" hidden="1">
      <c r="A92" s="125">
        <v>5</v>
      </c>
      <c r="B92" s="255" t="s">
        <v>821</v>
      </c>
      <c r="C92" s="145" t="s">
        <v>433</v>
      </c>
      <c r="D92" s="204">
        <v>-2353036.2000000002</v>
      </c>
      <c r="E92" s="204">
        <v>-94369.96</v>
      </c>
      <c r="F92" s="204">
        <v>-12159.66</v>
      </c>
      <c r="G92" s="204">
        <v>-57993.19</v>
      </c>
      <c r="H92" s="204">
        <v>-15525.35</v>
      </c>
      <c r="I92" s="204">
        <v>-32548.52</v>
      </c>
      <c r="J92" s="204">
        <v>-108329.29</v>
      </c>
      <c r="K92" s="204">
        <v>-221425.39</v>
      </c>
      <c r="L92" s="204">
        <v>-26011.65</v>
      </c>
      <c r="M92" s="204">
        <v>-70120.39</v>
      </c>
      <c r="N92" s="204">
        <v>-403736.33</v>
      </c>
      <c r="O92" s="204"/>
      <c r="P92" s="204">
        <v>-1534491.97</v>
      </c>
      <c r="Q92" s="204">
        <v>-34447.56</v>
      </c>
      <c r="R92" s="204">
        <v>-5344.5</v>
      </c>
      <c r="S92" s="204">
        <v>-270110.48</v>
      </c>
      <c r="T92" s="204">
        <v>-19988.169999999998</v>
      </c>
      <c r="U92" s="204">
        <v>-66098.12</v>
      </c>
      <c r="V92" s="204">
        <v>-40486.14</v>
      </c>
      <c r="W92" s="204">
        <v>-64579.25</v>
      </c>
      <c r="X92" s="204">
        <v>-5237445.2</v>
      </c>
      <c r="Y92" s="204">
        <v>-17192</v>
      </c>
      <c r="Z92" s="204">
        <v>-149542.9</v>
      </c>
      <c r="AA92" s="204">
        <v>-75077.149999999994</v>
      </c>
      <c r="AB92" s="204">
        <v>-49705</v>
      </c>
      <c r="AC92" s="204">
        <v>-7182</v>
      </c>
      <c r="AD92" s="204"/>
      <c r="AE92" s="204">
        <v>-381741</v>
      </c>
      <c r="AF92" s="204"/>
      <c r="AG92" s="204">
        <v>-60987.75</v>
      </c>
      <c r="AH92" s="204"/>
      <c r="AI92" s="204">
        <v>-47160.45</v>
      </c>
      <c r="AJ92" s="204">
        <v>-117241.3</v>
      </c>
      <c r="AK92" s="204"/>
      <c r="AL92" s="204">
        <v>-12332237.220000001</v>
      </c>
      <c r="AM92" s="204"/>
      <c r="AN92" s="204">
        <v>-30605.41</v>
      </c>
      <c r="AO92" s="204">
        <v>-89591.98</v>
      </c>
      <c r="AP92" s="204"/>
      <c r="AQ92" s="204">
        <v>-54762.48</v>
      </c>
      <c r="AR92" s="204"/>
      <c r="AS92" s="204">
        <v>-735937.54</v>
      </c>
      <c r="AT92" s="204">
        <v>-28951.72</v>
      </c>
      <c r="AU92" s="204">
        <v>-40468.19</v>
      </c>
      <c r="AV92" s="204">
        <v>-1578.75</v>
      </c>
      <c r="AW92" s="204">
        <v>-55473.46</v>
      </c>
      <c r="AX92" s="204">
        <v>-37785.17</v>
      </c>
      <c r="AY92" s="204"/>
      <c r="AZ92" s="204">
        <v>-60872.94</v>
      </c>
      <c r="BA92" s="204"/>
      <c r="BB92" s="204">
        <v>-1841672.88</v>
      </c>
      <c r="BC92" s="204">
        <v>-72020.210000000006</v>
      </c>
      <c r="BD92" s="204">
        <v>-5232681.92</v>
      </c>
      <c r="BE92" s="204"/>
      <c r="BF92" s="204">
        <v>-118617.63</v>
      </c>
      <c r="BG92" s="204">
        <v>-9115.42</v>
      </c>
      <c r="BH92" s="204">
        <v>-1747585.03</v>
      </c>
      <c r="BI92" s="204">
        <v>-110169.08</v>
      </c>
      <c r="BJ92" s="204">
        <v>-11821.06</v>
      </c>
      <c r="BK92" s="204">
        <v>-54679.26</v>
      </c>
      <c r="BL92" s="204">
        <v>-40171</v>
      </c>
      <c r="BM92" s="204">
        <v>-964253.85</v>
      </c>
      <c r="BN92" s="204">
        <v>-29867.25</v>
      </c>
      <c r="BO92" s="204">
        <v>-49263.75</v>
      </c>
      <c r="BP92" s="204">
        <v>-140209.5</v>
      </c>
      <c r="BQ92" s="204">
        <v>-72</v>
      </c>
      <c r="BR92" s="204">
        <v>-57838</v>
      </c>
      <c r="BS92" s="204">
        <v>-13908478.17</v>
      </c>
      <c r="BT92" s="204">
        <v>-220031</v>
      </c>
      <c r="BU92" s="204">
        <v>-15343.77</v>
      </c>
      <c r="BV92" s="204">
        <v>-1387712</v>
      </c>
      <c r="BW92" s="204"/>
      <c r="BX92" s="204">
        <v>-17258.5</v>
      </c>
      <c r="BY92" s="204">
        <v>-120087.53</v>
      </c>
      <c r="BZ92" s="204">
        <v>-78131.350000000006</v>
      </c>
      <c r="CA92" s="204"/>
      <c r="CB92" s="204">
        <v>-12854</v>
      </c>
      <c r="CC92" s="204">
        <v>-147187.99</v>
      </c>
      <c r="CD92" s="204">
        <v>-377538.5</v>
      </c>
      <c r="CE92" s="204">
        <v>-149087.18</v>
      </c>
      <c r="CF92" s="204">
        <v>-304966.5</v>
      </c>
      <c r="CG92" s="204">
        <v>-28742</v>
      </c>
      <c r="CH92" s="204"/>
      <c r="CI92" s="204"/>
      <c r="CJ92" s="204"/>
      <c r="CK92" s="204">
        <v>-684335.1</v>
      </c>
      <c r="CL92" s="204">
        <v>-65278</v>
      </c>
      <c r="CM92" s="204"/>
    </row>
    <row r="93" spans="1:91" ht="24.6" hidden="1">
      <c r="A93" s="125">
        <v>5</v>
      </c>
      <c r="B93" s="255" t="s">
        <v>822</v>
      </c>
      <c r="C93" s="145" t="s">
        <v>434</v>
      </c>
      <c r="D93" s="204"/>
      <c r="E93" s="204"/>
      <c r="F93" s="204"/>
      <c r="G93" s="204"/>
      <c r="H93" s="204"/>
      <c r="I93" s="204">
        <v>-76570.039999999994</v>
      </c>
      <c r="J93" s="204"/>
      <c r="K93" s="204"/>
      <c r="L93" s="204"/>
      <c r="M93" s="204"/>
      <c r="N93" s="204"/>
      <c r="O93" s="204"/>
      <c r="P93" s="204"/>
      <c r="Q93" s="204">
        <v>-6794.3</v>
      </c>
      <c r="R93" s="204"/>
      <c r="S93" s="204"/>
      <c r="T93" s="204">
        <v>-47136.86</v>
      </c>
      <c r="U93" s="204"/>
      <c r="V93" s="204"/>
      <c r="W93" s="204">
        <v>-23022.39</v>
      </c>
      <c r="X93" s="204"/>
      <c r="Y93" s="204"/>
      <c r="Z93" s="204">
        <v>-38852.980000000003</v>
      </c>
      <c r="AA93" s="204"/>
      <c r="AB93" s="204"/>
      <c r="AC93" s="204"/>
      <c r="AD93" s="204"/>
      <c r="AE93" s="204"/>
      <c r="AF93" s="204"/>
      <c r="AG93" s="204"/>
      <c r="AH93" s="204">
        <v>-31901.89</v>
      </c>
      <c r="AI93" s="204"/>
      <c r="AJ93" s="204"/>
      <c r="AK93" s="204">
        <v>-52626</v>
      </c>
      <c r="AL93" s="204">
        <v>-212003</v>
      </c>
      <c r="AM93" s="204"/>
      <c r="AN93" s="204"/>
      <c r="AO93" s="204">
        <v>-13580</v>
      </c>
      <c r="AP93" s="204">
        <v>-263923.49</v>
      </c>
      <c r="AQ93" s="204"/>
      <c r="AR93" s="204"/>
      <c r="AS93" s="204"/>
      <c r="AT93" s="204">
        <v>-1422.25</v>
      </c>
      <c r="AU93" s="204">
        <v>-185</v>
      </c>
      <c r="AV93" s="204">
        <v>-0.08</v>
      </c>
      <c r="AW93" s="204"/>
      <c r="AX93" s="204"/>
      <c r="AY93" s="204"/>
      <c r="AZ93" s="204"/>
      <c r="BA93" s="204"/>
      <c r="BB93" s="204"/>
      <c r="BC93" s="204"/>
      <c r="BD93" s="204"/>
      <c r="BE93" s="204">
        <v>-410</v>
      </c>
      <c r="BF93" s="204"/>
      <c r="BG93" s="204"/>
      <c r="BH93" s="204">
        <v>-13398</v>
      </c>
      <c r="BI93" s="204">
        <v>-12030.87</v>
      </c>
      <c r="BJ93" s="204"/>
      <c r="BK93" s="204"/>
      <c r="BL93" s="204"/>
      <c r="BM93" s="204"/>
      <c r="BN93" s="204"/>
      <c r="BO93" s="204"/>
      <c r="BP93" s="204"/>
      <c r="BQ93" s="204"/>
      <c r="BR93" s="204"/>
      <c r="BS93" s="204">
        <v>-24311.8</v>
      </c>
      <c r="BT93" s="204"/>
      <c r="BU93" s="204">
        <v>-2800</v>
      </c>
      <c r="BV93" s="204"/>
      <c r="BW93" s="204"/>
      <c r="BX93" s="204"/>
      <c r="BY93" s="204"/>
      <c r="BZ93" s="204">
        <v>-3739</v>
      </c>
      <c r="CA93" s="204"/>
      <c r="CB93" s="204">
        <v>-140</v>
      </c>
      <c r="CC93" s="204"/>
      <c r="CD93" s="204"/>
      <c r="CE93" s="204">
        <v>-43152.1</v>
      </c>
      <c r="CF93" s="204"/>
      <c r="CG93" s="204">
        <v>-9044</v>
      </c>
      <c r="CH93" s="204">
        <v>-105299.75</v>
      </c>
      <c r="CI93" s="204"/>
      <c r="CJ93" s="204"/>
      <c r="CK93" s="204"/>
      <c r="CL93" s="204"/>
      <c r="CM93" s="204"/>
    </row>
    <row r="94" spans="1:91" ht="24.6" hidden="1">
      <c r="A94" s="125">
        <v>5</v>
      </c>
      <c r="B94" s="255" t="s">
        <v>823</v>
      </c>
      <c r="C94" s="145" t="s">
        <v>435</v>
      </c>
      <c r="D94" s="204"/>
      <c r="E94" s="204"/>
      <c r="F94" s="204"/>
      <c r="G94" s="204"/>
      <c r="H94" s="204"/>
      <c r="I94" s="204"/>
      <c r="J94" s="204"/>
      <c r="K94" s="204"/>
      <c r="L94" s="204"/>
      <c r="M94" s="204"/>
      <c r="N94" s="204"/>
      <c r="O94" s="204"/>
      <c r="P94" s="204"/>
      <c r="Q94" s="204"/>
      <c r="R94" s="204"/>
      <c r="S94" s="204">
        <v>15161.76</v>
      </c>
      <c r="T94" s="204"/>
      <c r="U94" s="204"/>
      <c r="V94" s="204"/>
      <c r="W94" s="204"/>
      <c r="X94" s="204">
        <v>32204.5</v>
      </c>
      <c r="Y94" s="204"/>
      <c r="Z94" s="204">
        <v>69850</v>
      </c>
      <c r="AA94" s="204"/>
      <c r="AB94" s="204"/>
      <c r="AC94" s="204"/>
      <c r="AD94" s="204"/>
      <c r="AE94" s="204"/>
      <c r="AF94" s="204"/>
      <c r="AG94" s="204"/>
      <c r="AH94" s="204">
        <v>57347.93</v>
      </c>
      <c r="AI94" s="204"/>
      <c r="AJ94" s="204"/>
      <c r="AK94" s="204"/>
      <c r="AL94" s="204"/>
      <c r="AM94" s="204"/>
      <c r="AN94" s="204"/>
      <c r="AO94" s="204">
        <v>152799.10999999999</v>
      </c>
      <c r="AP94" s="204"/>
      <c r="AQ94" s="204"/>
      <c r="AR94" s="204"/>
      <c r="AS94" s="204"/>
      <c r="AT94" s="204">
        <v>43698.75</v>
      </c>
      <c r="AU94" s="204"/>
      <c r="AV94" s="204">
        <v>3545.4</v>
      </c>
      <c r="AW94" s="204"/>
      <c r="AX94" s="204"/>
      <c r="AY94" s="204">
        <v>7638.15</v>
      </c>
      <c r="AZ94" s="204"/>
      <c r="BA94" s="204"/>
      <c r="BB94" s="204"/>
      <c r="BC94" s="204"/>
      <c r="BD94" s="204"/>
      <c r="BE94" s="204">
        <v>5405</v>
      </c>
      <c r="BF94" s="204"/>
      <c r="BG94" s="204"/>
      <c r="BH94" s="204">
        <v>630</v>
      </c>
      <c r="BI94" s="204">
        <v>71556.679999999993</v>
      </c>
      <c r="BJ94" s="204"/>
      <c r="BK94" s="204"/>
      <c r="BL94" s="204"/>
      <c r="BM94" s="204"/>
      <c r="BN94" s="204"/>
      <c r="BO94" s="204"/>
      <c r="BP94" s="204"/>
      <c r="BQ94" s="204"/>
      <c r="BR94" s="204"/>
      <c r="BS94" s="206"/>
      <c r="BT94" s="204"/>
      <c r="BU94" s="204"/>
      <c r="BV94" s="206"/>
      <c r="BW94" s="204"/>
      <c r="BX94" s="204"/>
      <c r="BY94" s="204"/>
      <c r="BZ94" s="204">
        <v>15690.4</v>
      </c>
      <c r="CA94" s="204"/>
      <c r="CB94" s="204">
        <v>9894.4</v>
      </c>
      <c r="CC94" s="206"/>
      <c r="CD94" s="206">
        <v>2250</v>
      </c>
      <c r="CE94" s="204"/>
      <c r="CF94" s="204"/>
      <c r="CG94" s="204">
        <v>12647</v>
      </c>
      <c r="CH94" s="204"/>
      <c r="CI94" s="204"/>
      <c r="CJ94" s="204"/>
      <c r="CK94" s="206"/>
      <c r="CL94" s="204">
        <v>18441.8</v>
      </c>
      <c r="CM94" s="204"/>
    </row>
    <row r="95" spans="1:91" ht="24.6" hidden="1">
      <c r="A95" s="125">
        <v>5</v>
      </c>
      <c r="B95" s="255" t="s">
        <v>824</v>
      </c>
      <c r="C95" s="145" t="s">
        <v>436</v>
      </c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>
        <v>122591.2</v>
      </c>
      <c r="Q95" s="204"/>
      <c r="R95" s="204"/>
      <c r="S95" s="204"/>
      <c r="T95" s="204"/>
      <c r="U95" s="204"/>
      <c r="V95" s="204"/>
      <c r="W95" s="204"/>
      <c r="X95" s="204">
        <v>376166</v>
      </c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6"/>
      <c r="BT95" s="204"/>
      <c r="BU95" s="204"/>
      <c r="BV95" s="206"/>
      <c r="BW95" s="204"/>
      <c r="BX95" s="204"/>
      <c r="BY95" s="204"/>
      <c r="BZ95" s="204"/>
      <c r="CA95" s="204"/>
      <c r="CB95" s="204"/>
      <c r="CC95" s="204"/>
      <c r="CD95" s="204"/>
      <c r="CE95" s="204"/>
      <c r="CF95" s="204"/>
      <c r="CG95" s="204"/>
      <c r="CH95" s="204"/>
      <c r="CI95" s="204"/>
      <c r="CJ95" s="204"/>
      <c r="CK95" s="204"/>
      <c r="CL95" s="204"/>
      <c r="CM95" s="204"/>
    </row>
    <row r="96" spans="1:91" ht="24.6" hidden="1">
      <c r="A96" s="125">
        <v>5</v>
      </c>
      <c r="B96" s="255" t="s">
        <v>825</v>
      </c>
      <c r="C96" s="145" t="s">
        <v>437</v>
      </c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AW96" s="204"/>
      <c r="AX96" s="204"/>
      <c r="AY96" s="204"/>
      <c r="AZ96" s="204"/>
      <c r="BA96" s="204"/>
      <c r="BB96" s="204">
        <v>114363.37</v>
      </c>
      <c r="BC96" s="204"/>
      <c r="BD96" s="204"/>
      <c r="BE96" s="204"/>
      <c r="BF96" s="204"/>
      <c r="BG96" s="204"/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6"/>
      <c r="BT96" s="204"/>
      <c r="BU96" s="204"/>
      <c r="BV96" s="206"/>
      <c r="BW96" s="204"/>
      <c r="BX96" s="204"/>
      <c r="BY96" s="204"/>
      <c r="BZ96" s="204"/>
      <c r="CA96" s="204"/>
      <c r="CB96" s="204"/>
      <c r="CC96" s="206"/>
      <c r="CD96" s="204"/>
      <c r="CE96" s="204"/>
      <c r="CF96" s="204"/>
      <c r="CG96" s="204"/>
      <c r="CH96" s="204"/>
      <c r="CI96" s="204"/>
      <c r="CJ96" s="204"/>
      <c r="CK96" s="206">
        <v>301452.03999999998</v>
      </c>
      <c r="CL96" s="204"/>
      <c r="CM96" s="204"/>
    </row>
    <row r="97" spans="1:91" ht="24.6" hidden="1">
      <c r="A97" s="125">
        <v>10</v>
      </c>
      <c r="B97" s="255" t="s">
        <v>826</v>
      </c>
      <c r="C97" s="145" t="s">
        <v>438</v>
      </c>
      <c r="D97" s="204"/>
      <c r="E97" s="204"/>
      <c r="F97" s="204"/>
      <c r="G97" s="204">
        <v>5251.6</v>
      </c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>
        <v>5179.5600000000004</v>
      </c>
      <c r="T97" s="204"/>
      <c r="U97" s="204"/>
      <c r="V97" s="204"/>
      <c r="W97" s="204"/>
      <c r="X97" s="204"/>
      <c r="Y97" s="204"/>
      <c r="Z97" s="204"/>
      <c r="AA97" s="204">
        <v>3099</v>
      </c>
      <c r="AB97" s="204"/>
      <c r="AC97" s="204"/>
      <c r="AD97" s="204"/>
      <c r="AE97" s="204"/>
      <c r="AF97" s="204"/>
      <c r="AG97" s="204"/>
      <c r="AH97" s="204"/>
      <c r="AI97" s="204">
        <v>16152.51</v>
      </c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>
        <v>461.79</v>
      </c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>
        <v>6699.4</v>
      </c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04"/>
      <c r="CB97" s="204"/>
      <c r="CC97" s="204"/>
      <c r="CD97" s="204"/>
      <c r="CE97" s="204"/>
      <c r="CF97" s="204"/>
      <c r="CG97" s="204"/>
      <c r="CH97" s="204"/>
      <c r="CI97" s="204"/>
      <c r="CJ97" s="204"/>
      <c r="CK97" s="204"/>
      <c r="CL97" s="204"/>
      <c r="CM97" s="204"/>
    </row>
    <row r="98" spans="1:91" ht="24.6" hidden="1">
      <c r="A98" s="125">
        <v>10</v>
      </c>
      <c r="B98" s="255" t="s">
        <v>827</v>
      </c>
      <c r="C98" s="145" t="s">
        <v>439</v>
      </c>
      <c r="D98" s="204">
        <v>112555</v>
      </c>
      <c r="E98" s="204">
        <v>5158</v>
      </c>
      <c r="F98" s="204">
        <v>54080</v>
      </c>
      <c r="G98" s="204">
        <v>22460</v>
      </c>
      <c r="H98" s="204">
        <v>11788</v>
      </c>
      <c r="I98" s="204">
        <v>29850</v>
      </c>
      <c r="J98" s="204">
        <v>15375</v>
      </c>
      <c r="K98" s="204">
        <v>50601</v>
      </c>
      <c r="L98" s="204">
        <v>8969.7000000000007</v>
      </c>
      <c r="M98" s="204">
        <v>13642</v>
      </c>
      <c r="N98" s="204">
        <v>27421</v>
      </c>
      <c r="O98" s="204">
        <v>1927.5</v>
      </c>
      <c r="P98" s="204">
        <v>74247.5</v>
      </c>
      <c r="Q98" s="204">
        <v>14640.75</v>
      </c>
      <c r="R98" s="204">
        <v>11428.5</v>
      </c>
      <c r="S98" s="204">
        <v>13810.5</v>
      </c>
      <c r="T98" s="204">
        <v>5005</v>
      </c>
      <c r="U98" s="204">
        <v>20117.5</v>
      </c>
      <c r="V98" s="204">
        <v>3862.5</v>
      </c>
      <c r="W98" s="204">
        <v>41816</v>
      </c>
      <c r="X98" s="204">
        <v>94223.81</v>
      </c>
      <c r="Y98" s="204">
        <v>6883.75</v>
      </c>
      <c r="Z98" s="204">
        <v>61375</v>
      </c>
      <c r="AA98" s="204">
        <v>35858</v>
      </c>
      <c r="AB98" s="204">
        <v>1096</v>
      </c>
      <c r="AC98" s="204">
        <v>22555</v>
      </c>
      <c r="AD98" s="204">
        <v>4031</v>
      </c>
      <c r="AE98" s="204">
        <v>41142</v>
      </c>
      <c r="AF98" s="204">
        <v>2130</v>
      </c>
      <c r="AG98" s="204">
        <v>14541.32</v>
      </c>
      <c r="AH98" s="204">
        <v>12119.58</v>
      </c>
      <c r="AI98" s="204">
        <v>15584</v>
      </c>
      <c r="AJ98" s="204">
        <v>13126</v>
      </c>
      <c r="AK98" s="204">
        <v>13546</v>
      </c>
      <c r="AL98" s="204">
        <v>33202</v>
      </c>
      <c r="AM98" s="204">
        <v>5303</v>
      </c>
      <c r="AN98" s="204">
        <v>1155</v>
      </c>
      <c r="AO98" s="204">
        <v>20061</v>
      </c>
      <c r="AP98" s="204">
        <v>9102</v>
      </c>
      <c r="AQ98" s="204">
        <v>2586</v>
      </c>
      <c r="AR98" s="204">
        <v>215</v>
      </c>
      <c r="AS98" s="204">
        <v>23152.5</v>
      </c>
      <c r="AT98" s="204">
        <v>2706.5</v>
      </c>
      <c r="AU98" s="204">
        <v>12988</v>
      </c>
      <c r="AV98" s="204">
        <v>10512.5</v>
      </c>
      <c r="AW98" s="204">
        <v>339</v>
      </c>
      <c r="AX98" s="204">
        <v>1827</v>
      </c>
      <c r="AY98" s="204">
        <v>11827.25</v>
      </c>
      <c r="AZ98" s="204">
        <v>938</v>
      </c>
      <c r="BA98" s="204">
        <v>3781</v>
      </c>
      <c r="BB98" s="204">
        <v>40880.75</v>
      </c>
      <c r="BC98" s="204">
        <v>650</v>
      </c>
      <c r="BD98" s="204">
        <v>134245.75</v>
      </c>
      <c r="BE98" s="204">
        <v>70011.5</v>
      </c>
      <c r="BF98" s="204">
        <v>44840</v>
      </c>
      <c r="BG98" s="204">
        <v>16197.5</v>
      </c>
      <c r="BH98" s="204">
        <v>47224.51</v>
      </c>
      <c r="BI98" s="204"/>
      <c r="BJ98" s="204"/>
      <c r="BK98" s="204"/>
      <c r="BL98" s="204"/>
      <c r="BM98" s="204">
        <v>39792.5</v>
      </c>
      <c r="BN98" s="204">
        <v>12487.5</v>
      </c>
      <c r="BO98" s="204">
        <v>2440</v>
      </c>
      <c r="BP98" s="204">
        <v>11873</v>
      </c>
      <c r="BQ98" s="204">
        <v>18119</v>
      </c>
      <c r="BR98" s="204">
        <v>10129</v>
      </c>
      <c r="BS98" s="204">
        <v>208879.25</v>
      </c>
      <c r="BT98" s="204">
        <v>15934</v>
      </c>
      <c r="BU98" s="204">
        <v>7356</v>
      </c>
      <c r="BV98" s="204">
        <v>10541</v>
      </c>
      <c r="BW98" s="204"/>
      <c r="BX98" s="204">
        <v>2997</v>
      </c>
      <c r="BY98" s="204">
        <v>1597</v>
      </c>
      <c r="BZ98" s="204">
        <v>955</v>
      </c>
      <c r="CA98" s="204">
        <v>360</v>
      </c>
      <c r="CB98" s="204">
        <v>5390</v>
      </c>
      <c r="CC98" s="204">
        <v>20056</v>
      </c>
      <c r="CD98" s="204">
        <v>2070</v>
      </c>
      <c r="CE98" s="204">
        <v>7268</v>
      </c>
      <c r="CF98" s="204">
        <v>9579</v>
      </c>
      <c r="CG98" s="204">
        <v>2936</v>
      </c>
      <c r="CH98" s="204">
        <v>3192</v>
      </c>
      <c r="CI98" s="204">
        <v>6370.75</v>
      </c>
      <c r="CJ98" s="204">
        <v>170</v>
      </c>
      <c r="CK98" s="204">
        <v>10075</v>
      </c>
      <c r="CL98" s="204">
        <v>3116</v>
      </c>
      <c r="CM98" s="204">
        <v>681</v>
      </c>
    </row>
    <row r="99" spans="1:91" ht="24.6" hidden="1">
      <c r="A99" s="125">
        <v>10</v>
      </c>
      <c r="B99" s="255" t="s">
        <v>828</v>
      </c>
      <c r="C99" s="145" t="s">
        <v>440</v>
      </c>
      <c r="D99" s="204">
        <v>281272</v>
      </c>
      <c r="E99" s="204"/>
      <c r="F99" s="204">
        <v>9931</v>
      </c>
      <c r="G99" s="204">
        <v>8215</v>
      </c>
      <c r="H99" s="204"/>
      <c r="I99" s="204"/>
      <c r="J99" s="204">
        <v>5418.75</v>
      </c>
      <c r="K99" s="204"/>
      <c r="L99" s="204">
        <v>2931.93</v>
      </c>
      <c r="M99" s="204"/>
      <c r="N99" s="204">
        <v>5973</v>
      </c>
      <c r="O99" s="204"/>
      <c r="P99" s="204">
        <v>38202</v>
      </c>
      <c r="Q99" s="204">
        <v>14339.7</v>
      </c>
      <c r="R99" s="204">
        <v>13751.5</v>
      </c>
      <c r="S99" s="204">
        <v>37518</v>
      </c>
      <c r="T99" s="204">
        <v>13487</v>
      </c>
      <c r="U99" s="204">
        <v>5116</v>
      </c>
      <c r="V99" s="204"/>
      <c r="W99" s="204">
        <v>36581</v>
      </c>
      <c r="X99" s="204">
        <v>103663.7</v>
      </c>
      <c r="Y99" s="204">
        <v>2291.5</v>
      </c>
      <c r="Z99" s="204">
        <v>38188</v>
      </c>
      <c r="AA99" s="204">
        <v>12227</v>
      </c>
      <c r="AB99" s="204"/>
      <c r="AC99" s="204"/>
      <c r="AD99" s="204"/>
      <c r="AE99" s="204">
        <v>100011</v>
      </c>
      <c r="AF99" s="204">
        <v>8353</v>
      </c>
      <c r="AG99" s="204"/>
      <c r="AH99" s="204">
        <v>11737.99</v>
      </c>
      <c r="AI99" s="204"/>
      <c r="AJ99" s="204">
        <v>14479</v>
      </c>
      <c r="AK99" s="204">
        <v>4418</v>
      </c>
      <c r="AL99" s="204">
        <v>110091.6</v>
      </c>
      <c r="AM99" s="204"/>
      <c r="AN99" s="204"/>
      <c r="AO99" s="204"/>
      <c r="AP99" s="204">
        <v>11185</v>
      </c>
      <c r="AQ99" s="204">
        <v>7039</v>
      </c>
      <c r="AR99" s="204"/>
      <c r="AS99" s="204"/>
      <c r="AT99" s="204"/>
      <c r="AU99" s="204"/>
      <c r="AV99" s="204">
        <v>11996.75</v>
      </c>
      <c r="AW99" s="204"/>
      <c r="AX99" s="204"/>
      <c r="AY99" s="204">
        <v>3035.5</v>
      </c>
      <c r="AZ99" s="204"/>
      <c r="BA99" s="204"/>
      <c r="BB99" s="204">
        <v>73188.5</v>
      </c>
      <c r="BC99" s="204"/>
      <c r="BD99" s="204">
        <v>90791.46</v>
      </c>
      <c r="BE99" s="204">
        <v>8025.5</v>
      </c>
      <c r="BF99" s="204">
        <v>59288.25</v>
      </c>
      <c r="BG99" s="204"/>
      <c r="BH99" s="204">
        <v>73335.5</v>
      </c>
      <c r="BI99" s="204"/>
      <c r="BJ99" s="204"/>
      <c r="BK99" s="204"/>
      <c r="BL99" s="204"/>
      <c r="BM99" s="204">
        <v>22531.75</v>
      </c>
      <c r="BN99" s="204">
        <v>2086</v>
      </c>
      <c r="BO99" s="204"/>
      <c r="BP99" s="204"/>
      <c r="BQ99" s="204">
        <v>7059</v>
      </c>
      <c r="BR99" s="204">
        <v>9968</v>
      </c>
      <c r="BS99" s="204">
        <v>135590</v>
      </c>
      <c r="BT99" s="204"/>
      <c r="BU99" s="204"/>
      <c r="BV99" s="204">
        <v>22318</v>
      </c>
      <c r="BW99" s="204"/>
      <c r="BX99" s="204"/>
      <c r="BY99" s="204"/>
      <c r="BZ99" s="204"/>
      <c r="CA99" s="204"/>
      <c r="CB99" s="204"/>
      <c r="CC99" s="204"/>
      <c r="CD99" s="204">
        <v>10900.25</v>
      </c>
      <c r="CE99" s="204"/>
      <c r="CF99" s="204">
        <v>4020.5</v>
      </c>
      <c r="CG99" s="204">
        <v>7953</v>
      </c>
      <c r="CH99" s="204">
        <v>4128</v>
      </c>
      <c r="CI99" s="204"/>
      <c r="CJ99" s="204"/>
      <c r="CK99" s="204"/>
      <c r="CL99" s="204"/>
      <c r="CM99" s="204"/>
    </row>
    <row r="100" spans="1:91" ht="24.6" hidden="1">
      <c r="A100" s="125">
        <v>10</v>
      </c>
      <c r="B100" s="255" t="s">
        <v>829</v>
      </c>
      <c r="C100" s="145" t="s">
        <v>441</v>
      </c>
      <c r="D100" s="204">
        <v>-112555</v>
      </c>
      <c r="E100" s="204">
        <v>-5158</v>
      </c>
      <c r="F100" s="204"/>
      <c r="G100" s="204">
        <v>-11085</v>
      </c>
      <c r="H100" s="204"/>
      <c r="I100" s="204">
        <v>-9367</v>
      </c>
      <c r="J100" s="204"/>
      <c r="K100" s="204">
        <v>-50601</v>
      </c>
      <c r="L100" s="204"/>
      <c r="M100" s="204">
        <v>-12128</v>
      </c>
      <c r="N100" s="204">
        <v>-236463.25</v>
      </c>
      <c r="O100" s="204">
        <v>-1927.5</v>
      </c>
      <c r="P100" s="204">
        <v>-40251</v>
      </c>
      <c r="Q100" s="204">
        <v>-24063.06</v>
      </c>
      <c r="R100" s="204">
        <v>-6858.5</v>
      </c>
      <c r="S100" s="204">
        <v>-11504.37</v>
      </c>
      <c r="T100" s="204"/>
      <c r="U100" s="204">
        <v>-20117.5</v>
      </c>
      <c r="V100" s="204"/>
      <c r="W100" s="204">
        <v>-46736.800000000003</v>
      </c>
      <c r="X100" s="204">
        <v>-6449.5</v>
      </c>
      <c r="Y100" s="204"/>
      <c r="Z100" s="204"/>
      <c r="AA100" s="204"/>
      <c r="AB100" s="204">
        <v>-1096</v>
      </c>
      <c r="AC100" s="204"/>
      <c r="AD100" s="204">
        <v>-4031</v>
      </c>
      <c r="AE100" s="204">
        <v>-10463</v>
      </c>
      <c r="AF100" s="204">
        <v>-1690</v>
      </c>
      <c r="AG100" s="204"/>
      <c r="AH100" s="204">
        <v>-17350.55</v>
      </c>
      <c r="AI100" s="204"/>
      <c r="AJ100" s="204"/>
      <c r="AK100" s="204">
        <v>-8845</v>
      </c>
      <c r="AL100" s="204">
        <v>-30594.2</v>
      </c>
      <c r="AM100" s="204">
        <v>-2620</v>
      </c>
      <c r="AN100" s="204"/>
      <c r="AO100" s="204">
        <v>-14063</v>
      </c>
      <c r="AP100" s="204">
        <v>-434.22</v>
      </c>
      <c r="AQ100" s="204">
        <v>-2586</v>
      </c>
      <c r="AR100" s="204"/>
      <c r="AS100" s="204">
        <v>-8235.75</v>
      </c>
      <c r="AT100" s="204"/>
      <c r="AU100" s="204">
        <v>-11617</v>
      </c>
      <c r="AV100" s="204"/>
      <c r="AW100" s="204"/>
      <c r="AX100" s="204">
        <v>-1827</v>
      </c>
      <c r="AY100" s="204">
        <v>-11827.25</v>
      </c>
      <c r="AZ100" s="204"/>
      <c r="BA100" s="204"/>
      <c r="BB100" s="204">
        <v>-19242.5</v>
      </c>
      <c r="BC100" s="204">
        <v>-650</v>
      </c>
      <c r="BD100" s="204">
        <v>-134245.75</v>
      </c>
      <c r="BE100" s="204">
        <v>-55887</v>
      </c>
      <c r="BF100" s="204">
        <v>-36987.760000000002</v>
      </c>
      <c r="BG100" s="204">
        <v>-2564.3000000000002</v>
      </c>
      <c r="BH100" s="204">
        <v>-31053.25</v>
      </c>
      <c r="BI100" s="204"/>
      <c r="BJ100" s="204"/>
      <c r="BK100" s="204"/>
      <c r="BL100" s="204"/>
      <c r="BM100" s="204">
        <v>-32571.9</v>
      </c>
      <c r="BN100" s="204"/>
      <c r="BO100" s="204">
        <v>-2440</v>
      </c>
      <c r="BP100" s="204">
        <v>-11873</v>
      </c>
      <c r="BQ100" s="204">
        <v>-10378</v>
      </c>
      <c r="BR100" s="204"/>
      <c r="BS100" s="204">
        <v>-192288.25</v>
      </c>
      <c r="BT100" s="204">
        <v>-10178</v>
      </c>
      <c r="BU100" s="204">
        <v>-7356</v>
      </c>
      <c r="BV100" s="204"/>
      <c r="BW100" s="204"/>
      <c r="BX100" s="204">
        <v>-2997</v>
      </c>
      <c r="BY100" s="204"/>
      <c r="BZ100" s="204">
        <v>-955</v>
      </c>
      <c r="CA100" s="206">
        <v>-360</v>
      </c>
      <c r="CB100" s="204">
        <v>-1693</v>
      </c>
      <c r="CC100" s="204">
        <v>-20056</v>
      </c>
      <c r="CD100" s="204"/>
      <c r="CE100" s="204">
        <v>-5440</v>
      </c>
      <c r="CF100" s="204">
        <v>-1025.81</v>
      </c>
      <c r="CG100" s="204">
        <v>-2936</v>
      </c>
      <c r="CH100" s="204"/>
      <c r="CI100" s="204"/>
      <c r="CJ100" s="204"/>
      <c r="CK100" s="204">
        <v>-7811.15</v>
      </c>
      <c r="CL100" s="204">
        <v>-3116</v>
      </c>
      <c r="CM100" s="204"/>
    </row>
    <row r="101" spans="1:91" ht="24.6" hidden="1">
      <c r="A101" s="125">
        <v>10</v>
      </c>
      <c r="B101" s="255" t="s">
        <v>830</v>
      </c>
      <c r="C101" s="145" t="s">
        <v>442</v>
      </c>
      <c r="D101" s="204">
        <v>-281272</v>
      </c>
      <c r="E101" s="204"/>
      <c r="F101" s="204"/>
      <c r="G101" s="204">
        <v>-8215</v>
      </c>
      <c r="H101" s="204"/>
      <c r="I101" s="204"/>
      <c r="J101" s="204">
        <v>-5418.75</v>
      </c>
      <c r="K101" s="204"/>
      <c r="L101" s="204"/>
      <c r="M101" s="204"/>
      <c r="N101" s="204">
        <v>-5973</v>
      </c>
      <c r="O101" s="204"/>
      <c r="P101" s="204">
        <v>-38202</v>
      </c>
      <c r="Q101" s="204"/>
      <c r="R101" s="204">
        <v>-13751.5</v>
      </c>
      <c r="S101" s="204"/>
      <c r="T101" s="204"/>
      <c r="U101" s="204">
        <v>-5116</v>
      </c>
      <c r="V101" s="204"/>
      <c r="W101" s="204">
        <v>-36581</v>
      </c>
      <c r="X101" s="204">
        <v>-30277.68</v>
      </c>
      <c r="Y101" s="204"/>
      <c r="Z101" s="204"/>
      <c r="AA101" s="204"/>
      <c r="AB101" s="204"/>
      <c r="AC101" s="204"/>
      <c r="AD101" s="204"/>
      <c r="AE101" s="204">
        <v>-88494.56</v>
      </c>
      <c r="AF101" s="204"/>
      <c r="AG101" s="204"/>
      <c r="AH101" s="204"/>
      <c r="AI101" s="204"/>
      <c r="AJ101" s="204"/>
      <c r="AK101" s="204">
        <v>-2464</v>
      </c>
      <c r="AL101" s="204">
        <v>-109043.4</v>
      </c>
      <c r="AM101" s="204"/>
      <c r="AN101" s="204"/>
      <c r="AO101" s="204"/>
      <c r="AP101" s="204"/>
      <c r="AQ101" s="204">
        <v>-7039</v>
      </c>
      <c r="AR101" s="204"/>
      <c r="AS101" s="204"/>
      <c r="AT101" s="204"/>
      <c r="AU101" s="204"/>
      <c r="AV101" s="204"/>
      <c r="AW101" s="204"/>
      <c r="AX101" s="204"/>
      <c r="AY101" s="204">
        <v>-3035.5</v>
      </c>
      <c r="AZ101" s="204"/>
      <c r="BA101" s="204"/>
      <c r="BB101" s="204">
        <v>-22266.75</v>
      </c>
      <c r="BC101" s="204"/>
      <c r="BD101" s="204">
        <v>-90791.46</v>
      </c>
      <c r="BE101" s="204">
        <v>-8025.5</v>
      </c>
      <c r="BF101" s="204">
        <v>-49344.49</v>
      </c>
      <c r="BG101" s="204"/>
      <c r="BH101" s="204">
        <v>-70750.5</v>
      </c>
      <c r="BI101" s="204"/>
      <c r="BJ101" s="204"/>
      <c r="BK101" s="204"/>
      <c r="BL101" s="204"/>
      <c r="BM101" s="204">
        <v>-16956.349999999999</v>
      </c>
      <c r="BN101" s="204"/>
      <c r="BO101" s="204"/>
      <c r="BP101" s="204"/>
      <c r="BQ101" s="204">
        <v>-7059</v>
      </c>
      <c r="BR101" s="204"/>
      <c r="BS101" s="206">
        <v>-59520</v>
      </c>
      <c r="BT101" s="206"/>
      <c r="BU101" s="204"/>
      <c r="BV101" s="206"/>
      <c r="BW101" s="204"/>
      <c r="BX101" s="204"/>
      <c r="BY101" s="204"/>
      <c r="BZ101" s="204"/>
      <c r="CA101" s="204"/>
      <c r="CB101" s="204"/>
      <c r="CC101" s="204"/>
      <c r="CD101" s="204"/>
      <c r="CE101" s="204"/>
      <c r="CF101" s="204"/>
      <c r="CG101" s="204">
        <v>-7953</v>
      </c>
      <c r="CH101" s="204"/>
      <c r="CI101" s="204"/>
      <c r="CJ101" s="204"/>
      <c r="CK101" s="206"/>
      <c r="CL101" s="204"/>
      <c r="CM101" s="204"/>
    </row>
    <row r="102" spans="1:91" ht="24.6" hidden="1">
      <c r="A102" s="125">
        <v>10</v>
      </c>
      <c r="B102" s="255" t="s">
        <v>831</v>
      </c>
      <c r="C102" s="145" t="s">
        <v>443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>
        <v>5915</v>
      </c>
      <c r="AM102" s="204"/>
      <c r="AN102" s="204"/>
      <c r="AO102" s="204"/>
      <c r="AP102" s="204">
        <v>4258</v>
      </c>
      <c r="AQ102" s="204"/>
      <c r="AR102" s="204"/>
      <c r="AS102" s="204">
        <v>4106.6000000000004</v>
      </c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>
        <v>14151.12</v>
      </c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CC102" s="204"/>
      <c r="CD102" s="204"/>
      <c r="CE102" s="204"/>
      <c r="CF102" s="204"/>
      <c r="CG102" s="204"/>
      <c r="CH102" s="204"/>
      <c r="CI102" s="204"/>
      <c r="CJ102" s="204"/>
      <c r="CK102" s="204"/>
      <c r="CL102" s="204"/>
      <c r="CM102" s="204"/>
    </row>
    <row r="103" spans="1:91" ht="24.6" hidden="1">
      <c r="A103" s="125">
        <v>10</v>
      </c>
      <c r="B103" s="255" t="s">
        <v>832</v>
      </c>
      <c r="C103" s="145" t="s">
        <v>1242</v>
      </c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>
        <v>-18562.34</v>
      </c>
      <c r="Q103" s="204"/>
      <c r="R103" s="204"/>
      <c r="S103" s="204">
        <v>-32423.02</v>
      </c>
      <c r="T103" s="204"/>
      <c r="U103" s="204"/>
      <c r="V103" s="204"/>
      <c r="W103" s="204"/>
      <c r="X103" s="204">
        <v>-1504.87</v>
      </c>
      <c r="Y103" s="204">
        <v>-1398.82</v>
      </c>
      <c r="Z103" s="204">
        <v>-68115</v>
      </c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>
        <v>-27258.240000000002</v>
      </c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>
        <v>-8103.64</v>
      </c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204"/>
      <c r="CI103" s="204"/>
      <c r="CJ103" s="204"/>
      <c r="CK103" s="204"/>
      <c r="CL103" s="204"/>
      <c r="CM103" s="204"/>
    </row>
    <row r="104" spans="1:91" ht="24.6" hidden="1">
      <c r="A104" s="125">
        <v>10</v>
      </c>
      <c r="B104" s="255" t="s">
        <v>833</v>
      </c>
      <c r="C104" s="145" t="s">
        <v>444</v>
      </c>
      <c r="D104" s="204">
        <v>533498.6</v>
      </c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>
        <v>2338.3000000000002</v>
      </c>
      <c r="Q104" s="204"/>
      <c r="R104" s="204"/>
      <c r="S104" s="204"/>
      <c r="T104" s="204"/>
      <c r="U104" s="204"/>
      <c r="V104" s="204"/>
      <c r="W104" s="204"/>
      <c r="X104" s="204">
        <v>2091.27</v>
      </c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>
        <v>332.41</v>
      </c>
      <c r="BE104" s="204"/>
      <c r="BF104" s="204"/>
      <c r="BG104" s="204"/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  <c r="BZ104" s="204"/>
      <c r="CA104" s="204"/>
      <c r="CB104" s="204"/>
      <c r="CC104" s="204"/>
      <c r="CD104" s="204"/>
      <c r="CE104" s="204"/>
      <c r="CF104" s="204"/>
      <c r="CG104" s="204"/>
      <c r="CH104" s="204"/>
      <c r="CI104" s="204"/>
      <c r="CJ104" s="204"/>
      <c r="CK104" s="204"/>
      <c r="CL104" s="204"/>
      <c r="CM104" s="204"/>
    </row>
    <row r="105" spans="1:91" ht="24.6" hidden="1">
      <c r="A105" s="125">
        <v>10</v>
      </c>
      <c r="B105" s="255" t="s">
        <v>834</v>
      </c>
      <c r="C105" s="145" t="s">
        <v>445</v>
      </c>
      <c r="D105" s="204">
        <v>41800</v>
      </c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>
        <v>10063.75</v>
      </c>
      <c r="Q105" s="204"/>
      <c r="R105" s="204"/>
      <c r="S105" s="204"/>
      <c r="T105" s="204"/>
      <c r="U105" s="204"/>
      <c r="V105" s="204"/>
      <c r="W105" s="204"/>
      <c r="X105" s="204">
        <v>54791.25</v>
      </c>
      <c r="Y105" s="204"/>
      <c r="Z105" s="204"/>
      <c r="AA105" s="204"/>
      <c r="AB105" s="204"/>
      <c r="AC105" s="204">
        <v>140</v>
      </c>
      <c r="AD105" s="204"/>
      <c r="AE105" s="204"/>
      <c r="AF105" s="204"/>
      <c r="AG105" s="204"/>
      <c r="AH105" s="204">
        <v>259.89999999999998</v>
      </c>
      <c r="AI105" s="204">
        <v>5905</v>
      </c>
      <c r="AJ105" s="204">
        <v>2659</v>
      </c>
      <c r="AK105" s="204">
        <v>579</v>
      </c>
      <c r="AL105" s="204">
        <v>23432.5</v>
      </c>
      <c r="AM105" s="204"/>
      <c r="AN105" s="204"/>
      <c r="AO105" s="204"/>
      <c r="AP105" s="204"/>
      <c r="AQ105" s="204"/>
      <c r="AR105" s="204"/>
      <c r="AS105" s="204">
        <v>100</v>
      </c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>
        <v>5536</v>
      </c>
      <c r="BE105" s="204"/>
      <c r="BF105" s="204"/>
      <c r="BG105" s="204"/>
      <c r="BH105" s="204">
        <v>6661</v>
      </c>
      <c r="BI105" s="204"/>
      <c r="BJ105" s="204"/>
      <c r="BK105" s="204"/>
      <c r="BL105" s="204">
        <v>17028</v>
      </c>
      <c r="BM105" s="204">
        <v>14940</v>
      </c>
      <c r="BN105" s="204"/>
      <c r="BO105" s="204"/>
      <c r="BP105" s="204"/>
      <c r="BQ105" s="204"/>
      <c r="BR105" s="204"/>
      <c r="BS105" s="206">
        <v>21708</v>
      </c>
      <c r="BT105" s="204"/>
      <c r="BU105" s="204"/>
      <c r="BV105" s="206">
        <v>1960</v>
      </c>
      <c r="BW105" s="206"/>
      <c r="BX105" s="204"/>
      <c r="BY105" s="206"/>
      <c r="BZ105" s="204"/>
      <c r="CA105" s="206"/>
      <c r="CB105" s="206"/>
      <c r="CC105" s="206"/>
      <c r="CD105" s="204"/>
      <c r="CE105" s="206"/>
      <c r="CF105" s="206"/>
      <c r="CG105" s="204"/>
      <c r="CH105" s="204"/>
      <c r="CI105" s="206"/>
      <c r="CJ105" s="206"/>
      <c r="CK105" s="206"/>
      <c r="CL105" s="206"/>
      <c r="CM105" s="204"/>
    </row>
    <row r="106" spans="1:91" ht="24.6" hidden="1">
      <c r="A106" s="125">
        <v>10</v>
      </c>
      <c r="B106" s="255" t="s">
        <v>835</v>
      </c>
      <c r="C106" s="145" t="s">
        <v>446</v>
      </c>
      <c r="D106" s="204">
        <v>9620</v>
      </c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>
        <v>154348.5</v>
      </c>
      <c r="Q106" s="204"/>
      <c r="R106" s="204"/>
      <c r="S106" s="204"/>
      <c r="T106" s="204"/>
      <c r="U106" s="204"/>
      <c r="V106" s="204"/>
      <c r="W106" s="204"/>
      <c r="X106" s="204">
        <v>309677.74</v>
      </c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>
        <v>42005</v>
      </c>
      <c r="AJ106" s="204"/>
      <c r="AK106" s="204"/>
      <c r="AL106" s="204">
        <v>30560.25</v>
      </c>
      <c r="AM106" s="204"/>
      <c r="AN106" s="204"/>
      <c r="AO106" s="204"/>
      <c r="AP106" s="204"/>
      <c r="AQ106" s="204"/>
      <c r="AR106" s="204"/>
      <c r="AS106" s="204">
        <v>5826</v>
      </c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>
        <v>42223.5</v>
      </c>
      <c r="BE106" s="204"/>
      <c r="BF106" s="204"/>
      <c r="BG106" s="204"/>
      <c r="BH106" s="204">
        <v>94952.75</v>
      </c>
      <c r="BI106" s="204"/>
      <c r="BJ106" s="204"/>
      <c r="BK106" s="204"/>
      <c r="BL106" s="204"/>
      <c r="BM106" s="204">
        <v>9063</v>
      </c>
      <c r="BN106" s="204"/>
      <c r="BO106" s="204"/>
      <c r="BP106" s="204"/>
      <c r="BQ106" s="204"/>
      <c r="BR106" s="204"/>
      <c r="BS106" s="206">
        <v>193421</v>
      </c>
      <c r="BT106" s="206"/>
      <c r="BU106" s="204"/>
      <c r="BV106" s="206">
        <v>22647</v>
      </c>
      <c r="BW106" s="204"/>
      <c r="BX106" s="204"/>
      <c r="BY106" s="206"/>
      <c r="BZ106" s="206"/>
      <c r="CA106" s="204"/>
      <c r="CB106" s="206"/>
      <c r="CC106" s="206"/>
      <c r="CD106" s="204"/>
      <c r="CE106" s="204"/>
      <c r="CF106" s="206"/>
      <c r="CG106" s="204"/>
      <c r="CH106" s="204"/>
      <c r="CI106" s="206"/>
      <c r="CJ106" s="204"/>
      <c r="CK106" s="206"/>
      <c r="CL106" s="206"/>
      <c r="CM106" s="206"/>
    </row>
    <row r="107" spans="1:91" ht="24.6" hidden="1">
      <c r="A107" s="125">
        <v>10</v>
      </c>
      <c r="B107" s="255" t="s">
        <v>836</v>
      </c>
      <c r="C107" s="145" t="s">
        <v>447</v>
      </c>
      <c r="D107" s="204"/>
      <c r="E107" s="204"/>
      <c r="F107" s="204"/>
      <c r="G107" s="204"/>
      <c r="H107" s="204"/>
      <c r="I107" s="204"/>
      <c r="J107" s="204"/>
      <c r="K107" s="204">
        <v>49616.800000000003</v>
      </c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>
        <v>16272</v>
      </c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>
        <v>98538.54</v>
      </c>
      <c r="BE107" s="204"/>
      <c r="BF107" s="204"/>
      <c r="BG107" s="204"/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  <c r="BZ107" s="204"/>
      <c r="CA107" s="204"/>
      <c r="CB107" s="204"/>
      <c r="CC107" s="204"/>
      <c r="CD107" s="204"/>
      <c r="CE107" s="204"/>
      <c r="CF107" s="204"/>
      <c r="CG107" s="204"/>
      <c r="CH107" s="204"/>
      <c r="CI107" s="204"/>
      <c r="CJ107" s="204"/>
      <c r="CK107" s="204"/>
      <c r="CL107" s="204"/>
      <c r="CM107" s="204"/>
    </row>
    <row r="108" spans="1:91" ht="49.2" hidden="1">
      <c r="A108" s="125">
        <v>10</v>
      </c>
      <c r="B108" s="255" t="s">
        <v>837</v>
      </c>
      <c r="C108" s="145" t="s">
        <v>448</v>
      </c>
      <c r="D108" s="204"/>
      <c r="E108" s="204"/>
      <c r="F108" s="204"/>
      <c r="G108" s="204"/>
      <c r="H108" s="204"/>
      <c r="I108" s="204">
        <v>-6087</v>
      </c>
      <c r="J108" s="204">
        <v>-4095.58</v>
      </c>
      <c r="K108" s="204"/>
      <c r="L108" s="204"/>
      <c r="M108" s="204"/>
      <c r="N108" s="204"/>
      <c r="O108" s="204"/>
      <c r="P108" s="204">
        <v>-3280</v>
      </c>
      <c r="Q108" s="204"/>
      <c r="R108" s="204"/>
      <c r="S108" s="204"/>
      <c r="T108" s="204"/>
      <c r="U108" s="204"/>
      <c r="V108" s="204"/>
      <c r="W108" s="204"/>
      <c r="X108" s="204"/>
      <c r="Y108" s="204">
        <v>-3249.07</v>
      </c>
      <c r="Z108" s="204">
        <v>-10740</v>
      </c>
      <c r="AA108" s="204">
        <v>0</v>
      </c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>
        <v>-2675</v>
      </c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>
        <v>-3803.6</v>
      </c>
      <c r="BC108" s="204"/>
      <c r="BD108" s="204">
        <v>-1818</v>
      </c>
      <c r="BE108" s="204"/>
      <c r="BF108" s="204"/>
      <c r="BG108" s="204"/>
      <c r="BH108" s="204">
        <v>-2461</v>
      </c>
      <c r="BI108" s="204">
        <v>0</v>
      </c>
      <c r="BJ108" s="204"/>
      <c r="BK108" s="204"/>
      <c r="BL108" s="204"/>
      <c r="BM108" s="204">
        <v>-34868</v>
      </c>
      <c r="BN108" s="204"/>
      <c r="BO108" s="204"/>
      <c r="BP108" s="204"/>
      <c r="BQ108" s="204"/>
      <c r="BR108" s="204"/>
      <c r="BS108" s="206"/>
      <c r="BT108" s="204"/>
      <c r="BU108" s="204"/>
      <c r="BV108" s="204"/>
      <c r="BW108" s="206"/>
      <c r="BX108" s="204"/>
      <c r="BY108" s="204"/>
      <c r="BZ108" s="204"/>
      <c r="CA108" s="204"/>
      <c r="CB108" s="204"/>
      <c r="CC108" s="204"/>
      <c r="CD108" s="204"/>
      <c r="CE108" s="204"/>
      <c r="CF108" s="204"/>
      <c r="CG108" s="204"/>
      <c r="CH108" s="204"/>
      <c r="CI108" s="204"/>
      <c r="CJ108" s="204"/>
      <c r="CK108" s="204"/>
      <c r="CL108" s="204"/>
      <c r="CM108" s="204"/>
    </row>
    <row r="109" spans="1:91" ht="24.6" hidden="1">
      <c r="A109" s="125">
        <v>10</v>
      </c>
      <c r="B109" s="255" t="s">
        <v>838</v>
      </c>
      <c r="C109" s="145" t="s">
        <v>449</v>
      </c>
      <c r="D109" s="204">
        <v>23000</v>
      </c>
      <c r="E109" s="204">
        <v>20700</v>
      </c>
      <c r="F109" s="204">
        <v>17500</v>
      </c>
      <c r="G109" s="204">
        <v>7850</v>
      </c>
      <c r="H109" s="204"/>
      <c r="I109" s="204">
        <v>4500</v>
      </c>
      <c r="J109" s="204">
        <v>1000</v>
      </c>
      <c r="K109" s="204">
        <v>3000</v>
      </c>
      <c r="L109" s="204">
        <v>730</v>
      </c>
      <c r="M109" s="204">
        <v>500</v>
      </c>
      <c r="N109" s="204">
        <v>2500</v>
      </c>
      <c r="O109" s="204"/>
      <c r="P109" s="204"/>
      <c r="Q109" s="204">
        <v>13500</v>
      </c>
      <c r="R109" s="204">
        <v>3500</v>
      </c>
      <c r="S109" s="204"/>
      <c r="T109" s="204"/>
      <c r="U109" s="204"/>
      <c r="V109" s="204">
        <v>150</v>
      </c>
      <c r="W109" s="204"/>
      <c r="X109" s="204">
        <v>1500</v>
      </c>
      <c r="Y109" s="204">
        <v>1000</v>
      </c>
      <c r="Z109" s="204">
        <v>11070</v>
      </c>
      <c r="AA109" s="204">
        <v>34000</v>
      </c>
      <c r="AB109" s="204"/>
      <c r="AC109" s="204">
        <v>4500</v>
      </c>
      <c r="AD109" s="204"/>
      <c r="AE109" s="204">
        <v>19112</v>
      </c>
      <c r="AF109" s="204"/>
      <c r="AG109" s="204">
        <v>500</v>
      </c>
      <c r="AH109" s="204">
        <v>1000</v>
      </c>
      <c r="AI109" s="204">
        <v>14500</v>
      </c>
      <c r="AJ109" s="204"/>
      <c r="AK109" s="204">
        <v>3500</v>
      </c>
      <c r="AL109" s="204">
        <v>4000</v>
      </c>
      <c r="AM109" s="204">
        <v>500</v>
      </c>
      <c r="AN109" s="204"/>
      <c r="AO109" s="204">
        <v>1500</v>
      </c>
      <c r="AP109" s="204">
        <v>1500</v>
      </c>
      <c r="AQ109" s="204"/>
      <c r="AR109" s="204"/>
      <c r="AS109" s="204"/>
      <c r="AT109" s="204"/>
      <c r="AU109" s="204">
        <v>12500</v>
      </c>
      <c r="AV109" s="204">
        <v>2000</v>
      </c>
      <c r="AW109" s="204"/>
      <c r="AX109" s="204"/>
      <c r="AY109" s="204"/>
      <c r="AZ109" s="204"/>
      <c r="BA109" s="204"/>
      <c r="BB109" s="204">
        <v>2500</v>
      </c>
      <c r="BC109" s="204"/>
      <c r="BD109" s="204">
        <v>13370</v>
      </c>
      <c r="BE109" s="204"/>
      <c r="BF109" s="204">
        <v>8500</v>
      </c>
      <c r="BG109" s="204"/>
      <c r="BH109" s="204"/>
      <c r="BI109" s="204"/>
      <c r="BJ109" s="204"/>
      <c r="BK109" s="204"/>
      <c r="BL109" s="204"/>
      <c r="BM109" s="204">
        <v>10000</v>
      </c>
      <c r="BN109" s="204">
        <v>10500</v>
      </c>
      <c r="BO109" s="204"/>
      <c r="BP109" s="204"/>
      <c r="BQ109" s="204">
        <v>2500</v>
      </c>
      <c r="BR109" s="204">
        <v>2500</v>
      </c>
      <c r="BS109" s="204">
        <v>39600</v>
      </c>
      <c r="BT109" s="204">
        <v>9000</v>
      </c>
      <c r="BU109" s="204"/>
      <c r="BV109" s="204">
        <v>3000</v>
      </c>
      <c r="BW109" s="204">
        <v>2000</v>
      </c>
      <c r="BX109" s="204"/>
      <c r="BY109" s="204">
        <v>3000</v>
      </c>
      <c r="BZ109" s="204"/>
      <c r="CA109" s="204"/>
      <c r="CB109" s="204">
        <v>1000</v>
      </c>
      <c r="CC109" s="204"/>
      <c r="CD109" s="204">
        <v>7500</v>
      </c>
      <c r="CE109" s="204">
        <v>1000</v>
      </c>
      <c r="CF109" s="204">
        <v>2000</v>
      </c>
      <c r="CG109" s="204"/>
      <c r="CH109" s="204"/>
      <c r="CI109" s="204"/>
      <c r="CJ109" s="204"/>
      <c r="CK109" s="204"/>
      <c r="CL109" s="204"/>
      <c r="CM109" s="204"/>
    </row>
    <row r="110" spans="1:91" ht="24.6" hidden="1">
      <c r="A110" s="125">
        <v>10</v>
      </c>
      <c r="B110" s="255" t="s">
        <v>839</v>
      </c>
      <c r="C110" s="145" t="s">
        <v>450</v>
      </c>
      <c r="D110" s="204"/>
      <c r="E110" s="204"/>
      <c r="F110" s="204"/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  <c r="BZ110" s="204"/>
      <c r="CA110" s="204"/>
      <c r="CB110" s="204"/>
      <c r="CC110" s="204"/>
      <c r="CD110" s="204"/>
      <c r="CE110" s="204"/>
      <c r="CF110" s="204"/>
      <c r="CG110" s="204"/>
      <c r="CH110" s="204"/>
      <c r="CI110" s="204"/>
      <c r="CJ110" s="204"/>
      <c r="CK110" s="204"/>
      <c r="CL110" s="204"/>
      <c r="CM110" s="204"/>
    </row>
    <row r="111" spans="1:91" ht="24.6" hidden="1">
      <c r="A111" s="125">
        <v>10</v>
      </c>
      <c r="B111" s="255" t="s">
        <v>840</v>
      </c>
      <c r="C111" s="145" t="s">
        <v>451</v>
      </c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4"/>
      <c r="AZ111" s="204"/>
      <c r="BA111" s="204"/>
      <c r="BB111" s="204"/>
      <c r="BC111" s="204"/>
      <c r="BD111" s="204"/>
      <c r="BE111" s="204"/>
      <c r="BF111" s="204"/>
      <c r="BG111" s="204"/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  <c r="BV111" s="204"/>
      <c r="BW111" s="204"/>
      <c r="BX111" s="204"/>
      <c r="BY111" s="204"/>
      <c r="BZ111" s="204"/>
      <c r="CA111" s="204"/>
      <c r="CB111" s="204"/>
      <c r="CC111" s="204"/>
      <c r="CD111" s="204"/>
      <c r="CE111" s="204"/>
      <c r="CF111" s="204"/>
      <c r="CG111" s="204"/>
      <c r="CH111" s="204"/>
      <c r="CI111" s="204"/>
      <c r="CJ111" s="204"/>
      <c r="CK111" s="204"/>
      <c r="CL111" s="204"/>
      <c r="CM111" s="204"/>
    </row>
    <row r="112" spans="1:91" ht="49.2" hidden="1">
      <c r="A112" s="125">
        <v>10</v>
      </c>
      <c r="B112" s="255" t="s">
        <v>841</v>
      </c>
      <c r="C112" s="145" t="s">
        <v>452</v>
      </c>
      <c r="D112" s="204"/>
      <c r="E112" s="204"/>
      <c r="F112" s="204"/>
      <c r="G112" s="204"/>
      <c r="H112" s="204"/>
      <c r="I112" s="204"/>
      <c r="J112" s="204">
        <v>5106.96</v>
      </c>
      <c r="K112" s="204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>
        <v>50</v>
      </c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>
        <v>5717.04</v>
      </c>
    </row>
    <row r="113" spans="1:91" ht="24.6" hidden="1">
      <c r="A113" s="125">
        <v>12</v>
      </c>
      <c r="B113" s="255" t="s">
        <v>842</v>
      </c>
      <c r="C113" s="145" t="s">
        <v>453</v>
      </c>
      <c r="D113" s="204"/>
      <c r="E113" s="204">
        <v>1065</v>
      </c>
      <c r="F113" s="204"/>
      <c r="G113" s="204"/>
      <c r="H113" s="204"/>
      <c r="I113" s="204">
        <v>50</v>
      </c>
      <c r="J113" s="204"/>
      <c r="K113" s="204"/>
      <c r="L113" s="204">
        <v>899.66</v>
      </c>
      <c r="M113" s="204"/>
      <c r="N113" s="204"/>
      <c r="O113" s="204"/>
      <c r="P113" s="204">
        <v>23320.5</v>
      </c>
      <c r="Q113" s="204"/>
      <c r="R113" s="204"/>
      <c r="S113" s="204"/>
      <c r="T113" s="204"/>
      <c r="U113" s="204"/>
      <c r="V113" s="204"/>
      <c r="W113" s="204">
        <v>966</v>
      </c>
      <c r="X113" s="204">
        <v>356272.2</v>
      </c>
      <c r="Y113" s="204"/>
      <c r="Z113" s="204"/>
      <c r="AA113" s="204">
        <v>0</v>
      </c>
      <c r="AB113" s="204"/>
      <c r="AC113" s="204"/>
      <c r="AD113" s="204"/>
      <c r="AE113" s="204"/>
      <c r="AF113" s="204">
        <v>0</v>
      </c>
      <c r="AG113" s="204"/>
      <c r="AH113" s="204"/>
      <c r="AI113" s="204"/>
      <c r="AJ113" s="204"/>
      <c r="AK113" s="204"/>
      <c r="AL113" s="204">
        <v>6613</v>
      </c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>
        <v>185</v>
      </c>
      <c r="AY113" s="204"/>
      <c r="AZ113" s="204"/>
      <c r="BA113" s="204"/>
      <c r="BB113" s="204"/>
      <c r="BC113" s="204"/>
      <c r="BD113" s="204">
        <v>91174.25</v>
      </c>
      <c r="BE113" s="204"/>
      <c r="BF113" s="204">
        <v>820</v>
      </c>
      <c r="BG113" s="204"/>
      <c r="BH113" s="204">
        <v>28749.5</v>
      </c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>
        <v>4904</v>
      </c>
      <c r="BT113" s="204"/>
      <c r="BU113" s="204"/>
      <c r="BV113" s="204"/>
      <c r="BW113" s="204"/>
      <c r="BX113" s="204"/>
      <c r="BY113" s="204"/>
      <c r="BZ113" s="204"/>
      <c r="CA113" s="204"/>
      <c r="CB113" s="204"/>
      <c r="CC113" s="204"/>
      <c r="CD113" s="206"/>
      <c r="CE113" s="204">
        <v>2774.25</v>
      </c>
      <c r="CF113" s="204"/>
      <c r="CG113" s="204"/>
      <c r="CH113" s="204"/>
      <c r="CI113" s="204"/>
      <c r="CJ113" s="204"/>
      <c r="CK113" s="204">
        <v>0</v>
      </c>
      <c r="CL113" s="204"/>
      <c r="CM113" s="204"/>
    </row>
    <row r="114" spans="1:91" ht="24.6" hidden="1">
      <c r="A114" s="125">
        <v>12</v>
      </c>
      <c r="B114" s="255" t="s">
        <v>843</v>
      </c>
      <c r="C114" s="145" t="s">
        <v>454</v>
      </c>
      <c r="D114" s="204">
        <v>252017</v>
      </c>
      <c r="E114" s="204"/>
      <c r="F114" s="204"/>
      <c r="G114" s="204">
        <v>30492</v>
      </c>
      <c r="H114" s="204"/>
      <c r="I114" s="204"/>
      <c r="J114" s="204"/>
      <c r="K114" s="204"/>
      <c r="L114" s="204"/>
      <c r="M114" s="204">
        <v>79</v>
      </c>
      <c r="N114" s="204">
        <v>5295</v>
      </c>
      <c r="O114" s="204">
        <v>7314.25</v>
      </c>
      <c r="P114" s="204">
        <v>30086.5</v>
      </c>
      <c r="Q114" s="204"/>
      <c r="R114" s="204"/>
      <c r="S114" s="204"/>
      <c r="T114" s="204"/>
      <c r="U114" s="204"/>
      <c r="V114" s="204">
        <v>2760</v>
      </c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>
        <v>42005</v>
      </c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>
        <v>22028.5</v>
      </c>
      <c r="BC114" s="204"/>
      <c r="BD114" s="204"/>
      <c r="BE114" s="204"/>
      <c r="BF114" s="204"/>
      <c r="BG114" s="204">
        <v>15426</v>
      </c>
      <c r="BH114" s="204">
        <v>127010</v>
      </c>
      <c r="BI114" s="204"/>
      <c r="BJ114" s="204">
        <v>5614.4</v>
      </c>
      <c r="BK114" s="204"/>
      <c r="BL114" s="204"/>
      <c r="BM114" s="204"/>
      <c r="BN114" s="204">
        <v>130</v>
      </c>
      <c r="BO114" s="204"/>
      <c r="BP114" s="204"/>
      <c r="BQ114" s="204"/>
      <c r="BR114" s="204">
        <v>6891</v>
      </c>
      <c r="BS114" s="206"/>
      <c r="BT114" s="204"/>
      <c r="BU114" s="206"/>
      <c r="BV114" s="206"/>
      <c r="BW114" s="206"/>
      <c r="BX114" s="204"/>
      <c r="BY114" s="206"/>
      <c r="BZ114" s="206"/>
      <c r="CA114" s="206"/>
      <c r="CB114" s="206"/>
      <c r="CC114" s="206"/>
      <c r="CD114" s="206"/>
      <c r="CE114" s="204"/>
      <c r="CF114" s="204"/>
      <c r="CG114" s="206">
        <v>1244</v>
      </c>
      <c r="CH114" s="204"/>
      <c r="CI114" s="206"/>
      <c r="CJ114" s="204"/>
      <c r="CK114" s="204">
        <v>2927</v>
      </c>
      <c r="CL114" s="204"/>
      <c r="CM114" s="204"/>
    </row>
    <row r="115" spans="1:91" ht="49.2" hidden="1">
      <c r="A115" s="125">
        <v>12</v>
      </c>
      <c r="B115" s="255" t="s">
        <v>844</v>
      </c>
      <c r="C115" s="145" t="s">
        <v>455</v>
      </c>
      <c r="D115" s="204"/>
      <c r="E115" s="204">
        <v>-8002</v>
      </c>
      <c r="F115" s="204">
        <v>-73598</v>
      </c>
      <c r="G115" s="204"/>
      <c r="H115" s="204"/>
      <c r="I115" s="204"/>
      <c r="J115" s="204"/>
      <c r="K115" s="204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>
        <v>-57135.5</v>
      </c>
      <c r="Y115" s="204"/>
      <c r="Z115" s="204">
        <v>0</v>
      </c>
      <c r="AA115" s="204">
        <v>0</v>
      </c>
      <c r="AB115" s="204"/>
      <c r="AC115" s="204"/>
      <c r="AD115" s="204"/>
      <c r="AE115" s="204"/>
      <c r="AF115" s="204">
        <v>0</v>
      </c>
      <c r="AG115" s="204"/>
      <c r="AH115" s="204"/>
      <c r="AI115" s="204"/>
      <c r="AJ115" s="204">
        <v>-6013</v>
      </c>
      <c r="AK115" s="204">
        <v>-445</v>
      </c>
      <c r="AL115" s="204">
        <v>-1600</v>
      </c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>
        <v>-41164.25</v>
      </c>
      <c r="BE115" s="204">
        <v>12127.28</v>
      </c>
      <c r="BF115" s="204"/>
      <c r="BG115" s="204"/>
      <c r="BH115" s="204">
        <v>-10808.25</v>
      </c>
      <c r="BI115" s="204"/>
      <c r="BJ115" s="204"/>
      <c r="BK115" s="204"/>
      <c r="BL115" s="204"/>
      <c r="BM115" s="204">
        <v>-684</v>
      </c>
      <c r="BN115" s="204"/>
      <c r="BO115" s="204"/>
      <c r="BP115" s="204"/>
      <c r="BQ115" s="204"/>
      <c r="BR115" s="204"/>
      <c r="BS115" s="204"/>
      <c r="BT115" s="204"/>
      <c r="BU115" s="204"/>
      <c r="BV115" s="204"/>
      <c r="BW115" s="204"/>
      <c r="BX115" s="204"/>
      <c r="BY115" s="204"/>
      <c r="BZ115" s="204"/>
      <c r="CA115" s="204"/>
      <c r="CB115" s="204"/>
      <c r="CC115" s="204"/>
      <c r="CD115" s="204"/>
      <c r="CE115" s="204"/>
      <c r="CF115" s="204"/>
      <c r="CG115" s="204"/>
      <c r="CH115" s="204"/>
      <c r="CI115" s="204"/>
      <c r="CJ115" s="204"/>
      <c r="CK115" s="204"/>
      <c r="CL115" s="204"/>
      <c r="CM115" s="204"/>
    </row>
    <row r="116" spans="1:91" ht="24.6" hidden="1">
      <c r="A116" s="125">
        <v>12</v>
      </c>
      <c r="B116" s="255" t="s">
        <v>845</v>
      </c>
      <c r="C116" s="145" t="s">
        <v>456</v>
      </c>
      <c r="D116" s="204"/>
      <c r="E116" s="204"/>
      <c r="F116" s="204">
        <v>-1570.91</v>
      </c>
      <c r="G116" s="204">
        <v>-30492</v>
      </c>
      <c r="H116" s="204"/>
      <c r="I116" s="204"/>
      <c r="J116" s="204"/>
      <c r="K116" s="204"/>
      <c r="L116" s="204"/>
      <c r="M116" s="204"/>
      <c r="N116" s="204"/>
      <c r="O116" s="204"/>
      <c r="P116" s="204">
        <v>-64524.9</v>
      </c>
      <c r="Q116" s="204"/>
      <c r="R116" s="204"/>
      <c r="S116" s="204"/>
      <c r="T116" s="204"/>
      <c r="U116" s="204"/>
      <c r="V116" s="204"/>
      <c r="W116" s="204">
        <v>-4961.87</v>
      </c>
      <c r="X116" s="204">
        <v>-152957.81</v>
      </c>
      <c r="Y116" s="204"/>
      <c r="Z116" s="204"/>
      <c r="AA116" s="204"/>
      <c r="AB116" s="204">
        <v>-11111.38</v>
      </c>
      <c r="AC116" s="204"/>
      <c r="AD116" s="204">
        <v>-960612.42</v>
      </c>
      <c r="AE116" s="204"/>
      <c r="AF116" s="204">
        <v>-371</v>
      </c>
      <c r="AG116" s="204"/>
      <c r="AH116" s="204"/>
      <c r="AI116" s="204"/>
      <c r="AJ116" s="204"/>
      <c r="AK116" s="204"/>
      <c r="AL116" s="204">
        <v>-10970.76</v>
      </c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>
        <v>-15878.32</v>
      </c>
      <c r="BC116" s="204"/>
      <c r="BD116" s="204"/>
      <c r="BE116" s="204"/>
      <c r="BF116" s="204">
        <v>-3127.58</v>
      </c>
      <c r="BG116" s="204"/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  <c r="BZ116" s="204"/>
      <c r="CA116" s="204"/>
      <c r="CB116" s="204"/>
      <c r="CC116" s="204"/>
      <c r="CD116" s="204"/>
      <c r="CE116" s="204">
        <v>-2996</v>
      </c>
      <c r="CF116" s="204"/>
      <c r="CG116" s="204"/>
      <c r="CH116" s="204"/>
      <c r="CI116" s="204"/>
      <c r="CJ116" s="204"/>
      <c r="CK116" s="204"/>
      <c r="CL116" s="204"/>
      <c r="CM116" s="204"/>
    </row>
    <row r="117" spans="1:91" ht="24.6" hidden="1">
      <c r="A117" s="125">
        <v>12</v>
      </c>
      <c r="B117" s="255" t="s">
        <v>846</v>
      </c>
      <c r="C117" s="146" t="s">
        <v>457</v>
      </c>
      <c r="D117" s="204"/>
      <c r="E117" s="204"/>
      <c r="F117" s="204">
        <v>1128.93</v>
      </c>
      <c r="G117" s="204"/>
      <c r="H117" s="204"/>
      <c r="I117" s="204"/>
      <c r="J117" s="204"/>
      <c r="K117" s="204"/>
      <c r="L117" s="204"/>
      <c r="M117" s="204"/>
      <c r="N117" s="204"/>
      <c r="O117" s="204"/>
      <c r="P117" s="204">
        <v>843.16</v>
      </c>
      <c r="Q117" s="204"/>
      <c r="R117" s="204"/>
      <c r="S117" s="204"/>
      <c r="T117" s="204"/>
      <c r="U117" s="204"/>
      <c r="V117" s="204"/>
      <c r="W117" s="204">
        <v>2072.8200000000002</v>
      </c>
      <c r="X117" s="204">
        <v>41122.6</v>
      </c>
      <c r="Y117" s="204">
        <v>445.69</v>
      </c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>
        <v>8809.59</v>
      </c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>
        <v>23563.22</v>
      </c>
      <c r="BF117" s="204">
        <v>2497.59</v>
      </c>
      <c r="BG117" s="204"/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6">
        <v>13110.86</v>
      </c>
      <c r="BT117" s="206"/>
      <c r="BU117" s="206"/>
      <c r="BV117" s="206"/>
      <c r="BW117" s="206"/>
      <c r="BX117" s="206"/>
      <c r="BY117" s="206"/>
      <c r="BZ117" s="206"/>
      <c r="CA117" s="206"/>
      <c r="CB117" s="206"/>
      <c r="CC117" s="206"/>
      <c r="CD117" s="206"/>
      <c r="CE117" s="206"/>
      <c r="CF117" s="206"/>
      <c r="CG117" s="206"/>
      <c r="CH117" s="206"/>
      <c r="CI117" s="206"/>
      <c r="CJ117" s="206"/>
      <c r="CK117" s="206"/>
      <c r="CL117" s="206"/>
      <c r="CM117" s="206"/>
    </row>
    <row r="118" spans="1:91" ht="24.6" hidden="1">
      <c r="A118" s="125">
        <v>12</v>
      </c>
      <c r="B118" s="255" t="s">
        <v>847</v>
      </c>
      <c r="C118" s="146" t="s">
        <v>458</v>
      </c>
      <c r="D118" s="204"/>
      <c r="E118" s="204">
        <v>6937</v>
      </c>
      <c r="F118" s="204">
        <v>73598</v>
      </c>
      <c r="G118" s="204"/>
      <c r="H118" s="204"/>
      <c r="I118" s="204"/>
      <c r="J118" s="204">
        <v>1181.75</v>
      </c>
      <c r="K118" s="204">
        <v>2191</v>
      </c>
      <c r="L118" s="204"/>
      <c r="M118" s="204">
        <v>3805</v>
      </c>
      <c r="N118" s="204">
        <v>49254</v>
      </c>
      <c r="O118" s="204"/>
      <c r="P118" s="204">
        <v>6791.5</v>
      </c>
      <c r="Q118" s="204"/>
      <c r="R118" s="204">
        <v>1050</v>
      </c>
      <c r="S118" s="204"/>
      <c r="T118" s="204">
        <v>28367.5</v>
      </c>
      <c r="U118" s="204">
        <v>10764.5</v>
      </c>
      <c r="V118" s="204"/>
      <c r="W118" s="204">
        <v>53785</v>
      </c>
      <c r="X118" s="204">
        <v>57135.5</v>
      </c>
      <c r="Y118" s="204">
        <v>46601.83</v>
      </c>
      <c r="Z118" s="204">
        <v>342214</v>
      </c>
      <c r="AA118" s="204">
        <v>220952</v>
      </c>
      <c r="AB118" s="204">
        <v>51239</v>
      </c>
      <c r="AC118" s="204">
        <v>54961</v>
      </c>
      <c r="AD118" s="204">
        <v>535258</v>
      </c>
      <c r="AE118" s="204">
        <v>13780</v>
      </c>
      <c r="AF118" s="204">
        <v>371</v>
      </c>
      <c r="AG118" s="204">
        <v>537.5</v>
      </c>
      <c r="AH118" s="204">
        <v>4848.25</v>
      </c>
      <c r="AI118" s="204">
        <v>46912</v>
      </c>
      <c r="AJ118" s="204">
        <v>6013</v>
      </c>
      <c r="AK118" s="204">
        <v>445</v>
      </c>
      <c r="AL118" s="204">
        <v>152794.5</v>
      </c>
      <c r="AM118" s="204">
        <v>3595</v>
      </c>
      <c r="AN118" s="204"/>
      <c r="AO118" s="204">
        <v>6748</v>
      </c>
      <c r="AP118" s="204">
        <v>23987</v>
      </c>
      <c r="AQ118" s="204">
        <v>2989</v>
      </c>
      <c r="AR118" s="204"/>
      <c r="AS118" s="204">
        <v>1505</v>
      </c>
      <c r="AT118" s="204"/>
      <c r="AU118" s="204"/>
      <c r="AV118" s="204"/>
      <c r="AW118" s="204"/>
      <c r="AX118" s="204">
        <v>2700</v>
      </c>
      <c r="AY118" s="204"/>
      <c r="AZ118" s="204"/>
      <c r="BA118" s="204"/>
      <c r="BB118" s="204">
        <v>13162</v>
      </c>
      <c r="BC118" s="204">
        <v>850</v>
      </c>
      <c r="BD118" s="204">
        <v>248702.5</v>
      </c>
      <c r="BE118" s="204">
        <v>124637.05</v>
      </c>
      <c r="BF118" s="204">
        <v>64547.75</v>
      </c>
      <c r="BG118" s="204">
        <v>34425</v>
      </c>
      <c r="BH118" s="204">
        <v>187730.5</v>
      </c>
      <c r="BI118" s="204"/>
      <c r="BJ118" s="204"/>
      <c r="BK118" s="204"/>
      <c r="BL118" s="204"/>
      <c r="BM118" s="204">
        <v>684</v>
      </c>
      <c r="BN118" s="204"/>
      <c r="BO118" s="204">
        <v>155</v>
      </c>
      <c r="BP118" s="204"/>
      <c r="BQ118" s="204">
        <v>1170</v>
      </c>
      <c r="BR118" s="204"/>
      <c r="BS118" s="204">
        <v>309876.25</v>
      </c>
      <c r="BT118" s="204"/>
      <c r="BU118" s="204"/>
      <c r="BV118" s="204">
        <v>41788</v>
      </c>
      <c r="BW118" s="204"/>
      <c r="BX118" s="204"/>
      <c r="BY118" s="204"/>
      <c r="BZ118" s="204"/>
      <c r="CA118" s="204"/>
      <c r="CB118" s="204"/>
      <c r="CC118" s="204">
        <v>10787</v>
      </c>
      <c r="CD118" s="204">
        <v>1936</v>
      </c>
      <c r="CE118" s="204">
        <v>38083</v>
      </c>
      <c r="CF118" s="204"/>
      <c r="CG118" s="204"/>
      <c r="CH118" s="204"/>
      <c r="CI118" s="204"/>
      <c r="CJ118" s="204"/>
      <c r="CK118" s="204">
        <v>0</v>
      </c>
      <c r="CL118" s="204"/>
      <c r="CM118" s="204"/>
    </row>
    <row r="119" spans="1:91" ht="24.6" hidden="1">
      <c r="A119" s="125">
        <v>12</v>
      </c>
      <c r="B119" s="255" t="s">
        <v>848</v>
      </c>
      <c r="C119" s="146" t="s">
        <v>1243</v>
      </c>
      <c r="D119" s="204">
        <v>371059</v>
      </c>
      <c r="E119" s="204">
        <v>8158</v>
      </c>
      <c r="F119" s="204">
        <v>111649</v>
      </c>
      <c r="G119" s="204">
        <v>23143</v>
      </c>
      <c r="H119" s="204"/>
      <c r="I119" s="204"/>
      <c r="J119" s="204"/>
      <c r="K119" s="204"/>
      <c r="L119" s="204"/>
      <c r="M119" s="204">
        <v>2741</v>
      </c>
      <c r="N119" s="204">
        <v>90065</v>
      </c>
      <c r="O119" s="204"/>
      <c r="P119" s="204">
        <v>146679.75</v>
      </c>
      <c r="Q119" s="204"/>
      <c r="R119" s="204"/>
      <c r="S119" s="204"/>
      <c r="T119" s="204">
        <v>22590.25</v>
      </c>
      <c r="U119" s="204"/>
      <c r="V119" s="204"/>
      <c r="W119" s="204">
        <v>45061.5</v>
      </c>
      <c r="X119" s="204">
        <v>1545556.25</v>
      </c>
      <c r="Y119" s="204">
        <v>14125.25</v>
      </c>
      <c r="Z119" s="204">
        <v>208103</v>
      </c>
      <c r="AA119" s="204">
        <v>72912</v>
      </c>
      <c r="AB119" s="204">
        <v>18433</v>
      </c>
      <c r="AC119" s="204">
        <v>76914</v>
      </c>
      <c r="AD119" s="204">
        <v>207167</v>
      </c>
      <c r="AE119" s="204">
        <v>12507</v>
      </c>
      <c r="AF119" s="204"/>
      <c r="AG119" s="204"/>
      <c r="AH119" s="204">
        <v>21032.3</v>
      </c>
      <c r="AI119" s="204">
        <v>22960</v>
      </c>
      <c r="AJ119" s="204"/>
      <c r="AK119" s="204"/>
      <c r="AL119" s="204">
        <v>590085.9</v>
      </c>
      <c r="AM119" s="204"/>
      <c r="AN119" s="204"/>
      <c r="AO119" s="204"/>
      <c r="AP119" s="204">
        <v>28200</v>
      </c>
      <c r="AQ119" s="204"/>
      <c r="AR119" s="204"/>
      <c r="AS119" s="204"/>
      <c r="AT119" s="204"/>
      <c r="AU119" s="204"/>
      <c r="AV119" s="204"/>
      <c r="AW119" s="204"/>
      <c r="AX119" s="204">
        <v>11763</v>
      </c>
      <c r="AY119" s="204"/>
      <c r="AZ119" s="204"/>
      <c r="BA119" s="204"/>
      <c r="BB119" s="204">
        <v>175056.25</v>
      </c>
      <c r="BC119" s="204"/>
      <c r="BD119" s="204">
        <v>797003.25</v>
      </c>
      <c r="BE119" s="204">
        <v>91265.4</v>
      </c>
      <c r="BF119" s="204">
        <v>16921.25</v>
      </c>
      <c r="BG119" s="204"/>
      <c r="BH119" s="204">
        <v>1191875.75</v>
      </c>
      <c r="BI119" s="204">
        <v>5564</v>
      </c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>
        <v>1903333.5</v>
      </c>
      <c r="BT119" s="204"/>
      <c r="BU119" s="204"/>
      <c r="BV119" s="204">
        <v>100800</v>
      </c>
      <c r="BW119" s="204"/>
      <c r="BX119" s="204"/>
      <c r="BY119" s="204"/>
      <c r="BZ119" s="204"/>
      <c r="CA119" s="204"/>
      <c r="CB119" s="204"/>
      <c r="CC119" s="204">
        <v>4615</v>
      </c>
      <c r="CD119" s="204"/>
      <c r="CE119" s="204">
        <v>3546</v>
      </c>
      <c r="CF119" s="204"/>
      <c r="CG119" s="204"/>
      <c r="CH119" s="204"/>
      <c r="CI119" s="204"/>
      <c r="CJ119" s="204"/>
      <c r="CK119" s="204"/>
      <c r="CL119" s="204"/>
      <c r="CM119" s="204"/>
    </row>
    <row r="120" spans="1:91" ht="49.2" hidden="1">
      <c r="A120" s="125">
        <v>12</v>
      </c>
      <c r="B120" s="255" t="s">
        <v>849</v>
      </c>
      <c r="C120" s="146" t="s">
        <v>459</v>
      </c>
      <c r="D120" s="204"/>
      <c r="E120" s="204"/>
      <c r="F120" s="204"/>
      <c r="G120" s="204"/>
      <c r="H120" s="204"/>
      <c r="I120" s="204"/>
      <c r="J120" s="204">
        <v>-1181.75</v>
      </c>
      <c r="K120" s="204">
        <v>0</v>
      </c>
      <c r="L120" s="204"/>
      <c r="M120" s="204">
        <v>-3805</v>
      </c>
      <c r="N120" s="204">
        <v>-49254</v>
      </c>
      <c r="O120" s="204"/>
      <c r="P120" s="204">
        <v>-7712</v>
      </c>
      <c r="Q120" s="204"/>
      <c r="R120" s="204"/>
      <c r="S120" s="204"/>
      <c r="T120" s="204">
        <v>-28367.5</v>
      </c>
      <c r="U120" s="204">
        <v>-10764.5</v>
      </c>
      <c r="V120" s="204"/>
      <c r="W120" s="204">
        <v>-54751</v>
      </c>
      <c r="X120" s="204"/>
      <c r="Y120" s="204">
        <v>-37762.33</v>
      </c>
      <c r="Z120" s="204">
        <v>-342214</v>
      </c>
      <c r="AA120" s="204">
        <v>-347671</v>
      </c>
      <c r="AB120" s="204">
        <v>-51239</v>
      </c>
      <c r="AC120" s="204">
        <v>-54961</v>
      </c>
      <c r="AD120" s="204"/>
      <c r="AE120" s="204">
        <v>-13780</v>
      </c>
      <c r="AF120" s="204"/>
      <c r="AG120" s="204">
        <v>-537.5</v>
      </c>
      <c r="AH120" s="204">
        <v>-4848.25</v>
      </c>
      <c r="AI120" s="204">
        <v>-46912</v>
      </c>
      <c r="AJ120" s="204"/>
      <c r="AK120" s="204"/>
      <c r="AL120" s="204">
        <v>-52514.57</v>
      </c>
      <c r="AM120" s="204">
        <v>-3595</v>
      </c>
      <c r="AN120" s="204"/>
      <c r="AO120" s="204">
        <v>-6748</v>
      </c>
      <c r="AP120" s="204">
        <v>-23987</v>
      </c>
      <c r="AQ120" s="204">
        <v>-2989</v>
      </c>
      <c r="AR120" s="204"/>
      <c r="AS120" s="204"/>
      <c r="AT120" s="204"/>
      <c r="AU120" s="204"/>
      <c r="AV120" s="204"/>
      <c r="AW120" s="204"/>
      <c r="AX120" s="204">
        <v>-2700</v>
      </c>
      <c r="AY120" s="204"/>
      <c r="AZ120" s="204"/>
      <c r="BA120" s="204"/>
      <c r="BB120" s="204">
        <v>-13162</v>
      </c>
      <c r="BC120" s="204">
        <v>-850</v>
      </c>
      <c r="BD120" s="204"/>
      <c r="BE120" s="204">
        <v>-123812.05</v>
      </c>
      <c r="BF120" s="204">
        <v>-64547.75</v>
      </c>
      <c r="BG120" s="204">
        <v>-34425</v>
      </c>
      <c r="BH120" s="204">
        <v>-180672.55</v>
      </c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>
        <v>-309876.25</v>
      </c>
      <c r="BT120" s="204"/>
      <c r="BU120" s="204"/>
      <c r="BV120" s="204">
        <v>-41788</v>
      </c>
      <c r="BW120" s="204"/>
      <c r="BX120" s="204"/>
      <c r="BY120" s="204"/>
      <c r="BZ120" s="204"/>
      <c r="CA120" s="204"/>
      <c r="CB120" s="204"/>
      <c r="CC120" s="204">
        <v>-10787</v>
      </c>
      <c r="CD120" s="204">
        <v>-1936</v>
      </c>
      <c r="CE120" s="204"/>
      <c r="CF120" s="204"/>
      <c r="CG120" s="204">
        <v>-37</v>
      </c>
      <c r="CH120" s="204"/>
      <c r="CI120" s="204"/>
      <c r="CJ120" s="204"/>
      <c r="CK120" s="204"/>
      <c r="CL120" s="204"/>
      <c r="CM120" s="204"/>
    </row>
    <row r="121" spans="1:91" ht="24.6" hidden="1">
      <c r="A121" s="125">
        <v>12</v>
      </c>
      <c r="B121" s="255" t="s">
        <v>850</v>
      </c>
      <c r="C121" s="146" t="s">
        <v>460</v>
      </c>
      <c r="D121" s="204">
        <v>1659294.6</v>
      </c>
      <c r="E121" s="204"/>
      <c r="F121" s="204"/>
      <c r="G121" s="204"/>
      <c r="H121" s="204"/>
      <c r="I121" s="204"/>
      <c r="J121" s="204"/>
      <c r="K121" s="204">
        <v>2675.38</v>
      </c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>
        <v>0</v>
      </c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>
        <v>6095.58</v>
      </c>
      <c r="AW121" s="204"/>
      <c r="AX121" s="204"/>
      <c r="AY121" s="204"/>
      <c r="AZ121" s="204"/>
      <c r="BA121" s="204"/>
      <c r="BB121" s="204"/>
      <c r="BC121" s="204"/>
      <c r="BD121" s="204">
        <v>785537.5</v>
      </c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/>
      <c r="BO121" s="204">
        <v>4339</v>
      </c>
      <c r="BP121" s="204"/>
      <c r="BQ121" s="204">
        <v>416.15</v>
      </c>
      <c r="BR121" s="204"/>
      <c r="BS121" s="206"/>
      <c r="BT121" s="204"/>
      <c r="BU121" s="204"/>
      <c r="BV121" s="204"/>
      <c r="BW121" s="204"/>
      <c r="BX121" s="204"/>
      <c r="BY121" s="204"/>
      <c r="BZ121" s="204"/>
      <c r="CA121" s="204"/>
      <c r="CB121" s="204"/>
      <c r="CC121" s="204"/>
      <c r="CD121" s="204"/>
      <c r="CE121" s="204">
        <v>0.64</v>
      </c>
      <c r="CF121" s="204">
        <v>986.94</v>
      </c>
      <c r="CG121" s="204"/>
      <c r="CH121" s="204"/>
      <c r="CI121" s="204"/>
      <c r="CJ121" s="204"/>
      <c r="CK121" s="204">
        <v>1857.88</v>
      </c>
      <c r="CL121" s="204"/>
      <c r="CM121" s="204"/>
    </row>
    <row r="122" spans="1:91" ht="24.6" hidden="1">
      <c r="A122" s="125">
        <v>19</v>
      </c>
      <c r="B122" s="255" t="s">
        <v>851</v>
      </c>
      <c r="C122" s="146" t="s">
        <v>461</v>
      </c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  <c r="BV122" s="204"/>
      <c r="BW122" s="204"/>
      <c r="BX122" s="204"/>
      <c r="BY122" s="204"/>
      <c r="BZ122" s="204"/>
      <c r="CA122" s="204"/>
      <c r="CB122" s="204"/>
      <c r="CC122" s="204"/>
      <c r="CD122" s="204"/>
      <c r="CE122" s="204"/>
      <c r="CF122" s="204"/>
      <c r="CG122" s="204"/>
      <c r="CH122" s="204"/>
      <c r="CI122" s="204"/>
      <c r="CJ122" s="204"/>
      <c r="CK122" s="204"/>
      <c r="CL122" s="204"/>
      <c r="CM122" s="204"/>
    </row>
    <row r="123" spans="1:91" ht="24.6" hidden="1">
      <c r="A123" s="125">
        <v>19</v>
      </c>
      <c r="B123" s="255" t="s">
        <v>852</v>
      </c>
      <c r="C123" s="146" t="s">
        <v>462</v>
      </c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>
        <v>7500</v>
      </c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  <c r="BZ123" s="204"/>
      <c r="CA123" s="204"/>
      <c r="CB123" s="204"/>
      <c r="CC123" s="204"/>
      <c r="CD123" s="204"/>
      <c r="CE123" s="204"/>
      <c r="CF123" s="204"/>
      <c r="CG123" s="204"/>
      <c r="CH123" s="204"/>
      <c r="CI123" s="204"/>
      <c r="CJ123" s="204"/>
      <c r="CK123" s="204"/>
      <c r="CL123" s="204"/>
      <c r="CM123" s="204"/>
    </row>
    <row r="124" spans="1:91" ht="24.6" hidden="1">
      <c r="A124" s="125">
        <v>19</v>
      </c>
      <c r="B124" s="255" t="s">
        <v>853</v>
      </c>
      <c r="C124" s="146" t="s">
        <v>463</v>
      </c>
      <c r="D124" s="204"/>
      <c r="E124" s="204"/>
      <c r="F124" s="204"/>
      <c r="G124" s="204"/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>
        <v>2000</v>
      </c>
      <c r="AN124" s="204"/>
      <c r="AO124" s="204"/>
      <c r="AP124" s="204"/>
      <c r="AQ124" s="204">
        <v>46500</v>
      </c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>
        <v>400</v>
      </c>
      <c r="BF124" s="204"/>
      <c r="BG124" s="204"/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  <c r="BZ124" s="204"/>
      <c r="CA124" s="204"/>
      <c r="CB124" s="204"/>
      <c r="CC124" s="204"/>
      <c r="CD124" s="204"/>
      <c r="CE124" s="204"/>
      <c r="CF124" s="204"/>
      <c r="CG124" s="204"/>
      <c r="CH124" s="204"/>
      <c r="CI124" s="204"/>
      <c r="CJ124" s="204"/>
      <c r="CK124" s="204"/>
      <c r="CL124" s="204"/>
      <c r="CM124" s="204"/>
    </row>
    <row r="125" spans="1:91" ht="24.6" hidden="1">
      <c r="A125" s="125">
        <v>19</v>
      </c>
      <c r="B125" s="255" t="s">
        <v>854</v>
      </c>
      <c r="C125" s="146" t="s">
        <v>464</v>
      </c>
      <c r="D125" s="204"/>
      <c r="E125" s="204"/>
      <c r="F125" s="204">
        <v>18300</v>
      </c>
      <c r="G125" s="204">
        <v>40000</v>
      </c>
      <c r="H125" s="204"/>
      <c r="I125" s="204">
        <v>95199.22</v>
      </c>
      <c r="J125" s="204">
        <v>153385</v>
      </c>
      <c r="K125" s="204"/>
      <c r="L125" s="204"/>
      <c r="M125" s="204"/>
      <c r="N125" s="204"/>
      <c r="O125" s="204"/>
      <c r="P125" s="204"/>
      <c r="Q125" s="204">
        <v>91870.15</v>
      </c>
      <c r="R125" s="204">
        <v>1340580</v>
      </c>
      <c r="S125" s="204">
        <v>349800</v>
      </c>
      <c r="T125" s="204">
        <v>80990</v>
      </c>
      <c r="U125" s="204">
        <v>81990</v>
      </c>
      <c r="V125" s="204"/>
      <c r="W125" s="204"/>
      <c r="X125" s="204">
        <v>81460</v>
      </c>
      <c r="Y125" s="204">
        <v>60254</v>
      </c>
      <c r="Z125" s="204">
        <v>16800</v>
      </c>
      <c r="AA125" s="204"/>
      <c r="AB125" s="204">
        <v>36200</v>
      </c>
      <c r="AC125" s="204">
        <v>67500</v>
      </c>
      <c r="AD125" s="204">
        <v>8700</v>
      </c>
      <c r="AE125" s="204">
        <v>100075</v>
      </c>
      <c r="AF125" s="204"/>
      <c r="AG125" s="204">
        <v>182082</v>
      </c>
      <c r="AH125" s="204">
        <v>108065</v>
      </c>
      <c r="AI125" s="204"/>
      <c r="AJ125" s="204">
        <v>93920</v>
      </c>
      <c r="AK125" s="204">
        <v>51000</v>
      </c>
      <c r="AL125" s="204"/>
      <c r="AM125" s="204"/>
      <c r="AN125" s="204">
        <v>10000</v>
      </c>
      <c r="AO125" s="204">
        <v>78250</v>
      </c>
      <c r="AP125" s="204">
        <v>500004</v>
      </c>
      <c r="AQ125" s="204">
        <v>17500</v>
      </c>
      <c r="AR125" s="204">
        <v>24948</v>
      </c>
      <c r="AS125" s="204"/>
      <c r="AT125" s="204"/>
      <c r="AU125" s="204">
        <v>71500</v>
      </c>
      <c r="AV125" s="204">
        <v>93240</v>
      </c>
      <c r="AW125" s="204">
        <v>338419.63</v>
      </c>
      <c r="AX125" s="204">
        <v>40000</v>
      </c>
      <c r="AY125" s="204">
        <v>128200</v>
      </c>
      <c r="AZ125" s="204">
        <v>154415</v>
      </c>
      <c r="BA125" s="204"/>
      <c r="BB125" s="204">
        <v>22500</v>
      </c>
      <c r="BC125" s="204">
        <v>21000</v>
      </c>
      <c r="BD125" s="204">
        <v>735924</v>
      </c>
      <c r="BE125" s="204">
        <v>132450</v>
      </c>
      <c r="BF125" s="204"/>
      <c r="BG125" s="204">
        <v>174945</v>
      </c>
      <c r="BH125" s="204">
        <v>335000</v>
      </c>
      <c r="BI125" s="204">
        <v>162000</v>
      </c>
      <c r="BJ125" s="204"/>
      <c r="BK125" s="204">
        <v>132000</v>
      </c>
      <c r="BL125" s="204"/>
      <c r="BM125" s="204"/>
      <c r="BN125" s="204"/>
      <c r="BO125" s="204">
        <v>205500</v>
      </c>
      <c r="BP125" s="204">
        <v>343300</v>
      </c>
      <c r="BQ125" s="204">
        <v>118390</v>
      </c>
      <c r="BR125" s="204">
        <v>42790</v>
      </c>
      <c r="BS125" s="204">
        <v>61500</v>
      </c>
      <c r="BT125" s="204">
        <v>328500</v>
      </c>
      <c r="BU125" s="204">
        <v>66000</v>
      </c>
      <c r="BV125" s="204">
        <v>43580</v>
      </c>
      <c r="BW125" s="204"/>
      <c r="BX125" s="204">
        <v>8620</v>
      </c>
      <c r="BY125" s="204"/>
      <c r="BZ125" s="204"/>
      <c r="CA125" s="204"/>
      <c r="CB125" s="204">
        <v>13500</v>
      </c>
      <c r="CC125" s="204"/>
      <c r="CD125" s="204"/>
      <c r="CE125" s="204"/>
      <c r="CF125" s="204"/>
      <c r="CG125" s="204"/>
      <c r="CH125" s="204"/>
      <c r="CI125" s="204">
        <v>31482</v>
      </c>
      <c r="CJ125" s="204"/>
      <c r="CK125" s="204">
        <v>286465</v>
      </c>
      <c r="CL125" s="204"/>
      <c r="CM125" s="204"/>
    </row>
    <row r="126" spans="1:91" ht="24.6" hidden="1">
      <c r="A126" s="125">
        <v>19</v>
      </c>
      <c r="B126" s="255" t="s">
        <v>855</v>
      </c>
      <c r="C126" s="147" t="s">
        <v>1244</v>
      </c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>
        <v>12930</v>
      </c>
      <c r="P126" s="204">
        <v>38739</v>
      </c>
      <c r="Q126" s="204"/>
      <c r="R126" s="204"/>
      <c r="S126" s="204"/>
      <c r="T126" s="204"/>
      <c r="U126" s="204"/>
      <c r="V126" s="204"/>
      <c r="W126" s="204"/>
      <c r="X126" s="204">
        <v>127134</v>
      </c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/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>
        <v>240</v>
      </c>
      <c r="AW126" s="204"/>
      <c r="AX126" s="204">
        <v>30000</v>
      </c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>
        <v>170256</v>
      </c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4"/>
      <c r="BV126" s="204"/>
      <c r="BW126" s="204"/>
      <c r="BX126" s="204"/>
      <c r="BY126" s="204"/>
      <c r="BZ126" s="204"/>
      <c r="CA126" s="204"/>
      <c r="CB126" s="204"/>
      <c r="CC126" s="204"/>
      <c r="CD126" s="204">
        <v>5000</v>
      </c>
      <c r="CE126" s="204"/>
      <c r="CF126" s="204"/>
      <c r="CG126" s="204"/>
      <c r="CH126" s="204">
        <v>20000</v>
      </c>
      <c r="CI126" s="204"/>
      <c r="CJ126" s="204"/>
      <c r="CK126" s="204"/>
      <c r="CL126" s="204"/>
      <c r="CM126" s="204"/>
    </row>
    <row r="127" spans="1:91" ht="24.6" hidden="1">
      <c r="A127" s="125">
        <v>19</v>
      </c>
      <c r="B127" s="255" t="s">
        <v>856</v>
      </c>
      <c r="C127" s="147" t="s">
        <v>465</v>
      </c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6"/>
      <c r="BT127" s="204"/>
      <c r="BU127" s="204"/>
      <c r="BV127" s="204"/>
      <c r="BW127" s="204"/>
      <c r="BX127" s="204"/>
      <c r="BY127" s="204"/>
      <c r="BZ127" s="204"/>
      <c r="CA127" s="206"/>
      <c r="CB127" s="204"/>
      <c r="CC127" s="204">
        <v>14400</v>
      </c>
      <c r="CD127" s="204"/>
      <c r="CE127" s="204"/>
      <c r="CF127" s="204"/>
      <c r="CG127" s="204"/>
      <c r="CH127" s="204"/>
      <c r="CI127" s="204"/>
      <c r="CJ127" s="204"/>
      <c r="CK127" s="204"/>
      <c r="CL127" s="204"/>
      <c r="CM127" s="204"/>
    </row>
    <row r="128" spans="1:91" ht="24.6" hidden="1">
      <c r="A128" s="125">
        <v>19</v>
      </c>
      <c r="B128" s="255" t="s">
        <v>857</v>
      </c>
      <c r="C128" s="147" t="s">
        <v>466</v>
      </c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6"/>
      <c r="BT128" s="204"/>
      <c r="BU128" s="204"/>
      <c r="BV128" s="206"/>
      <c r="BW128" s="204"/>
      <c r="BX128" s="204"/>
      <c r="BY128" s="204"/>
      <c r="BZ128" s="204"/>
      <c r="CA128" s="204"/>
      <c r="CB128" s="204"/>
      <c r="CC128" s="204"/>
      <c r="CD128" s="204"/>
      <c r="CE128" s="204"/>
      <c r="CF128" s="204"/>
      <c r="CG128" s="204"/>
      <c r="CH128" s="204"/>
      <c r="CI128" s="204"/>
      <c r="CJ128" s="204"/>
      <c r="CK128" s="204"/>
      <c r="CL128" s="204"/>
      <c r="CM128" s="204"/>
    </row>
    <row r="129" spans="1:91" ht="24.6" hidden="1">
      <c r="A129" s="125">
        <v>19</v>
      </c>
      <c r="B129" s="255" t="s">
        <v>858</v>
      </c>
      <c r="C129" s="147" t="s">
        <v>467</v>
      </c>
      <c r="D129" s="204">
        <v>1017588.85</v>
      </c>
      <c r="E129" s="204">
        <v>2016</v>
      </c>
      <c r="F129" s="204">
        <v>42486.559999999998</v>
      </c>
      <c r="G129" s="204">
        <v>98978.23</v>
      </c>
      <c r="H129" s="204">
        <v>34817.42</v>
      </c>
      <c r="I129" s="204">
        <v>92180</v>
      </c>
      <c r="J129" s="204">
        <v>31880.560000000001</v>
      </c>
      <c r="K129" s="204">
        <v>2045632.88</v>
      </c>
      <c r="L129" s="204">
        <v>33658</v>
      </c>
      <c r="M129" s="204">
        <v>2234.56</v>
      </c>
      <c r="N129" s="204">
        <v>2120271.5</v>
      </c>
      <c r="O129" s="204">
        <v>1433279.55</v>
      </c>
      <c r="P129" s="204">
        <v>2949920.3</v>
      </c>
      <c r="Q129" s="204">
        <v>138575.96</v>
      </c>
      <c r="R129" s="204">
        <v>84506.15</v>
      </c>
      <c r="S129" s="204">
        <v>21579</v>
      </c>
      <c r="T129" s="204">
        <v>37014.07</v>
      </c>
      <c r="U129" s="204">
        <v>353122</v>
      </c>
      <c r="V129" s="204">
        <v>42564.56</v>
      </c>
      <c r="W129" s="204">
        <v>176300.01</v>
      </c>
      <c r="X129" s="204">
        <v>597986.04</v>
      </c>
      <c r="Y129" s="204">
        <v>37531.08</v>
      </c>
      <c r="Z129" s="204">
        <v>215395.04</v>
      </c>
      <c r="AA129" s="204">
        <v>69262.559999999998</v>
      </c>
      <c r="AB129" s="204">
        <v>169574.56</v>
      </c>
      <c r="AC129" s="204">
        <v>131212.18</v>
      </c>
      <c r="AD129" s="204">
        <v>6000</v>
      </c>
      <c r="AE129" s="204">
        <v>1959488.2</v>
      </c>
      <c r="AF129" s="204">
        <v>280500</v>
      </c>
      <c r="AG129" s="204">
        <v>210558.29</v>
      </c>
      <c r="AH129" s="204">
        <v>62911.12</v>
      </c>
      <c r="AI129" s="204">
        <v>172264.1</v>
      </c>
      <c r="AJ129" s="204">
        <v>12745.22</v>
      </c>
      <c r="AK129" s="204">
        <v>180052.56</v>
      </c>
      <c r="AL129" s="204">
        <v>844040.34</v>
      </c>
      <c r="AM129" s="204">
        <v>263821.98</v>
      </c>
      <c r="AN129" s="204">
        <v>12433.99</v>
      </c>
      <c r="AO129" s="204">
        <v>975254.31</v>
      </c>
      <c r="AP129" s="204">
        <v>530436.52</v>
      </c>
      <c r="AQ129" s="204">
        <v>70555</v>
      </c>
      <c r="AR129" s="204">
        <v>2514.19</v>
      </c>
      <c r="AS129" s="204">
        <v>458018.13</v>
      </c>
      <c r="AT129" s="204">
        <v>103000</v>
      </c>
      <c r="AU129" s="204">
        <v>588451.07999999996</v>
      </c>
      <c r="AV129" s="204">
        <v>90690</v>
      </c>
      <c r="AW129" s="204">
        <v>96827.89</v>
      </c>
      <c r="AX129" s="204">
        <v>503490</v>
      </c>
      <c r="AY129" s="204">
        <v>20660.62</v>
      </c>
      <c r="AZ129" s="204">
        <v>18168.02</v>
      </c>
      <c r="BA129" s="204">
        <v>77700</v>
      </c>
      <c r="BB129" s="204">
        <v>279303.5</v>
      </c>
      <c r="BC129" s="204">
        <v>58046.99</v>
      </c>
      <c r="BD129" s="204">
        <v>4136300.5</v>
      </c>
      <c r="BE129" s="204">
        <v>585017.54</v>
      </c>
      <c r="BF129" s="204">
        <v>1459992</v>
      </c>
      <c r="BG129" s="204">
        <v>319423</v>
      </c>
      <c r="BH129" s="204">
        <v>3732380.81</v>
      </c>
      <c r="BI129" s="204">
        <v>10403.56</v>
      </c>
      <c r="BJ129" s="204">
        <v>575600</v>
      </c>
      <c r="BK129" s="204">
        <v>61189.56</v>
      </c>
      <c r="BL129" s="204">
        <v>2000</v>
      </c>
      <c r="BM129" s="204">
        <v>352233.66</v>
      </c>
      <c r="BN129" s="204">
        <v>1036476.32</v>
      </c>
      <c r="BO129" s="204">
        <v>55000</v>
      </c>
      <c r="BP129" s="204">
        <v>318486</v>
      </c>
      <c r="BQ129" s="204">
        <v>392000</v>
      </c>
      <c r="BR129" s="204">
        <v>524924.55000000005</v>
      </c>
      <c r="BS129" s="206">
        <v>2302487.0699999998</v>
      </c>
      <c r="BT129" s="204">
        <v>29020</v>
      </c>
      <c r="BU129" s="204">
        <v>52820.75</v>
      </c>
      <c r="BV129" s="204">
        <v>884115.16</v>
      </c>
      <c r="BW129" s="204">
        <v>59605.74</v>
      </c>
      <c r="BX129" s="204">
        <v>20000</v>
      </c>
      <c r="BY129" s="204">
        <v>620863.41</v>
      </c>
      <c r="BZ129" s="204">
        <v>54409</v>
      </c>
      <c r="CA129" s="204">
        <v>11500</v>
      </c>
      <c r="CB129" s="204">
        <v>48265.07</v>
      </c>
      <c r="CC129" s="204">
        <v>23238.91</v>
      </c>
      <c r="CD129" s="204">
        <v>21274.23</v>
      </c>
      <c r="CE129" s="204">
        <v>30.56</v>
      </c>
      <c r="CF129" s="204">
        <v>373686.67</v>
      </c>
      <c r="CG129" s="204"/>
      <c r="CH129" s="204"/>
      <c r="CI129" s="204">
        <v>62618</v>
      </c>
      <c r="CJ129" s="204">
        <v>4000</v>
      </c>
      <c r="CK129" s="204">
        <v>1893666</v>
      </c>
      <c r="CL129" s="204">
        <v>160057</v>
      </c>
      <c r="CM129" s="204">
        <v>185927.99</v>
      </c>
    </row>
    <row r="130" spans="1:91" ht="24.6" hidden="1">
      <c r="A130" s="125">
        <v>19</v>
      </c>
      <c r="B130" s="255" t="s">
        <v>859</v>
      </c>
      <c r="C130" s="147" t="s">
        <v>468</v>
      </c>
      <c r="D130" s="204">
        <v>900</v>
      </c>
      <c r="E130" s="204"/>
      <c r="F130" s="204"/>
      <c r="G130" s="204">
        <v>57309.62</v>
      </c>
      <c r="H130" s="204"/>
      <c r="I130" s="204"/>
      <c r="J130" s="204">
        <v>53000</v>
      </c>
      <c r="K130" s="204">
        <v>385796.76</v>
      </c>
      <c r="L130" s="204">
        <v>30583.15</v>
      </c>
      <c r="M130" s="204">
        <v>1374810</v>
      </c>
      <c r="N130" s="204">
        <v>1748830</v>
      </c>
      <c r="O130" s="204"/>
      <c r="P130" s="204">
        <v>1533615.09</v>
      </c>
      <c r="Q130" s="204">
        <v>186423.02</v>
      </c>
      <c r="R130" s="204">
        <v>11.98</v>
      </c>
      <c r="S130" s="204"/>
      <c r="T130" s="204">
        <v>55358.57</v>
      </c>
      <c r="U130" s="204">
        <v>375548</v>
      </c>
      <c r="V130" s="204"/>
      <c r="W130" s="204">
        <v>1000</v>
      </c>
      <c r="X130" s="204">
        <v>477523510.73000002</v>
      </c>
      <c r="Y130" s="204">
        <v>332580.09000000003</v>
      </c>
      <c r="Z130" s="204">
        <v>4140000</v>
      </c>
      <c r="AA130" s="204">
        <v>66000</v>
      </c>
      <c r="AB130" s="204"/>
      <c r="AC130" s="204">
        <v>124462.47</v>
      </c>
      <c r="AD130" s="204"/>
      <c r="AE130" s="204">
        <v>967999.98</v>
      </c>
      <c r="AF130" s="204"/>
      <c r="AG130" s="204"/>
      <c r="AH130" s="204">
        <v>2114672.89</v>
      </c>
      <c r="AI130" s="204">
        <v>752328.12</v>
      </c>
      <c r="AJ130" s="204"/>
      <c r="AK130" s="204">
        <v>413348.01</v>
      </c>
      <c r="AL130" s="204">
        <v>30224951.859999999</v>
      </c>
      <c r="AM130" s="204">
        <v>83398.100000000006</v>
      </c>
      <c r="AN130" s="204"/>
      <c r="AO130" s="204">
        <v>5963478.2300000004</v>
      </c>
      <c r="AP130" s="204"/>
      <c r="AQ130" s="204">
        <v>520500</v>
      </c>
      <c r="AR130" s="204"/>
      <c r="AS130" s="204">
        <v>1672747.11</v>
      </c>
      <c r="AT130" s="204">
        <v>89723.02</v>
      </c>
      <c r="AU130" s="204">
        <v>910000</v>
      </c>
      <c r="AV130" s="204"/>
      <c r="AW130" s="204"/>
      <c r="AX130" s="204"/>
      <c r="AY130" s="204"/>
      <c r="AZ130" s="204">
        <v>5900</v>
      </c>
      <c r="BA130" s="204"/>
      <c r="BB130" s="204">
        <v>818559.99</v>
      </c>
      <c r="BC130" s="204">
        <v>1439467.21</v>
      </c>
      <c r="BD130" s="204">
        <v>5286878</v>
      </c>
      <c r="BE130" s="204">
        <v>336055.47</v>
      </c>
      <c r="BF130" s="204"/>
      <c r="BG130" s="204">
        <v>2119773.31</v>
      </c>
      <c r="BH130" s="204">
        <v>3096909.62</v>
      </c>
      <c r="BI130" s="204"/>
      <c r="BJ130" s="204">
        <v>27212.1</v>
      </c>
      <c r="BK130" s="204"/>
      <c r="BL130" s="204">
        <v>100150</v>
      </c>
      <c r="BM130" s="204">
        <v>2004422.14</v>
      </c>
      <c r="BN130" s="204"/>
      <c r="BO130" s="204">
        <v>206250.25</v>
      </c>
      <c r="BP130" s="204">
        <v>51000</v>
      </c>
      <c r="BQ130" s="204">
        <v>489561.08</v>
      </c>
      <c r="BR130" s="204"/>
      <c r="BS130" s="204">
        <v>1098966.67</v>
      </c>
      <c r="BT130" s="206">
        <v>940200</v>
      </c>
      <c r="BU130" s="206">
        <v>2500000</v>
      </c>
      <c r="BV130" s="204">
        <v>1181521.05</v>
      </c>
      <c r="BW130" s="206"/>
      <c r="BX130" s="206"/>
      <c r="BY130" s="206">
        <v>305387.90999999997</v>
      </c>
      <c r="BZ130" s="206">
        <v>105300</v>
      </c>
      <c r="CA130" s="206"/>
      <c r="CB130" s="206">
        <v>48199.98</v>
      </c>
      <c r="CC130" s="206">
        <v>65578.05</v>
      </c>
      <c r="CD130" s="206"/>
      <c r="CE130" s="206"/>
      <c r="CF130" s="206">
        <v>285441.28000000003</v>
      </c>
      <c r="CG130" s="206"/>
      <c r="CH130" s="206"/>
      <c r="CI130" s="206"/>
      <c r="CJ130" s="206"/>
      <c r="CK130" s="206">
        <v>792434.25</v>
      </c>
      <c r="CL130" s="206">
        <v>281359.5</v>
      </c>
      <c r="CM130" s="206">
        <v>9097.02</v>
      </c>
    </row>
    <row r="131" spans="1:91" ht="24.6" hidden="1">
      <c r="A131" s="125">
        <v>19</v>
      </c>
      <c r="B131" s="255" t="s">
        <v>860</v>
      </c>
      <c r="C131" s="147" t="s">
        <v>469</v>
      </c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4"/>
      <c r="CM131" s="204"/>
    </row>
    <row r="132" spans="1:91" ht="24.6" hidden="1">
      <c r="A132" s="125">
        <v>19</v>
      </c>
      <c r="B132" s="255" t="s">
        <v>861</v>
      </c>
      <c r="C132" s="147" t="s">
        <v>470</v>
      </c>
      <c r="D132" s="204">
        <v>323274.59999999998</v>
      </c>
      <c r="E132" s="204">
        <v>26334.36</v>
      </c>
      <c r="F132" s="204"/>
      <c r="G132" s="204"/>
      <c r="H132" s="204">
        <v>16028.97</v>
      </c>
      <c r="I132" s="204"/>
      <c r="J132" s="204"/>
      <c r="K132" s="204"/>
      <c r="L132" s="204">
        <v>2271.67</v>
      </c>
      <c r="M132" s="204"/>
      <c r="N132" s="204"/>
      <c r="O132" s="204"/>
      <c r="P132" s="204">
        <v>247612.72</v>
      </c>
      <c r="Q132" s="204"/>
      <c r="R132" s="204"/>
      <c r="S132" s="204">
        <v>21988.1</v>
      </c>
      <c r="T132" s="204">
        <v>62609.36</v>
      </c>
      <c r="U132" s="204"/>
      <c r="V132" s="204"/>
      <c r="W132" s="204"/>
      <c r="X132" s="204">
        <v>381238.94</v>
      </c>
      <c r="Y132" s="204"/>
      <c r="Z132" s="204"/>
      <c r="AA132" s="204"/>
      <c r="AB132" s="204">
        <v>5973.4</v>
      </c>
      <c r="AC132" s="204"/>
      <c r="AD132" s="204">
        <v>2137.7600000000002</v>
      </c>
      <c r="AE132" s="204">
        <v>38023.360000000001</v>
      </c>
      <c r="AF132" s="204"/>
      <c r="AG132" s="204">
        <v>741.66</v>
      </c>
      <c r="AH132" s="204">
        <v>3534.07</v>
      </c>
      <c r="AI132" s="204">
        <v>39424.44</v>
      </c>
      <c r="AJ132" s="204">
        <v>1235.82</v>
      </c>
      <c r="AK132" s="204"/>
      <c r="AL132" s="204">
        <v>420633</v>
      </c>
      <c r="AM132" s="204">
        <v>86009.21</v>
      </c>
      <c r="AN132" s="204">
        <v>34217.57</v>
      </c>
      <c r="AO132" s="204"/>
      <c r="AP132" s="204">
        <v>77290.28</v>
      </c>
      <c r="AQ132" s="204">
        <v>9055.98</v>
      </c>
      <c r="AR132" s="204">
        <v>26512.42</v>
      </c>
      <c r="AS132" s="204"/>
      <c r="AT132" s="204">
        <v>58193.4</v>
      </c>
      <c r="AU132" s="204">
        <v>26371.85</v>
      </c>
      <c r="AV132" s="204">
        <v>10900.05</v>
      </c>
      <c r="AW132" s="204"/>
      <c r="AX132" s="204">
        <v>16894.95</v>
      </c>
      <c r="AY132" s="204">
        <v>36141.08</v>
      </c>
      <c r="AZ132" s="204"/>
      <c r="BA132" s="204"/>
      <c r="BB132" s="204"/>
      <c r="BC132" s="204"/>
      <c r="BD132" s="204"/>
      <c r="BE132" s="204">
        <v>54057.17</v>
      </c>
      <c r="BF132" s="204">
        <v>11916.11</v>
      </c>
      <c r="BG132" s="204"/>
      <c r="BH132" s="204"/>
      <c r="BI132" s="204">
        <v>4614.3900000000003</v>
      </c>
      <c r="BJ132" s="204"/>
      <c r="BK132" s="204">
        <v>14647.04</v>
      </c>
      <c r="BL132" s="204"/>
      <c r="BM132" s="204">
        <v>164498.31</v>
      </c>
      <c r="BN132" s="204">
        <v>86902.73</v>
      </c>
      <c r="BO132" s="204">
        <v>16103.98</v>
      </c>
      <c r="BP132" s="204">
        <v>6219.09</v>
      </c>
      <c r="BQ132" s="204">
        <v>61508.53</v>
      </c>
      <c r="BR132" s="204">
        <v>22813.71</v>
      </c>
      <c r="BS132" s="206">
        <v>2667667.5299999998</v>
      </c>
      <c r="BT132" s="204"/>
      <c r="BU132" s="204">
        <v>5643.33</v>
      </c>
      <c r="BV132" s="204">
        <v>86265.48</v>
      </c>
      <c r="BW132" s="204">
        <v>16420.240000000002</v>
      </c>
      <c r="BX132" s="204">
        <v>7586.08</v>
      </c>
      <c r="BY132" s="204"/>
      <c r="BZ132" s="204">
        <v>5896.4</v>
      </c>
      <c r="CA132" s="204">
        <v>3049.2</v>
      </c>
      <c r="CB132" s="204">
        <v>23458.79</v>
      </c>
      <c r="CC132" s="204"/>
      <c r="CD132" s="204">
        <v>3010.16</v>
      </c>
      <c r="CE132" s="204"/>
      <c r="CF132" s="204">
        <v>15118.37</v>
      </c>
      <c r="CG132" s="204"/>
      <c r="CH132" s="204"/>
      <c r="CI132" s="204">
        <v>5583.29</v>
      </c>
      <c r="CJ132" s="204">
        <v>6334.13</v>
      </c>
      <c r="CK132" s="204"/>
      <c r="CL132" s="204">
        <v>10783.71</v>
      </c>
      <c r="CM132" s="204">
        <v>2371.14</v>
      </c>
    </row>
    <row r="133" spans="1:91" ht="24.6" hidden="1">
      <c r="A133" s="125">
        <v>19</v>
      </c>
      <c r="B133" s="255" t="s">
        <v>862</v>
      </c>
      <c r="C133" s="147" t="s">
        <v>389</v>
      </c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>
        <v>32000</v>
      </c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6"/>
      <c r="BT133" s="206"/>
      <c r="BU133" s="204"/>
      <c r="BV133" s="206"/>
      <c r="BW133" s="206"/>
      <c r="BX133" s="206"/>
      <c r="BY133" s="206"/>
      <c r="BZ133" s="204"/>
      <c r="CA133" s="206"/>
      <c r="CB133" s="206"/>
      <c r="CC133" s="206"/>
      <c r="CD133" s="206"/>
      <c r="CE133" s="206"/>
      <c r="CF133" s="206"/>
      <c r="CG133" s="206"/>
      <c r="CH133" s="206"/>
      <c r="CI133" s="206"/>
      <c r="CJ133" s="206"/>
      <c r="CK133" s="206"/>
      <c r="CL133" s="206"/>
      <c r="CM133" s="206"/>
    </row>
    <row r="134" spans="1:91" ht="24.6" hidden="1">
      <c r="A134" s="125">
        <v>19</v>
      </c>
      <c r="B134" s="255" t="s">
        <v>863</v>
      </c>
      <c r="C134" s="147" t="s">
        <v>390</v>
      </c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>
        <v>30500</v>
      </c>
      <c r="AA134" s="204">
        <v>39160</v>
      </c>
      <c r="AB134" s="204">
        <v>11000</v>
      </c>
      <c r="AC134" s="204">
        <v>6000</v>
      </c>
      <c r="AD134" s="204">
        <v>2500</v>
      </c>
      <c r="AE134" s="204">
        <v>3230</v>
      </c>
      <c r="AF134" s="204"/>
      <c r="AG134" s="204"/>
      <c r="AH134" s="204"/>
      <c r="AI134" s="204">
        <v>11500</v>
      </c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>
        <v>117500</v>
      </c>
      <c r="BT134" s="204">
        <v>46700</v>
      </c>
      <c r="BU134" s="204"/>
      <c r="BV134" s="204"/>
      <c r="BW134" s="204"/>
      <c r="BX134" s="204"/>
      <c r="BY134" s="204"/>
      <c r="BZ134" s="204"/>
      <c r="CA134" s="204"/>
      <c r="CB134" s="204"/>
      <c r="CC134" s="204"/>
      <c r="CD134" s="204"/>
      <c r="CE134" s="204"/>
      <c r="CF134" s="204"/>
      <c r="CG134" s="204"/>
      <c r="CH134" s="204"/>
      <c r="CI134" s="206">
        <v>19700</v>
      </c>
      <c r="CJ134" s="204"/>
      <c r="CK134" s="204"/>
      <c r="CL134" s="204"/>
      <c r="CM134" s="204"/>
    </row>
    <row r="135" spans="1:91" ht="24.6" hidden="1">
      <c r="A135" s="125">
        <v>19</v>
      </c>
      <c r="B135" s="255" t="s">
        <v>864</v>
      </c>
      <c r="C135" s="147" t="s">
        <v>471</v>
      </c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>
        <v>9182</v>
      </c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>
        <v>3600</v>
      </c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  <c r="BZ135" s="204"/>
      <c r="CA135" s="204"/>
      <c r="CB135" s="204"/>
      <c r="CC135" s="204"/>
      <c r="CD135" s="204"/>
      <c r="CE135" s="204"/>
      <c r="CF135" s="204"/>
      <c r="CG135" s="204"/>
      <c r="CH135" s="204"/>
      <c r="CI135" s="204"/>
      <c r="CJ135" s="204"/>
      <c r="CK135" s="204"/>
      <c r="CL135" s="204"/>
      <c r="CM135" s="204"/>
    </row>
    <row r="136" spans="1:91" ht="24.6" hidden="1">
      <c r="A136" s="125">
        <v>16</v>
      </c>
      <c r="B136" s="255" t="s">
        <v>865</v>
      </c>
      <c r="C136" s="147" t="s">
        <v>472</v>
      </c>
      <c r="D136" s="204">
        <v>76482512.900000006</v>
      </c>
      <c r="E136" s="204">
        <v>9736866.7200000007</v>
      </c>
      <c r="F136" s="204">
        <v>10426106.460000001</v>
      </c>
      <c r="G136" s="204">
        <v>10302772.57</v>
      </c>
      <c r="H136" s="204">
        <v>7286549.5099999998</v>
      </c>
      <c r="I136" s="204">
        <v>11040270.300000001</v>
      </c>
      <c r="J136" s="204">
        <v>14547036.35</v>
      </c>
      <c r="K136" s="204">
        <v>14884084.029999999</v>
      </c>
      <c r="L136" s="204">
        <v>10083165</v>
      </c>
      <c r="M136" s="204">
        <v>9368990</v>
      </c>
      <c r="N136" s="204">
        <v>20267220.82</v>
      </c>
      <c r="O136" s="204">
        <v>2927803.23</v>
      </c>
      <c r="P136" s="204">
        <v>36224755.049999997</v>
      </c>
      <c r="Q136" s="204">
        <v>8885196.2899999991</v>
      </c>
      <c r="R136" s="204">
        <v>9080525.3399999999</v>
      </c>
      <c r="S136" s="204">
        <v>15763394.25</v>
      </c>
      <c r="T136" s="204">
        <v>9321112.6199999992</v>
      </c>
      <c r="U136" s="204">
        <v>8254422.9000000004</v>
      </c>
      <c r="V136" s="204">
        <v>9149204.8499999996</v>
      </c>
      <c r="W136" s="204">
        <v>5545762.9000000004</v>
      </c>
      <c r="X136" s="204">
        <v>89973783.709999993</v>
      </c>
      <c r="Y136" s="204">
        <v>6591808.71</v>
      </c>
      <c r="Z136" s="204">
        <v>11071830.98</v>
      </c>
      <c r="AA136" s="204">
        <v>8329131.54</v>
      </c>
      <c r="AB136" s="204">
        <v>5404928.6500000004</v>
      </c>
      <c r="AC136" s="204">
        <v>6597246.5999999996</v>
      </c>
      <c r="AD136" s="204">
        <v>7734974.0700000003</v>
      </c>
      <c r="AE136" s="204">
        <v>23434543.27</v>
      </c>
      <c r="AF136" s="204">
        <v>8349337.2599999998</v>
      </c>
      <c r="AG136" s="204">
        <v>7396733.8700000001</v>
      </c>
      <c r="AH136" s="204">
        <v>8776860.5800000001</v>
      </c>
      <c r="AI136" s="204">
        <v>14732540.74</v>
      </c>
      <c r="AJ136" s="204">
        <v>7687239.1900000004</v>
      </c>
      <c r="AK136" s="204">
        <v>5461640.2199999997</v>
      </c>
      <c r="AL136" s="204">
        <v>135066062.38</v>
      </c>
      <c r="AM136" s="204">
        <v>9335073.2200000007</v>
      </c>
      <c r="AN136" s="204">
        <v>7666910.8499999996</v>
      </c>
      <c r="AO136" s="204">
        <v>16866636.350000001</v>
      </c>
      <c r="AP136" s="204">
        <v>15895292.58</v>
      </c>
      <c r="AQ136" s="204">
        <v>9315398.8699999992</v>
      </c>
      <c r="AR136" s="204">
        <v>5091623.62</v>
      </c>
      <c r="AS136" s="204">
        <v>27653266.23</v>
      </c>
      <c r="AT136" s="204">
        <v>8788246.4399999995</v>
      </c>
      <c r="AU136" s="204">
        <v>13090202</v>
      </c>
      <c r="AV136" s="204">
        <v>17351330.32</v>
      </c>
      <c r="AW136" s="204">
        <v>8648534.8300000001</v>
      </c>
      <c r="AX136" s="204">
        <v>6476523</v>
      </c>
      <c r="AY136" s="204">
        <v>11640292.34</v>
      </c>
      <c r="AZ136" s="204">
        <v>7950890</v>
      </c>
      <c r="BA136" s="204">
        <v>7078256.1299999999</v>
      </c>
      <c r="BB136" s="204">
        <v>39071366.130000003</v>
      </c>
      <c r="BC136" s="204">
        <v>7132548.7599999998</v>
      </c>
      <c r="BD136" s="204">
        <v>77016412.120000005</v>
      </c>
      <c r="BE136" s="204">
        <v>21986699.670000002</v>
      </c>
      <c r="BF136" s="204">
        <v>9198745.25</v>
      </c>
      <c r="BG136" s="204">
        <v>7449020</v>
      </c>
      <c r="BH136" s="204">
        <v>39144298.359999999</v>
      </c>
      <c r="BI136" s="204">
        <v>3592378.14</v>
      </c>
      <c r="BJ136" s="204">
        <v>3690540</v>
      </c>
      <c r="BK136" s="204">
        <v>4641280</v>
      </c>
      <c r="BL136" s="204">
        <v>4611195.16</v>
      </c>
      <c r="BM136" s="204">
        <v>58505031.880000003</v>
      </c>
      <c r="BN136" s="204">
        <v>14398703.970000001</v>
      </c>
      <c r="BO136" s="204">
        <v>11066477.039999999</v>
      </c>
      <c r="BP136" s="204">
        <v>16103635.33</v>
      </c>
      <c r="BQ136" s="204">
        <v>11272286.119999999</v>
      </c>
      <c r="BR136" s="204">
        <v>7137592.96</v>
      </c>
      <c r="BS136" s="204">
        <v>204088946.59999999</v>
      </c>
      <c r="BT136" s="204">
        <v>11848563.33</v>
      </c>
      <c r="BU136" s="204">
        <v>11672333.23</v>
      </c>
      <c r="BV136" s="204">
        <v>37294308.799999997</v>
      </c>
      <c r="BW136" s="204">
        <v>3407528.76</v>
      </c>
      <c r="BX136" s="204">
        <v>9585356.7699999996</v>
      </c>
      <c r="BY136" s="204">
        <v>22144976.460000001</v>
      </c>
      <c r="BZ136" s="204">
        <v>7905300</v>
      </c>
      <c r="CA136" s="204">
        <v>7176333.8799999999</v>
      </c>
      <c r="CB136" s="204">
        <v>10367311.449999999</v>
      </c>
      <c r="CC136" s="204">
        <v>11848815</v>
      </c>
      <c r="CD136" s="204">
        <v>21530111.539999999</v>
      </c>
      <c r="CE136" s="204">
        <v>13546280.4</v>
      </c>
      <c r="CF136" s="204">
        <v>16829037.57</v>
      </c>
      <c r="CG136" s="204">
        <v>6156504.6600000001</v>
      </c>
      <c r="CH136" s="204">
        <v>7584880</v>
      </c>
      <c r="CI136" s="204">
        <v>5318111.79</v>
      </c>
      <c r="CJ136" s="204">
        <v>7168438.5599999996</v>
      </c>
      <c r="CK136" s="204">
        <v>20849195</v>
      </c>
      <c r="CL136" s="204">
        <v>4214940</v>
      </c>
      <c r="CM136" s="204">
        <v>4012313.87</v>
      </c>
    </row>
    <row r="137" spans="1:91" ht="24.6" hidden="1">
      <c r="A137" s="125">
        <v>17</v>
      </c>
      <c r="B137" s="255" t="s">
        <v>866</v>
      </c>
      <c r="C137" s="127" t="s">
        <v>473</v>
      </c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>
        <v>4430286</v>
      </c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>
        <v>270000</v>
      </c>
      <c r="BW137" s="204"/>
      <c r="BX137" s="204"/>
      <c r="BY137" s="204"/>
      <c r="BZ137" s="204"/>
      <c r="CA137" s="204"/>
      <c r="CB137" s="204"/>
      <c r="CC137" s="204"/>
      <c r="CD137" s="204"/>
      <c r="CE137" s="204"/>
      <c r="CF137" s="204"/>
      <c r="CG137" s="204"/>
      <c r="CH137" s="204"/>
      <c r="CI137" s="204"/>
      <c r="CJ137" s="204"/>
      <c r="CK137" s="204"/>
      <c r="CL137" s="204"/>
      <c r="CM137" s="204"/>
    </row>
    <row r="138" spans="1:91" ht="24.6" hidden="1">
      <c r="A138" s="125">
        <v>17</v>
      </c>
      <c r="B138" s="255" t="s">
        <v>867</v>
      </c>
      <c r="C138" s="127" t="s">
        <v>474</v>
      </c>
      <c r="D138" s="204">
        <v>3118194.94</v>
      </c>
      <c r="E138" s="204"/>
      <c r="F138" s="204">
        <v>49243.56</v>
      </c>
      <c r="G138" s="204">
        <v>58619.85</v>
      </c>
      <c r="H138" s="204"/>
      <c r="I138" s="204"/>
      <c r="J138" s="204">
        <v>8295.85</v>
      </c>
      <c r="K138" s="204"/>
      <c r="L138" s="204">
        <v>28676.880000000001</v>
      </c>
      <c r="M138" s="204"/>
      <c r="N138" s="204">
        <v>71663.19</v>
      </c>
      <c r="O138" s="204"/>
      <c r="P138" s="204">
        <v>2689503.2</v>
      </c>
      <c r="Q138" s="204">
        <v>9472.32</v>
      </c>
      <c r="R138" s="204">
        <v>4026.3</v>
      </c>
      <c r="S138" s="204"/>
      <c r="T138" s="204">
        <v>7760.84</v>
      </c>
      <c r="U138" s="204">
        <v>3080.4</v>
      </c>
      <c r="V138" s="204">
        <v>3080.4</v>
      </c>
      <c r="W138" s="204"/>
      <c r="X138" s="204">
        <v>7979279.6500000004</v>
      </c>
      <c r="Y138" s="204">
        <v>14498.16</v>
      </c>
      <c r="Z138" s="204">
        <v>30979.68</v>
      </c>
      <c r="AA138" s="204"/>
      <c r="AB138" s="204">
        <v>8533.98</v>
      </c>
      <c r="AC138" s="204">
        <v>6531.79</v>
      </c>
      <c r="AD138" s="204">
        <v>20585.37</v>
      </c>
      <c r="AE138" s="204">
        <v>50143.74</v>
      </c>
      <c r="AF138" s="204">
        <v>15712.56</v>
      </c>
      <c r="AG138" s="204"/>
      <c r="AH138" s="204">
        <v>13158.96</v>
      </c>
      <c r="AI138" s="204">
        <v>8490.18</v>
      </c>
      <c r="AJ138" s="204">
        <v>8524.17</v>
      </c>
      <c r="AK138" s="204"/>
      <c r="AL138" s="204">
        <v>10132833.49</v>
      </c>
      <c r="AM138" s="204">
        <v>34550.160000000003</v>
      </c>
      <c r="AN138" s="204">
        <v>10947.69</v>
      </c>
      <c r="AO138" s="204"/>
      <c r="AP138" s="204">
        <v>68410.100000000006</v>
      </c>
      <c r="AQ138" s="204">
        <v>27979.08</v>
      </c>
      <c r="AR138" s="204"/>
      <c r="AS138" s="204">
        <v>2219229.71</v>
      </c>
      <c r="AT138" s="204">
        <v>14450.36</v>
      </c>
      <c r="AU138" s="204">
        <v>22429.05</v>
      </c>
      <c r="AV138" s="204">
        <v>37352.39</v>
      </c>
      <c r="AW138" s="204">
        <v>20065.68</v>
      </c>
      <c r="AX138" s="204">
        <v>6215.58</v>
      </c>
      <c r="AY138" s="204">
        <v>46922.28</v>
      </c>
      <c r="AZ138" s="204">
        <v>10393.950000000001</v>
      </c>
      <c r="BA138" s="204">
        <v>8549.49</v>
      </c>
      <c r="BB138" s="204">
        <v>152867.07</v>
      </c>
      <c r="BC138" s="204">
        <v>14336.64</v>
      </c>
      <c r="BD138" s="204">
        <v>5894322.9800000004</v>
      </c>
      <c r="BE138" s="204"/>
      <c r="BF138" s="204">
        <v>37524.449999999997</v>
      </c>
      <c r="BG138" s="204"/>
      <c r="BH138" s="204">
        <v>58996.32</v>
      </c>
      <c r="BI138" s="204"/>
      <c r="BJ138" s="204"/>
      <c r="BK138" s="204"/>
      <c r="BL138" s="204">
        <v>889.35</v>
      </c>
      <c r="BM138" s="204">
        <v>3751498.35</v>
      </c>
      <c r="BN138" s="204">
        <v>29238.33</v>
      </c>
      <c r="BO138" s="204">
        <v>9409.26</v>
      </c>
      <c r="BP138" s="204">
        <v>18458.099999999999</v>
      </c>
      <c r="BQ138" s="204">
        <v>14660.94</v>
      </c>
      <c r="BR138" s="204">
        <v>3063.48</v>
      </c>
      <c r="BS138" s="206">
        <v>19343248.489999998</v>
      </c>
      <c r="BT138" s="204">
        <v>22327.200000000001</v>
      </c>
      <c r="BU138" s="204"/>
      <c r="BV138" s="204">
        <v>2917018.85</v>
      </c>
      <c r="BW138" s="206"/>
      <c r="BX138" s="204">
        <v>8083.86</v>
      </c>
      <c r="BY138" s="204">
        <v>37209.300000000003</v>
      </c>
      <c r="BZ138" s="204">
        <v>26560.47</v>
      </c>
      <c r="CA138" s="204">
        <v>23174.86</v>
      </c>
      <c r="CB138" s="204">
        <v>11300.34</v>
      </c>
      <c r="CC138" s="206">
        <v>41620.33</v>
      </c>
      <c r="CD138" s="204">
        <v>25289.39</v>
      </c>
      <c r="CE138" s="204">
        <v>6855.06</v>
      </c>
      <c r="CF138" s="204">
        <v>61396.3</v>
      </c>
      <c r="CG138" s="204">
        <v>11871.03</v>
      </c>
      <c r="CH138" s="204">
        <v>17362.740000000002</v>
      </c>
      <c r="CI138" s="204"/>
      <c r="CJ138" s="204">
        <v>8934.7199999999993</v>
      </c>
      <c r="CK138" s="204">
        <v>23567.42</v>
      </c>
      <c r="CL138" s="206">
        <v>2739.27</v>
      </c>
      <c r="CM138" s="204">
        <v>3829.35</v>
      </c>
    </row>
    <row r="139" spans="1:91" ht="24.6" hidden="1">
      <c r="A139" s="125">
        <v>17</v>
      </c>
      <c r="B139" s="255" t="s">
        <v>868</v>
      </c>
      <c r="C139" s="127" t="s">
        <v>475</v>
      </c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6"/>
      <c r="CF139" s="204"/>
      <c r="CG139" s="204"/>
      <c r="CH139" s="204"/>
      <c r="CI139" s="204"/>
      <c r="CJ139" s="204"/>
      <c r="CK139" s="204"/>
      <c r="CL139" s="204"/>
      <c r="CM139" s="204"/>
    </row>
    <row r="140" spans="1:91" ht="24.6" hidden="1">
      <c r="A140" s="125">
        <v>17</v>
      </c>
      <c r="B140" s="255" t="s">
        <v>869</v>
      </c>
      <c r="C140" s="146" t="s">
        <v>476</v>
      </c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6"/>
      <c r="BW140" s="206"/>
      <c r="BX140" s="206"/>
      <c r="BY140" s="206"/>
      <c r="BZ140" s="206"/>
      <c r="CA140" s="206"/>
      <c r="CB140" s="204"/>
      <c r="CC140" s="204"/>
      <c r="CD140" s="204"/>
      <c r="CE140" s="206"/>
      <c r="CF140" s="206"/>
      <c r="CG140" s="206"/>
      <c r="CH140" s="206"/>
      <c r="CI140" s="204"/>
      <c r="CJ140" s="206"/>
      <c r="CK140" s="206"/>
      <c r="CL140" s="206"/>
      <c r="CM140" s="206"/>
    </row>
    <row r="141" spans="1:91" ht="24.6" hidden="1">
      <c r="A141" s="125">
        <v>17</v>
      </c>
      <c r="B141" s="255" t="s">
        <v>870</v>
      </c>
      <c r="C141" s="148" t="s">
        <v>477</v>
      </c>
      <c r="D141" s="204">
        <v>3488371.13</v>
      </c>
      <c r="E141" s="204">
        <v>375500.1</v>
      </c>
      <c r="F141" s="204">
        <v>422870.42</v>
      </c>
      <c r="G141" s="204">
        <v>437859.17</v>
      </c>
      <c r="H141" s="204">
        <v>314591.58</v>
      </c>
      <c r="I141" s="204">
        <v>437390.37</v>
      </c>
      <c r="J141" s="204">
        <v>637586.68999999994</v>
      </c>
      <c r="K141" s="204">
        <v>706176.25</v>
      </c>
      <c r="L141" s="204">
        <v>402779.6</v>
      </c>
      <c r="M141" s="204">
        <v>414240</v>
      </c>
      <c r="N141" s="204">
        <v>864368.09</v>
      </c>
      <c r="O141" s="204">
        <v>130597.62</v>
      </c>
      <c r="P141" s="204">
        <v>1685876.85</v>
      </c>
      <c r="Q141" s="204">
        <v>360671.1</v>
      </c>
      <c r="R141" s="204">
        <v>360568.34</v>
      </c>
      <c r="S141" s="204">
        <v>676271.4</v>
      </c>
      <c r="T141" s="204">
        <v>388677.23</v>
      </c>
      <c r="U141" s="204">
        <v>336692.19</v>
      </c>
      <c r="V141" s="204">
        <v>374195.4</v>
      </c>
      <c r="W141" s="204">
        <v>219144.12</v>
      </c>
      <c r="X141" s="204">
        <v>3826149.89</v>
      </c>
      <c r="Y141" s="204">
        <v>245748.9</v>
      </c>
      <c r="Z141" s="204">
        <v>438331.05</v>
      </c>
      <c r="AA141" s="204">
        <v>345317.6</v>
      </c>
      <c r="AB141" s="204">
        <v>200760.6</v>
      </c>
      <c r="AC141" s="204">
        <v>206481.34</v>
      </c>
      <c r="AD141" s="204">
        <v>247039.15</v>
      </c>
      <c r="AE141" s="204">
        <v>823630.42</v>
      </c>
      <c r="AF141" s="204">
        <v>280943.61</v>
      </c>
      <c r="AG141" s="204">
        <v>295227.90000000002</v>
      </c>
      <c r="AH141" s="204">
        <v>381825.3</v>
      </c>
      <c r="AI141" s="204">
        <v>581683.80000000005</v>
      </c>
      <c r="AJ141" s="204">
        <v>282742.36</v>
      </c>
      <c r="AK141" s="204">
        <v>192227.66</v>
      </c>
      <c r="AL141" s="204">
        <v>6194419.5599999996</v>
      </c>
      <c r="AM141" s="204">
        <v>408893.8</v>
      </c>
      <c r="AN141" s="204">
        <v>335201.51</v>
      </c>
      <c r="AO141" s="204">
        <v>615689.62</v>
      </c>
      <c r="AP141" s="204">
        <v>602430.06999999995</v>
      </c>
      <c r="AQ141" s="204">
        <v>374138.7</v>
      </c>
      <c r="AR141" s="204">
        <v>210368.6</v>
      </c>
      <c r="AS141" s="204">
        <v>1536273.17</v>
      </c>
      <c r="AT141" s="204">
        <v>350880.72</v>
      </c>
      <c r="AU141" s="204">
        <v>540821.38</v>
      </c>
      <c r="AV141" s="204">
        <v>738483.37</v>
      </c>
      <c r="AW141" s="204">
        <v>319396.59999999998</v>
      </c>
      <c r="AX141" s="204">
        <v>263307.3</v>
      </c>
      <c r="AY141" s="204">
        <v>471776.4</v>
      </c>
      <c r="AZ141" s="204">
        <v>289714.2</v>
      </c>
      <c r="BA141" s="204">
        <v>321859</v>
      </c>
      <c r="BB141" s="204">
        <v>1549037.98</v>
      </c>
      <c r="BC141" s="204">
        <v>320781.40000000002</v>
      </c>
      <c r="BD141" s="204">
        <v>3860844.27</v>
      </c>
      <c r="BE141" s="204">
        <v>1064998.3500000001</v>
      </c>
      <c r="BF141" s="204">
        <v>324492.90000000002</v>
      </c>
      <c r="BG141" s="204">
        <v>304545.90000000002</v>
      </c>
      <c r="BH141" s="204">
        <v>1693035</v>
      </c>
      <c r="BI141" s="204">
        <v>136165.5</v>
      </c>
      <c r="BJ141" s="204">
        <v>168380.6</v>
      </c>
      <c r="BK141" s="204">
        <v>212448.9</v>
      </c>
      <c r="BL141" s="204">
        <v>199637.2</v>
      </c>
      <c r="BM141" s="204">
        <v>2881158.11</v>
      </c>
      <c r="BN141" s="204">
        <v>614850.77</v>
      </c>
      <c r="BO141" s="204">
        <v>477983.92</v>
      </c>
      <c r="BP141" s="204">
        <v>706256.22</v>
      </c>
      <c r="BQ141" s="204">
        <v>459863.86</v>
      </c>
      <c r="BR141" s="204">
        <v>316503.75</v>
      </c>
      <c r="BS141" s="204">
        <v>9689202.0299999993</v>
      </c>
      <c r="BT141" s="204">
        <v>493915.3</v>
      </c>
      <c r="BU141" s="204">
        <v>502221.7</v>
      </c>
      <c r="BV141" s="204">
        <v>2180522.15</v>
      </c>
      <c r="BW141" s="204">
        <v>139161.5</v>
      </c>
      <c r="BX141" s="204">
        <v>403068.73</v>
      </c>
      <c r="BY141" s="204">
        <v>916050.4</v>
      </c>
      <c r="BZ141" s="204">
        <v>334639.09999999998</v>
      </c>
      <c r="CA141" s="204">
        <v>318067.65999999997</v>
      </c>
      <c r="CB141" s="204">
        <v>451704.5</v>
      </c>
      <c r="CC141" s="204">
        <v>524132.7</v>
      </c>
      <c r="CD141" s="204">
        <v>917967</v>
      </c>
      <c r="CE141" s="204">
        <v>572776.6</v>
      </c>
      <c r="CF141" s="204">
        <v>682203.9</v>
      </c>
      <c r="CG141" s="204">
        <v>243971.93</v>
      </c>
      <c r="CH141" s="204">
        <v>257137.3</v>
      </c>
      <c r="CI141" s="204">
        <v>228620</v>
      </c>
      <c r="CJ141" s="204">
        <v>286552.09999999998</v>
      </c>
      <c r="CK141" s="204">
        <v>923890</v>
      </c>
      <c r="CL141" s="204">
        <v>171051</v>
      </c>
      <c r="CM141" s="204">
        <v>155750</v>
      </c>
    </row>
    <row r="142" spans="1:91" ht="24.6" hidden="1">
      <c r="A142" s="125">
        <v>17</v>
      </c>
      <c r="B142" s="255" t="s">
        <v>871</v>
      </c>
      <c r="C142" s="148" t="s">
        <v>478</v>
      </c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4"/>
      <c r="BV142" s="204"/>
      <c r="BW142" s="204"/>
      <c r="BX142" s="204"/>
      <c r="BY142" s="204"/>
      <c r="BZ142" s="204"/>
      <c r="CA142" s="204"/>
      <c r="CB142" s="204"/>
      <c r="CC142" s="204"/>
      <c r="CD142" s="204"/>
      <c r="CE142" s="204"/>
      <c r="CF142" s="204"/>
      <c r="CG142" s="204"/>
      <c r="CH142" s="204"/>
      <c r="CI142" s="204"/>
      <c r="CJ142" s="204"/>
      <c r="CK142" s="204"/>
      <c r="CL142" s="204"/>
      <c r="CM142" s="204"/>
    </row>
    <row r="143" spans="1:91" ht="24.6" hidden="1">
      <c r="A143" s="125">
        <v>18</v>
      </c>
      <c r="B143" s="255" t="s">
        <v>872</v>
      </c>
      <c r="C143" s="148" t="s">
        <v>1245</v>
      </c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6"/>
      <c r="BT143" s="204"/>
      <c r="BU143" s="206"/>
      <c r="BV143" s="206"/>
      <c r="BW143" s="206"/>
      <c r="BX143" s="206"/>
      <c r="BY143" s="206"/>
      <c r="BZ143" s="206"/>
      <c r="CA143" s="204"/>
      <c r="CB143" s="206"/>
      <c r="CC143" s="206"/>
      <c r="CD143" s="206"/>
      <c r="CE143" s="206"/>
      <c r="CF143" s="206"/>
      <c r="CG143" s="206"/>
      <c r="CH143" s="206"/>
      <c r="CI143" s="204"/>
      <c r="CJ143" s="206"/>
      <c r="CK143" s="206"/>
      <c r="CL143" s="204"/>
      <c r="CM143" s="206"/>
    </row>
    <row r="144" spans="1:91" ht="24.6" hidden="1">
      <c r="A144" s="125">
        <v>18</v>
      </c>
      <c r="B144" s="255" t="s">
        <v>873</v>
      </c>
      <c r="C144" s="148" t="s">
        <v>1246</v>
      </c>
      <c r="D144" s="204">
        <v>889010</v>
      </c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204"/>
      <c r="AV144" s="204"/>
      <c r="AW144" s="204"/>
      <c r="AX144" s="204"/>
      <c r="AY144" s="204"/>
      <c r="AZ144" s="204"/>
      <c r="BA144" s="204"/>
      <c r="BB144" s="204"/>
      <c r="BC144" s="204"/>
      <c r="BD144" s="204"/>
      <c r="BE144" s="204"/>
      <c r="BF144" s="204"/>
      <c r="BG144" s="204"/>
      <c r="BH144" s="204"/>
      <c r="BI144" s="204"/>
      <c r="BJ144" s="204"/>
      <c r="BK144" s="204"/>
      <c r="BL144" s="204"/>
      <c r="BM144" s="204">
        <v>268450</v>
      </c>
      <c r="BN144" s="204"/>
      <c r="BO144" s="204"/>
      <c r="BP144" s="204"/>
      <c r="BQ144" s="204"/>
      <c r="BR144" s="204"/>
      <c r="BS144" s="206"/>
      <c r="BT144" s="206"/>
      <c r="BU144" s="206"/>
      <c r="BV144" s="206"/>
      <c r="BW144" s="206"/>
      <c r="BX144" s="206"/>
      <c r="BY144" s="206"/>
      <c r="BZ144" s="206"/>
      <c r="CA144" s="206"/>
      <c r="CB144" s="206"/>
      <c r="CC144" s="206"/>
      <c r="CD144" s="206"/>
      <c r="CE144" s="206"/>
      <c r="CF144" s="206"/>
      <c r="CG144" s="206"/>
      <c r="CH144" s="206"/>
      <c r="CI144" s="204"/>
      <c r="CJ144" s="206"/>
      <c r="CK144" s="206"/>
      <c r="CL144" s="206"/>
      <c r="CM144" s="206"/>
    </row>
    <row r="145" spans="1:91" ht="24.6" hidden="1">
      <c r="A145" s="125">
        <v>18</v>
      </c>
      <c r="B145" s="255" t="s">
        <v>874</v>
      </c>
      <c r="C145" s="148" t="s">
        <v>1247</v>
      </c>
      <c r="D145" s="204">
        <v>94160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204"/>
      <c r="AV145" s="204"/>
      <c r="AW145" s="204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204"/>
      <c r="BL145" s="204"/>
      <c r="BM145" s="204">
        <v>230590</v>
      </c>
      <c r="BN145" s="204"/>
      <c r="BO145" s="204"/>
      <c r="BP145" s="204"/>
      <c r="BQ145" s="204"/>
      <c r="BR145" s="204"/>
      <c r="BS145" s="206">
        <v>2524328.5</v>
      </c>
      <c r="BT145" s="206"/>
      <c r="BU145" s="206"/>
      <c r="BV145" s="206"/>
      <c r="BW145" s="206"/>
      <c r="BX145" s="206"/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</row>
    <row r="146" spans="1:91" ht="24.6" hidden="1">
      <c r="A146" s="125">
        <v>18</v>
      </c>
      <c r="B146" s="255" t="s">
        <v>875</v>
      </c>
      <c r="C146" s="148" t="s">
        <v>1248</v>
      </c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6"/>
      <c r="BT146" s="206"/>
      <c r="BU146" s="206"/>
      <c r="BV146" s="206"/>
      <c r="BW146" s="204"/>
      <c r="BX146" s="206"/>
      <c r="BY146" s="206"/>
      <c r="BZ146" s="206"/>
      <c r="CA146" s="206"/>
      <c r="CB146" s="206"/>
      <c r="CC146" s="206"/>
      <c r="CD146" s="206"/>
      <c r="CE146" s="206"/>
      <c r="CF146" s="206"/>
      <c r="CG146" s="206"/>
      <c r="CH146" s="206"/>
      <c r="CI146" s="206"/>
      <c r="CJ146" s="206"/>
      <c r="CK146" s="206"/>
      <c r="CL146" s="206"/>
      <c r="CM146" s="206"/>
    </row>
    <row r="147" spans="1:91" ht="24.6" hidden="1">
      <c r="A147" s="125">
        <v>18</v>
      </c>
      <c r="B147" s="255" t="s">
        <v>876</v>
      </c>
      <c r="C147" s="132" t="s">
        <v>479</v>
      </c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4"/>
      <c r="BV147" s="204"/>
      <c r="BW147" s="204"/>
      <c r="BX147" s="204"/>
      <c r="BY147" s="204"/>
      <c r="BZ147" s="204"/>
      <c r="CA147" s="204"/>
      <c r="CB147" s="204"/>
      <c r="CC147" s="204"/>
      <c r="CD147" s="204"/>
      <c r="CE147" s="204"/>
      <c r="CF147" s="204"/>
      <c r="CG147" s="204"/>
      <c r="CH147" s="204"/>
      <c r="CI147" s="204"/>
      <c r="CJ147" s="204"/>
      <c r="CK147" s="204"/>
      <c r="CL147" s="204"/>
      <c r="CM147" s="204"/>
    </row>
    <row r="148" spans="1:91" ht="24.6" hidden="1">
      <c r="A148" s="125">
        <v>18</v>
      </c>
      <c r="B148" s="255" t="s">
        <v>877</v>
      </c>
      <c r="C148" s="132" t="s">
        <v>1249</v>
      </c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6"/>
      <c r="BT148" s="206"/>
      <c r="BU148" s="206"/>
      <c r="BV148" s="206"/>
      <c r="BW148" s="206"/>
      <c r="BX148" s="206"/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4"/>
    </row>
    <row r="149" spans="1:91" ht="24.6" hidden="1">
      <c r="A149" s="125">
        <v>18</v>
      </c>
      <c r="B149" s="255" t="s">
        <v>878</v>
      </c>
      <c r="C149" s="132" t="s">
        <v>1250</v>
      </c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6"/>
      <c r="BT149" s="206"/>
      <c r="BU149" s="206"/>
      <c r="BV149" s="206"/>
      <c r="BW149" s="204"/>
      <c r="BX149" s="206"/>
      <c r="BY149" s="206"/>
      <c r="BZ149" s="204"/>
      <c r="CA149" s="204"/>
      <c r="CB149" s="204"/>
      <c r="CC149" s="206"/>
      <c r="CD149" s="206"/>
      <c r="CE149" s="204"/>
      <c r="CF149" s="206"/>
      <c r="CG149" s="204"/>
      <c r="CH149" s="206"/>
      <c r="CI149" s="206"/>
      <c r="CJ149" s="206"/>
      <c r="CK149" s="206"/>
      <c r="CL149" s="204"/>
      <c r="CM149" s="204"/>
    </row>
    <row r="150" spans="1:91" ht="24.6" hidden="1">
      <c r="A150" s="125">
        <v>18</v>
      </c>
      <c r="B150" s="255" t="s">
        <v>879</v>
      </c>
      <c r="C150" s="132" t="s">
        <v>1251</v>
      </c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  <c r="BV150" s="204"/>
      <c r="BW150" s="204"/>
      <c r="BX150" s="204"/>
      <c r="BY150" s="204"/>
      <c r="BZ150" s="204"/>
      <c r="CA150" s="204"/>
      <c r="CB150" s="206"/>
      <c r="CC150" s="204"/>
      <c r="CD150" s="204"/>
      <c r="CE150" s="204"/>
      <c r="CF150" s="204"/>
      <c r="CG150" s="204"/>
      <c r="CH150" s="204"/>
      <c r="CI150" s="204"/>
      <c r="CJ150" s="204"/>
      <c r="CK150" s="204"/>
      <c r="CL150" s="204"/>
      <c r="CM150" s="204"/>
    </row>
    <row r="151" spans="1:91" ht="24.6" hidden="1">
      <c r="A151" s="125">
        <v>19</v>
      </c>
      <c r="B151" s="255" t="s">
        <v>880</v>
      </c>
      <c r="C151" s="132" t="s">
        <v>480</v>
      </c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>
        <v>5324.5</v>
      </c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6"/>
      <c r="BT151" s="204"/>
      <c r="BU151" s="204"/>
      <c r="BV151" s="204"/>
      <c r="BW151" s="204"/>
      <c r="BX151" s="204"/>
      <c r="BY151" s="204"/>
      <c r="BZ151" s="204"/>
      <c r="CA151" s="204"/>
      <c r="CB151" s="204"/>
      <c r="CC151" s="204"/>
      <c r="CD151" s="204"/>
      <c r="CE151" s="204"/>
      <c r="CF151" s="204"/>
      <c r="CG151" s="204"/>
      <c r="CH151" s="204"/>
      <c r="CI151" s="204"/>
      <c r="CJ151" s="204"/>
      <c r="CK151" s="204"/>
      <c r="CL151" s="204"/>
      <c r="CM151" s="204"/>
    </row>
    <row r="152" spans="1:91" ht="24.6" hidden="1">
      <c r="A152" s="125">
        <v>19</v>
      </c>
      <c r="B152" s="255" t="s">
        <v>881</v>
      </c>
      <c r="C152" s="132" t="s">
        <v>481</v>
      </c>
      <c r="D152" s="204">
        <v>135467.28</v>
      </c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>
        <v>79591</v>
      </c>
      <c r="Q152" s="204"/>
      <c r="R152" s="204">
        <v>1500</v>
      </c>
      <c r="S152" s="204">
        <v>26107.72</v>
      </c>
      <c r="T152" s="204">
        <v>31255</v>
      </c>
      <c r="U152" s="204">
        <v>6900</v>
      </c>
      <c r="V152" s="204"/>
      <c r="W152" s="204">
        <v>3.7</v>
      </c>
      <c r="X152" s="204">
        <v>5766</v>
      </c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>
        <v>658583.64</v>
      </c>
      <c r="AM152" s="204">
        <v>9260.32</v>
      </c>
      <c r="AN152" s="204"/>
      <c r="AO152" s="204">
        <v>9260.32</v>
      </c>
      <c r="AP152" s="204"/>
      <c r="AQ152" s="204"/>
      <c r="AR152" s="204"/>
      <c r="AS152" s="204">
        <v>113728.88</v>
      </c>
      <c r="AT152" s="204"/>
      <c r="AU152" s="204"/>
      <c r="AV152" s="204"/>
      <c r="AW152" s="204"/>
      <c r="AX152" s="204"/>
      <c r="AY152" s="204"/>
      <c r="AZ152" s="204"/>
      <c r="BA152" s="204"/>
      <c r="BB152" s="204">
        <v>13860</v>
      </c>
      <c r="BC152" s="204"/>
      <c r="BD152" s="204">
        <v>21831.15</v>
      </c>
      <c r="BE152" s="204"/>
      <c r="BF152" s="204"/>
      <c r="BG152" s="204"/>
      <c r="BH152" s="204"/>
      <c r="BI152" s="204"/>
      <c r="BJ152" s="204"/>
      <c r="BK152" s="204"/>
      <c r="BL152" s="204"/>
      <c r="BM152" s="204">
        <v>46694.39</v>
      </c>
      <c r="BN152" s="204"/>
      <c r="BO152" s="204">
        <v>1972</v>
      </c>
      <c r="BP152" s="204"/>
      <c r="BQ152" s="204"/>
      <c r="BR152" s="204"/>
      <c r="BS152" s="204">
        <v>2217366.81</v>
      </c>
      <c r="BT152" s="204"/>
      <c r="BU152" s="204"/>
      <c r="BV152" s="204"/>
      <c r="BW152" s="204"/>
      <c r="BX152" s="204"/>
      <c r="BY152" s="204">
        <v>71190</v>
      </c>
      <c r="BZ152" s="204"/>
      <c r="CA152" s="204"/>
      <c r="CB152" s="204"/>
      <c r="CC152" s="204"/>
      <c r="CD152" s="204"/>
      <c r="CE152" s="204"/>
      <c r="CF152" s="204">
        <v>12812.2</v>
      </c>
      <c r="CG152" s="204">
        <v>10185</v>
      </c>
      <c r="CH152" s="204"/>
      <c r="CI152" s="204"/>
      <c r="CJ152" s="204"/>
      <c r="CK152" s="204"/>
      <c r="CL152" s="204"/>
      <c r="CM152" s="204"/>
    </row>
    <row r="153" spans="1:91" ht="24.6" hidden="1">
      <c r="A153" s="125">
        <v>19</v>
      </c>
      <c r="B153" s="255" t="s">
        <v>882</v>
      </c>
      <c r="C153" s="132" t="s">
        <v>482</v>
      </c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>
        <v>57000</v>
      </c>
      <c r="Q153" s="204"/>
      <c r="R153" s="204"/>
      <c r="S153" s="204"/>
      <c r="T153" s="204"/>
      <c r="U153" s="204"/>
      <c r="V153" s="204"/>
      <c r="W153" s="204"/>
      <c r="X153" s="204">
        <v>109788</v>
      </c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>
        <v>19309</v>
      </c>
      <c r="BF153" s="204"/>
      <c r="BG153" s="204"/>
      <c r="BH153" s="204"/>
      <c r="BI153" s="204"/>
      <c r="BJ153" s="204"/>
      <c r="BK153" s="204"/>
      <c r="BL153" s="204"/>
      <c r="BM153" s="204">
        <v>967755</v>
      </c>
      <c r="BN153" s="204"/>
      <c r="BO153" s="204"/>
      <c r="BP153" s="204"/>
      <c r="BQ153" s="204"/>
      <c r="BR153" s="204"/>
      <c r="BS153" s="204">
        <v>84540</v>
      </c>
      <c r="BT153" s="204"/>
      <c r="BU153" s="204"/>
      <c r="BV153" s="204">
        <v>81231.02</v>
      </c>
      <c r="BW153" s="204"/>
      <c r="BX153" s="204"/>
      <c r="BY153" s="204"/>
      <c r="BZ153" s="204"/>
      <c r="CA153" s="204"/>
      <c r="CB153" s="204"/>
      <c r="CC153" s="204"/>
      <c r="CD153" s="204"/>
      <c r="CE153" s="204"/>
      <c r="CF153" s="204"/>
      <c r="CG153" s="204"/>
      <c r="CH153" s="204"/>
      <c r="CI153" s="204"/>
      <c r="CJ153" s="204"/>
      <c r="CK153" s="204"/>
      <c r="CL153" s="204"/>
      <c r="CM153" s="204"/>
    </row>
    <row r="154" spans="1:91" ht="24.6" hidden="1">
      <c r="A154" s="125">
        <v>19</v>
      </c>
      <c r="B154" s="255" t="s">
        <v>883</v>
      </c>
      <c r="C154" s="132" t="s">
        <v>483</v>
      </c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>
        <v>4500</v>
      </c>
      <c r="Q154" s="204"/>
      <c r="R154" s="204"/>
      <c r="S154" s="204">
        <v>710</v>
      </c>
      <c r="T154" s="204"/>
      <c r="U154" s="204"/>
      <c r="V154" s="204"/>
      <c r="W154" s="204"/>
      <c r="X154" s="204">
        <v>93800</v>
      </c>
      <c r="Y154" s="204"/>
      <c r="Z154" s="204"/>
      <c r="AA154" s="204"/>
      <c r="AB154" s="204">
        <v>14250</v>
      </c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>
        <v>32323</v>
      </c>
      <c r="BE154" s="204"/>
      <c r="BF154" s="204"/>
      <c r="BG154" s="204"/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>
        <v>46810</v>
      </c>
      <c r="BT154" s="204"/>
      <c r="BU154" s="204"/>
      <c r="BV154" s="204"/>
      <c r="BW154" s="204"/>
      <c r="BX154" s="204"/>
      <c r="BY154" s="204"/>
      <c r="BZ154" s="204"/>
      <c r="CA154" s="204"/>
      <c r="CB154" s="204"/>
      <c r="CC154" s="204"/>
      <c r="CD154" s="204"/>
      <c r="CE154" s="204"/>
      <c r="CF154" s="204"/>
      <c r="CG154" s="204"/>
      <c r="CH154" s="204"/>
      <c r="CI154" s="204"/>
      <c r="CJ154" s="204"/>
      <c r="CK154" s="204"/>
      <c r="CL154" s="204"/>
      <c r="CM154" s="204"/>
    </row>
    <row r="155" spans="1:91" ht="24.6" hidden="1">
      <c r="A155" s="125">
        <v>19</v>
      </c>
      <c r="B155" s="255" t="s">
        <v>884</v>
      </c>
      <c r="C155" s="147" t="s">
        <v>484</v>
      </c>
      <c r="D155" s="204"/>
      <c r="E155" s="204">
        <v>14145</v>
      </c>
      <c r="F155" s="204">
        <v>12240</v>
      </c>
      <c r="G155" s="204">
        <v>20400</v>
      </c>
      <c r="H155" s="204">
        <v>13750</v>
      </c>
      <c r="I155" s="204">
        <v>10110</v>
      </c>
      <c r="J155" s="204">
        <v>27900</v>
      </c>
      <c r="K155" s="204">
        <v>18320</v>
      </c>
      <c r="L155" s="204">
        <v>33050</v>
      </c>
      <c r="M155" s="204">
        <v>32700</v>
      </c>
      <c r="N155" s="204">
        <v>14750</v>
      </c>
      <c r="O155" s="204">
        <v>7700</v>
      </c>
      <c r="P155" s="204">
        <v>86200</v>
      </c>
      <c r="Q155" s="204">
        <v>39300</v>
      </c>
      <c r="R155" s="204">
        <v>47880</v>
      </c>
      <c r="S155" s="204">
        <v>45300</v>
      </c>
      <c r="T155" s="204">
        <v>42100</v>
      </c>
      <c r="U155" s="204">
        <v>25700</v>
      </c>
      <c r="V155" s="204">
        <v>31700</v>
      </c>
      <c r="W155" s="204">
        <v>21300</v>
      </c>
      <c r="X155" s="204">
        <v>90000</v>
      </c>
      <c r="Y155" s="204">
        <v>3100</v>
      </c>
      <c r="Z155" s="204">
        <v>20900</v>
      </c>
      <c r="AA155" s="204">
        <v>28750</v>
      </c>
      <c r="AB155" s="204">
        <v>12680</v>
      </c>
      <c r="AC155" s="204">
        <v>20050</v>
      </c>
      <c r="AD155" s="204"/>
      <c r="AE155" s="204">
        <v>23000</v>
      </c>
      <c r="AF155" s="204">
        <v>42820</v>
      </c>
      <c r="AG155" s="204">
        <v>26000</v>
      </c>
      <c r="AH155" s="204">
        <v>18280</v>
      </c>
      <c r="AI155" s="204">
        <v>109200</v>
      </c>
      <c r="AJ155" s="204">
        <v>52850</v>
      </c>
      <c r="AK155" s="204">
        <v>86400</v>
      </c>
      <c r="AL155" s="204">
        <v>58200</v>
      </c>
      <c r="AM155" s="204">
        <v>58860</v>
      </c>
      <c r="AN155" s="204">
        <v>6340</v>
      </c>
      <c r="AO155" s="204">
        <v>6350</v>
      </c>
      <c r="AP155" s="204">
        <v>900</v>
      </c>
      <c r="AQ155" s="204">
        <v>26000</v>
      </c>
      <c r="AR155" s="204">
        <v>6150</v>
      </c>
      <c r="AS155" s="204">
        <v>47150</v>
      </c>
      <c r="AT155" s="204">
        <v>30900</v>
      </c>
      <c r="AU155" s="204">
        <v>75850</v>
      </c>
      <c r="AV155" s="204">
        <v>56360</v>
      </c>
      <c r="AW155" s="204">
        <v>50050</v>
      </c>
      <c r="AX155" s="204">
        <v>27900</v>
      </c>
      <c r="AY155" s="204">
        <v>3000</v>
      </c>
      <c r="AZ155" s="204">
        <v>65200</v>
      </c>
      <c r="BA155" s="204"/>
      <c r="BB155" s="204"/>
      <c r="BC155" s="204">
        <v>22050</v>
      </c>
      <c r="BD155" s="204"/>
      <c r="BE155" s="204">
        <v>48950</v>
      </c>
      <c r="BF155" s="204">
        <v>15150</v>
      </c>
      <c r="BG155" s="204"/>
      <c r="BH155" s="204">
        <v>22750</v>
      </c>
      <c r="BI155" s="204">
        <v>54550</v>
      </c>
      <c r="BJ155" s="204">
        <v>16940</v>
      </c>
      <c r="BK155" s="204">
        <v>24680</v>
      </c>
      <c r="BL155" s="204">
        <v>33500</v>
      </c>
      <c r="BM155" s="204"/>
      <c r="BN155" s="204">
        <v>17550</v>
      </c>
      <c r="BO155" s="204">
        <v>25350</v>
      </c>
      <c r="BP155" s="204">
        <v>47360</v>
      </c>
      <c r="BQ155" s="204">
        <v>34660</v>
      </c>
      <c r="BR155" s="204">
        <v>15050</v>
      </c>
      <c r="BS155" s="206"/>
      <c r="BT155" s="206">
        <v>45540</v>
      </c>
      <c r="BU155" s="206">
        <v>42750</v>
      </c>
      <c r="BV155" s="206">
        <v>5330</v>
      </c>
      <c r="BW155" s="204">
        <v>13960</v>
      </c>
      <c r="BX155" s="206">
        <v>24085</v>
      </c>
      <c r="BY155" s="206">
        <v>2950</v>
      </c>
      <c r="BZ155" s="206">
        <v>23400</v>
      </c>
      <c r="CA155" s="206"/>
      <c r="CB155" s="206">
        <v>12050</v>
      </c>
      <c r="CC155" s="206">
        <v>37185</v>
      </c>
      <c r="CD155" s="206">
        <v>39230</v>
      </c>
      <c r="CE155" s="206">
        <v>18780</v>
      </c>
      <c r="CF155" s="204">
        <v>18400</v>
      </c>
      <c r="CG155" s="206"/>
      <c r="CH155" s="206">
        <v>13500</v>
      </c>
      <c r="CI155" s="206">
        <v>17700</v>
      </c>
      <c r="CJ155" s="204">
        <v>18600</v>
      </c>
      <c r="CK155" s="206">
        <v>69000</v>
      </c>
      <c r="CL155" s="204">
        <v>7900</v>
      </c>
      <c r="CM155" s="204">
        <v>49390</v>
      </c>
    </row>
    <row r="156" spans="1:91" ht="24.6" hidden="1">
      <c r="A156" s="125">
        <v>19</v>
      </c>
      <c r="B156" s="255" t="s">
        <v>885</v>
      </c>
      <c r="C156" s="147" t="s">
        <v>485</v>
      </c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6">
        <v>191520</v>
      </c>
      <c r="BT156" s="206"/>
      <c r="BU156" s="206"/>
      <c r="BV156" s="206"/>
      <c r="BW156" s="204"/>
      <c r="BX156" s="204"/>
      <c r="BY156" s="206"/>
      <c r="BZ156" s="206"/>
      <c r="CA156" s="206"/>
      <c r="CB156" s="206"/>
      <c r="CC156" s="206"/>
      <c r="CD156" s="206">
        <v>12000</v>
      </c>
      <c r="CE156" s="206"/>
      <c r="CF156" s="206"/>
      <c r="CG156" s="204"/>
      <c r="CH156" s="206"/>
      <c r="CI156" s="206"/>
      <c r="CJ156" s="206"/>
      <c r="CK156" s="206"/>
      <c r="CL156" s="204"/>
      <c r="CM156" s="204"/>
    </row>
    <row r="157" spans="1:91" ht="24.6" hidden="1">
      <c r="A157" s="125">
        <v>19</v>
      </c>
      <c r="B157" s="255" t="s">
        <v>886</v>
      </c>
      <c r="C157" s="147" t="s">
        <v>486</v>
      </c>
      <c r="D157" s="204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6">
        <v>350000</v>
      </c>
      <c r="BT157" s="206"/>
      <c r="BU157" s="206"/>
      <c r="BV157" s="206"/>
      <c r="BW157" s="206"/>
      <c r="BX157" s="206"/>
      <c r="BY157" s="206">
        <v>4200</v>
      </c>
      <c r="BZ157" s="206"/>
      <c r="CA157" s="206"/>
      <c r="CB157" s="206"/>
      <c r="CC157" s="206"/>
      <c r="CD157" s="206"/>
      <c r="CE157" s="206"/>
      <c r="CF157" s="206"/>
      <c r="CG157" s="206"/>
      <c r="CH157" s="206"/>
      <c r="CI157" s="206"/>
      <c r="CJ157" s="206"/>
      <c r="CK157" s="206"/>
      <c r="CL157" s="206"/>
      <c r="CM157" s="206"/>
    </row>
    <row r="158" spans="1:91" ht="24.6" hidden="1">
      <c r="A158" s="125">
        <v>19</v>
      </c>
      <c r="B158" s="255" t="s">
        <v>887</v>
      </c>
      <c r="C158" s="147" t="s">
        <v>487</v>
      </c>
      <c r="D158" s="204">
        <v>592934.41</v>
      </c>
      <c r="E158" s="204">
        <v>300</v>
      </c>
      <c r="F158" s="204">
        <v>21715</v>
      </c>
      <c r="G158" s="204">
        <v>64251</v>
      </c>
      <c r="H158" s="204">
        <v>4973</v>
      </c>
      <c r="I158" s="204">
        <v>6590</v>
      </c>
      <c r="J158" s="204">
        <v>7566</v>
      </c>
      <c r="K158" s="204">
        <v>7162.5</v>
      </c>
      <c r="L158" s="204">
        <v>60879.39</v>
      </c>
      <c r="M158" s="204">
        <v>8100</v>
      </c>
      <c r="N158" s="204">
        <v>35333.4</v>
      </c>
      <c r="O158" s="204"/>
      <c r="P158" s="204">
        <v>800017.6</v>
      </c>
      <c r="Q158" s="204">
        <v>13400.74</v>
      </c>
      <c r="R158" s="204">
        <v>176742.81</v>
      </c>
      <c r="S158" s="204">
        <v>10220</v>
      </c>
      <c r="T158" s="204">
        <v>14340</v>
      </c>
      <c r="U158" s="204">
        <v>345125.8</v>
      </c>
      <c r="V158" s="204">
        <v>4200</v>
      </c>
      <c r="W158" s="204">
        <v>1900</v>
      </c>
      <c r="X158" s="204">
        <v>745660</v>
      </c>
      <c r="Y158" s="204">
        <v>5112</v>
      </c>
      <c r="Z158" s="204">
        <v>15339</v>
      </c>
      <c r="AA158" s="204">
        <v>20550</v>
      </c>
      <c r="AB158" s="204">
        <v>26116</v>
      </c>
      <c r="AC158" s="204">
        <v>5500</v>
      </c>
      <c r="AD158" s="204"/>
      <c r="AE158" s="204">
        <v>10600</v>
      </c>
      <c r="AF158" s="204">
        <v>3600</v>
      </c>
      <c r="AG158" s="204">
        <v>3021</v>
      </c>
      <c r="AH158" s="204">
        <v>4500</v>
      </c>
      <c r="AI158" s="204">
        <v>352576</v>
      </c>
      <c r="AJ158" s="204"/>
      <c r="AK158" s="204">
        <v>5140</v>
      </c>
      <c r="AL158" s="204">
        <v>295330.71999999997</v>
      </c>
      <c r="AM158" s="204">
        <v>1933</v>
      </c>
      <c r="AN158" s="204">
        <v>9800</v>
      </c>
      <c r="AO158" s="204">
        <v>44200</v>
      </c>
      <c r="AP158" s="204">
        <v>23272</v>
      </c>
      <c r="AQ158" s="204">
        <v>93004.1</v>
      </c>
      <c r="AR158" s="204">
        <v>22722</v>
      </c>
      <c r="AS158" s="204">
        <v>270775.5</v>
      </c>
      <c r="AT158" s="204">
        <v>56441</v>
      </c>
      <c r="AU158" s="204">
        <v>51556</v>
      </c>
      <c r="AV158" s="204">
        <v>12890</v>
      </c>
      <c r="AW158" s="204">
        <v>1181</v>
      </c>
      <c r="AX158" s="204">
        <v>16092.44</v>
      </c>
      <c r="AY158" s="204">
        <v>81356.350000000006</v>
      </c>
      <c r="AZ158" s="204">
        <v>2563</v>
      </c>
      <c r="BA158" s="204">
        <v>10794.99</v>
      </c>
      <c r="BB158" s="204">
        <v>58439.01</v>
      </c>
      <c r="BC158" s="204">
        <v>194</v>
      </c>
      <c r="BD158" s="204">
        <v>2875162.17</v>
      </c>
      <c r="BE158" s="204">
        <v>24747.4</v>
      </c>
      <c r="BF158" s="204">
        <v>500</v>
      </c>
      <c r="BG158" s="204">
        <v>14871.03</v>
      </c>
      <c r="BH158" s="204">
        <v>6553.85</v>
      </c>
      <c r="BI158" s="204"/>
      <c r="BJ158" s="204">
        <v>20992.87</v>
      </c>
      <c r="BK158" s="204">
        <v>2249</v>
      </c>
      <c r="BL158" s="204">
        <v>2700</v>
      </c>
      <c r="BM158" s="204">
        <v>56640</v>
      </c>
      <c r="BN158" s="204">
        <v>60400</v>
      </c>
      <c r="BO158" s="204">
        <v>18705.25</v>
      </c>
      <c r="BP158" s="204">
        <v>12000</v>
      </c>
      <c r="BQ158" s="204">
        <v>22100</v>
      </c>
      <c r="BR158" s="204">
        <v>6683</v>
      </c>
      <c r="BS158" s="206">
        <v>97493.72</v>
      </c>
      <c r="BT158" s="206">
        <v>30825</v>
      </c>
      <c r="BU158" s="206">
        <v>11493.28</v>
      </c>
      <c r="BV158" s="206">
        <v>325192.27</v>
      </c>
      <c r="BW158" s="206">
        <v>232997.72</v>
      </c>
      <c r="BX158" s="206">
        <v>33830.97</v>
      </c>
      <c r="BY158" s="206">
        <v>42159.8</v>
      </c>
      <c r="BZ158" s="206">
        <v>25183.31</v>
      </c>
      <c r="CA158" s="206">
        <v>50</v>
      </c>
      <c r="CB158" s="206">
        <v>5350</v>
      </c>
      <c r="CC158" s="206">
        <v>199521</v>
      </c>
      <c r="CD158" s="206">
        <v>34000</v>
      </c>
      <c r="CE158" s="206">
        <v>20600</v>
      </c>
      <c r="CF158" s="206">
        <v>31341</v>
      </c>
      <c r="CG158" s="204">
        <v>7290</v>
      </c>
      <c r="CH158" s="204">
        <v>21090</v>
      </c>
      <c r="CI158" s="206">
        <v>10890</v>
      </c>
      <c r="CJ158" s="206">
        <v>183510</v>
      </c>
      <c r="CK158" s="206">
        <v>22975.16</v>
      </c>
      <c r="CL158" s="206">
        <v>1500</v>
      </c>
      <c r="CM158" s="206">
        <v>15698</v>
      </c>
    </row>
    <row r="159" spans="1:91" ht="24.6" hidden="1">
      <c r="A159" s="125">
        <v>19</v>
      </c>
      <c r="B159" s="255" t="s">
        <v>888</v>
      </c>
      <c r="C159" s="147" t="s">
        <v>488</v>
      </c>
      <c r="D159" s="204">
        <v>44722</v>
      </c>
      <c r="E159" s="204"/>
      <c r="F159" s="204"/>
      <c r="G159" s="204"/>
      <c r="H159" s="204"/>
      <c r="I159" s="204"/>
      <c r="J159" s="204"/>
      <c r="K159" s="204"/>
      <c r="L159" s="204">
        <v>2100</v>
      </c>
      <c r="M159" s="204"/>
      <c r="N159" s="204">
        <v>13300</v>
      </c>
      <c r="O159" s="204"/>
      <c r="P159" s="204"/>
      <c r="Q159" s="204"/>
      <c r="R159" s="204"/>
      <c r="S159" s="204"/>
      <c r="T159" s="204">
        <v>330</v>
      </c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>
        <v>26000</v>
      </c>
      <c r="AT159" s="204"/>
      <c r="AU159" s="204"/>
      <c r="AV159" s="204">
        <v>11080</v>
      </c>
      <c r="AW159" s="204"/>
      <c r="AX159" s="204"/>
      <c r="AY159" s="204"/>
      <c r="AZ159" s="204"/>
      <c r="BA159" s="204"/>
      <c r="BB159" s="204"/>
      <c r="BC159" s="204"/>
      <c r="BD159" s="204">
        <v>4020</v>
      </c>
      <c r="BE159" s="204"/>
      <c r="BF159" s="204"/>
      <c r="BG159" s="204">
        <v>480</v>
      </c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>
        <v>5530</v>
      </c>
      <c r="BR159" s="204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>
        <v>300</v>
      </c>
      <c r="CI159" s="206"/>
      <c r="CJ159" s="206"/>
      <c r="CK159" s="206"/>
      <c r="CL159" s="206"/>
      <c r="CM159" s="206"/>
    </row>
    <row r="160" spans="1:91" ht="24.6" hidden="1">
      <c r="A160" s="125">
        <v>19</v>
      </c>
      <c r="B160" s="255" t="s">
        <v>889</v>
      </c>
      <c r="C160" s="147" t="s">
        <v>1252</v>
      </c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6"/>
      <c r="BT160" s="206"/>
      <c r="BU160" s="206"/>
      <c r="BV160" s="206"/>
      <c r="BW160" s="206"/>
      <c r="BX160" s="206"/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</row>
    <row r="161" spans="1:91" ht="24.6" hidden="1">
      <c r="A161" s="125">
        <v>19</v>
      </c>
      <c r="B161" s="255" t="s">
        <v>890</v>
      </c>
      <c r="C161" s="147" t="s">
        <v>1253</v>
      </c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  <c r="BT161" s="204"/>
      <c r="BU161" s="206"/>
      <c r="BV161" s="204"/>
      <c r="BW161" s="204"/>
      <c r="BX161" s="204"/>
      <c r="BY161" s="204"/>
      <c r="BZ161" s="206"/>
      <c r="CA161" s="204"/>
      <c r="CB161" s="204"/>
      <c r="CC161" s="204"/>
      <c r="CD161" s="204"/>
      <c r="CE161" s="204"/>
      <c r="CF161" s="206"/>
      <c r="CG161" s="206"/>
      <c r="CH161" s="204"/>
      <c r="CI161" s="204"/>
      <c r="CJ161" s="206"/>
      <c r="CK161" s="204"/>
      <c r="CL161" s="204"/>
      <c r="CM161" s="204"/>
    </row>
    <row r="162" spans="1:91" ht="24.6" hidden="1">
      <c r="A162" s="125">
        <v>19</v>
      </c>
      <c r="B162" s="255" t="s">
        <v>891</v>
      </c>
      <c r="C162" s="147" t="s">
        <v>1254</v>
      </c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>
        <v>1070000</v>
      </c>
      <c r="Z162" s="204">
        <v>66000</v>
      </c>
      <c r="AA162" s="204"/>
      <c r="AB162" s="204"/>
      <c r="AC162" s="204"/>
      <c r="AD162" s="204"/>
      <c r="AE162" s="204"/>
      <c r="AF162" s="204"/>
      <c r="AG162" s="204"/>
      <c r="AH162" s="204">
        <v>6870000</v>
      </c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04"/>
      <c r="BN162" s="204"/>
      <c r="BO162" s="204"/>
      <c r="BP162" s="204">
        <v>6182639</v>
      </c>
      <c r="BQ162" s="204">
        <v>1884000</v>
      </c>
      <c r="BR162" s="204"/>
      <c r="BS162" s="204"/>
      <c r="BT162" s="204"/>
      <c r="BU162" s="206"/>
      <c r="BV162" s="204"/>
      <c r="BW162" s="204"/>
      <c r="BX162" s="204"/>
      <c r="BY162" s="204"/>
      <c r="BZ162" s="204"/>
      <c r="CA162" s="204"/>
      <c r="CB162" s="204"/>
      <c r="CC162" s="204"/>
      <c r="CD162" s="204"/>
      <c r="CE162" s="204"/>
      <c r="CF162" s="204"/>
      <c r="CG162" s="204"/>
      <c r="CH162" s="206"/>
      <c r="CI162" s="204"/>
      <c r="CJ162" s="204"/>
      <c r="CK162" s="204"/>
      <c r="CL162" s="204"/>
      <c r="CM162" s="206"/>
    </row>
    <row r="163" spans="1:91" ht="24.6" hidden="1">
      <c r="A163" s="125">
        <v>19</v>
      </c>
      <c r="B163" s="255" t="s">
        <v>892</v>
      </c>
      <c r="C163" s="147" t="s">
        <v>1255</v>
      </c>
      <c r="D163" s="204"/>
      <c r="E163" s="204"/>
      <c r="F163" s="204"/>
      <c r="G163" s="204"/>
      <c r="H163" s="204">
        <v>5000</v>
      </c>
      <c r="I163" s="204"/>
      <c r="J163" s="204"/>
      <c r="K163" s="204"/>
      <c r="L163" s="204">
        <v>5000</v>
      </c>
      <c r="M163" s="204"/>
      <c r="N163" s="204"/>
      <c r="O163" s="204"/>
      <c r="P163" s="204">
        <v>72000</v>
      </c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>
        <v>56240</v>
      </c>
      <c r="AM163" s="204">
        <v>5000000</v>
      </c>
      <c r="AN163" s="204"/>
      <c r="AO163" s="204"/>
      <c r="AP163" s="204">
        <v>88500</v>
      </c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6"/>
      <c r="BT163" s="204"/>
      <c r="BU163" s="204"/>
      <c r="BV163" s="206"/>
      <c r="BW163" s="204">
        <v>400000</v>
      </c>
      <c r="BX163" s="204"/>
      <c r="BY163" s="204"/>
      <c r="BZ163" s="204"/>
      <c r="CA163" s="204">
        <v>2181000</v>
      </c>
      <c r="CB163" s="204"/>
      <c r="CC163" s="204"/>
      <c r="CD163" s="204"/>
      <c r="CE163" s="206"/>
      <c r="CF163" s="204"/>
      <c r="CG163" s="204"/>
      <c r="CH163" s="204"/>
      <c r="CI163" s="206"/>
      <c r="CJ163" s="204"/>
      <c r="CK163" s="204"/>
      <c r="CL163" s="206"/>
      <c r="CM163" s="204"/>
    </row>
    <row r="164" spans="1:91" ht="24.6" hidden="1">
      <c r="A164" s="125">
        <v>19</v>
      </c>
      <c r="B164" s="255" t="s">
        <v>893</v>
      </c>
      <c r="C164" s="147" t="s">
        <v>1256</v>
      </c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>
        <v>14474400</v>
      </c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>
        <v>773500</v>
      </c>
      <c r="BH164" s="204">
        <v>48089376</v>
      </c>
      <c r="BI164" s="204"/>
      <c r="BJ164" s="204"/>
      <c r="BK164" s="204"/>
      <c r="BL164" s="204">
        <v>1517400</v>
      </c>
      <c r="BM164" s="204"/>
      <c r="BN164" s="204"/>
      <c r="BO164" s="204"/>
      <c r="BP164" s="204"/>
      <c r="BQ164" s="204"/>
      <c r="BR164" s="204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</row>
    <row r="165" spans="1:91" ht="24.6" hidden="1">
      <c r="A165" s="125">
        <v>19</v>
      </c>
      <c r="B165" s="255" t="s">
        <v>894</v>
      </c>
      <c r="C165" s="147" t="s">
        <v>1257</v>
      </c>
      <c r="D165" s="204">
        <v>3890462</v>
      </c>
      <c r="E165" s="204">
        <v>4500</v>
      </c>
      <c r="F165" s="204">
        <v>538325</v>
      </c>
      <c r="G165" s="204">
        <v>864282</v>
      </c>
      <c r="H165" s="204">
        <v>75250</v>
      </c>
      <c r="I165" s="204">
        <v>618211</v>
      </c>
      <c r="J165" s="204">
        <v>1043500</v>
      </c>
      <c r="K165" s="204">
        <v>1755248</v>
      </c>
      <c r="L165" s="204">
        <v>698700</v>
      </c>
      <c r="M165" s="204">
        <v>429583.34</v>
      </c>
      <c r="N165" s="204">
        <v>2144806</v>
      </c>
      <c r="O165" s="204">
        <v>93485</v>
      </c>
      <c r="P165" s="204"/>
      <c r="Q165" s="204">
        <v>518400</v>
      </c>
      <c r="R165" s="204">
        <v>33837</v>
      </c>
      <c r="S165" s="204">
        <v>26500</v>
      </c>
      <c r="T165" s="204">
        <v>13500</v>
      </c>
      <c r="U165" s="204">
        <v>58170</v>
      </c>
      <c r="V165" s="204">
        <v>25530</v>
      </c>
      <c r="W165" s="204">
        <v>30526</v>
      </c>
      <c r="X165" s="204"/>
      <c r="Y165" s="204">
        <v>11250</v>
      </c>
      <c r="Z165" s="204">
        <v>9250</v>
      </c>
      <c r="AA165" s="204">
        <v>6750</v>
      </c>
      <c r="AB165" s="204">
        <v>15750</v>
      </c>
      <c r="AC165" s="204">
        <v>11250</v>
      </c>
      <c r="AD165" s="204">
        <v>6570</v>
      </c>
      <c r="AE165" s="204">
        <v>383750</v>
      </c>
      <c r="AF165" s="204">
        <v>20250</v>
      </c>
      <c r="AG165" s="204">
        <v>9750</v>
      </c>
      <c r="AH165" s="204">
        <v>126500</v>
      </c>
      <c r="AI165" s="204">
        <v>238339</v>
      </c>
      <c r="AJ165" s="204">
        <v>15750</v>
      </c>
      <c r="AK165" s="204">
        <v>95000</v>
      </c>
      <c r="AL165" s="204"/>
      <c r="AM165" s="204">
        <v>715060</v>
      </c>
      <c r="AN165" s="204">
        <v>533851.29</v>
      </c>
      <c r="AO165" s="204">
        <v>1729363.9</v>
      </c>
      <c r="AP165" s="204">
        <v>1335784</v>
      </c>
      <c r="AQ165" s="204">
        <v>887350</v>
      </c>
      <c r="AR165" s="204">
        <v>425722</v>
      </c>
      <c r="AS165" s="204"/>
      <c r="AT165" s="204">
        <v>735196.39</v>
      </c>
      <c r="AU165" s="204">
        <v>891154</v>
      </c>
      <c r="AV165" s="204">
        <v>2179820.3199999998</v>
      </c>
      <c r="AW165" s="204">
        <v>989337</v>
      </c>
      <c r="AX165" s="204">
        <v>417590</v>
      </c>
      <c r="AY165" s="204">
        <v>838687</v>
      </c>
      <c r="AZ165" s="204">
        <v>608257</v>
      </c>
      <c r="BA165" s="204">
        <v>621056</v>
      </c>
      <c r="BB165" s="204">
        <v>3626877</v>
      </c>
      <c r="BC165" s="204">
        <v>633862</v>
      </c>
      <c r="BD165" s="204">
        <v>51969</v>
      </c>
      <c r="BE165" s="204">
        <v>1780408.3200000001</v>
      </c>
      <c r="BF165" s="204">
        <v>111250</v>
      </c>
      <c r="BG165" s="204">
        <v>154201.60999999999</v>
      </c>
      <c r="BH165" s="204">
        <v>4667316.25</v>
      </c>
      <c r="BI165" s="204">
        <v>111950</v>
      </c>
      <c r="BJ165" s="204">
        <v>7169.4</v>
      </c>
      <c r="BK165" s="204">
        <v>347000</v>
      </c>
      <c r="BL165" s="204">
        <v>266600</v>
      </c>
      <c r="BM165" s="204"/>
      <c r="BN165" s="204">
        <v>1196087</v>
      </c>
      <c r="BO165" s="204">
        <v>677750</v>
      </c>
      <c r="BP165" s="204">
        <v>865477.4</v>
      </c>
      <c r="BQ165" s="204">
        <v>828500</v>
      </c>
      <c r="BR165" s="204">
        <v>800050.75</v>
      </c>
      <c r="BS165" s="204"/>
      <c r="BT165" s="204">
        <v>986200</v>
      </c>
      <c r="BU165" s="204">
        <v>1623348</v>
      </c>
      <c r="BV165" s="204">
        <v>916400</v>
      </c>
      <c r="BW165" s="204">
        <v>124000</v>
      </c>
      <c r="BX165" s="204">
        <v>785000</v>
      </c>
      <c r="BY165" s="204">
        <v>2317669</v>
      </c>
      <c r="BZ165" s="204">
        <v>572330</v>
      </c>
      <c r="CA165" s="204">
        <v>674550</v>
      </c>
      <c r="CB165" s="204">
        <v>620700</v>
      </c>
      <c r="CC165" s="204">
        <v>950803.9</v>
      </c>
      <c r="CD165" s="204">
        <v>2007670</v>
      </c>
      <c r="CE165" s="204">
        <v>1091600</v>
      </c>
      <c r="CF165" s="204">
        <v>1534758.67</v>
      </c>
      <c r="CG165" s="204">
        <v>645281</v>
      </c>
      <c r="CH165" s="204">
        <v>695329</v>
      </c>
      <c r="CI165" s="204">
        <v>197250</v>
      </c>
      <c r="CJ165" s="204">
        <v>653797</v>
      </c>
      <c r="CK165" s="206">
        <v>1911321</v>
      </c>
      <c r="CL165" s="204">
        <v>408000</v>
      </c>
      <c r="CM165" s="204">
        <v>542760</v>
      </c>
    </row>
    <row r="166" spans="1:91" ht="24.6" hidden="1">
      <c r="A166" s="125">
        <v>19</v>
      </c>
      <c r="B166" s="255" t="s">
        <v>895</v>
      </c>
      <c r="C166" s="147" t="s">
        <v>1258</v>
      </c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204"/>
      <c r="AV166" s="204"/>
      <c r="AW166" s="204"/>
      <c r="AX166" s="204"/>
      <c r="AY166" s="204"/>
      <c r="AZ166" s="204"/>
      <c r="BA166" s="204"/>
      <c r="BB166" s="204"/>
      <c r="BC166" s="204"/>
      <c r="BD166" s="204"/>
      <c r="BE166" s="204"/>
      <c r="BF166" s="204"/>
      <c r="BG166" s="204"/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  <c r="BZ166" s="204"/>
      <c r="CA166" s="204"/>
      <c r="CB166" s="204"/>
      <c r="CC166" s="204"/>
      <c r="CD166" s="204"/>
      <c r="CE166" s="204"/>
      <c r="CF166" s="204"/>
      <c r="CG166" s="204"/>
      <c r="CH166" s="204"/>
      <c r="CI166" s="204"/>
      <c r="CJ166" s="204"/>
      <c r="CK166" s="204"/>
      <c r="CL166" s="204"/>
      <c r="CM166" s="204"/>
    </row>
    <row r="167" spans="1:91" ht="24.6" hidden="1">
      <c r="A167" s="125">
        <v>19</v>
      </c>
      <c r="B167" s="255" t="s">
        <v>896</v>
      </c>
      <c r="C167" s="147" t="s">
        <v>1259</v>
      </c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/>
      <c r="AY167" s="204"/>
      <c r="AZ167" s="204"/>
      <c r="BA167" s="204"/>
      <c r="BB167" s="204"/>
      <c r="BC167" s="204"/>
      <c r="BD167" s="204"/>
      <c r="BE167" s="204"/>
      <c r="BF167" s="204"/>
      <c r="BG167" s="204"/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4"/>
      <c r="CI167" s="204"/>
      <c r="CJ167" s="204"/>
      <c r="CK167" s="204"/>
      <c r="CL167" s="204"/>
      <c r="CM167" s="204"/>
    </row>
    <row r="168" spans="1:91" ht="24.6" hidden="1">
      <c r="A168" s="125">
        <v>19</v>
      </c>
      <c r="B168" s="255" t="s">
        <v>897</v>
      </c>
      <c r="C168" s="147" t="s">
        <v>1260</v>
      </c>
      <c r="D168" s="204"/>
      <c r="E168" s="204">
        <v>2550000</v>
      </c>
      <c r="F168" s="204">
        <v>48200</v>
      </c>
      <c r="G168" s="204">
        <v>101482</v>
      </c>
      <c r="H168" s="204"/>
      <c r="I168" s="204"/>
      <c r="J168" s="204">
        <v>78105</v>
      </c>
      <c r="K168" s="204">
        <v>21230</v>
      </c>
      <c r="L168" s="204">
        <v>56850</v>
      </c>
      <c r="M168" s="204">
        <v>25538</v>
      </c>
      <c r="N168" s="204">
        <v>34750</v>
      </c>
      <c r="O168" s="204"/>
      <c r="P168" s="204"/>
      <c r="Q168" s="204">
        <v>25000</v>
      </c>
      <c r="R168" s="204">
        <v>67760</v>
      </c>
      <c r="S168" s="204">
        <v>82150.5</v>
      </c>
      <c r="T168" s="204">
        <v>368224.28</v>
      </c>
      <c r="U168" s="204">
        <v>74868.75</v>
      </c>
      <c r="V168" s="204">
        <v>50750</v>
      </c>
      <c r="W168" s="204">
        <v>12626</v>
      </c>
      <c r="X168" s="204"/>
      <c r="Y168" s="204"/>
      <c r="Z168" s="204"/>
      <c r="AA168" s="204"/>
      <c r="AB168" s="204"/>
      <c r="AC168" s="204"/>
      <c r="AD168" s="204"/>
      <c r="AE168" s="204">
        <v>20450</v>
      </c>
      <c r="AF168" s="204"/>
      <c r="AG168" s="204"/>
      <c r="AH168" s="204">
        <v>39354</v>
      </c>
      <c r="AI168" s="204">
        <v>116899</v>
      </c>
      <c r="AJ168" s="204">
        <v>91700</v>
      </c>
      <c r="AK168" s="204">
        <v>21950</v>
      </c>
      <c r="AL168" s="204"/>
      <c r="AM168" s="204">
        <v>7550</v>
      </c>
      <c r="AN168" s="204">
        <v>389866</v>
      </c>
      <c r="AO168" s="204">
        <v>87170</v>
      </c>
      <c r="AP168" s="204">
        <v>84273</v>
      </c>
      <c r="AQ168" s="204">
        <v>47030</v>
      </c>
      <c r="AR168" s="204">
        <v>15000</v>
      </c>
      <c r="AS168" s="204"/>
      <c r="AT168" s="204">
        <v>49900</v>
      </c>
      <c r="AU168" s="204">
        <v>50300</v>
      </c>
      <c r="AV168" s="204">
        <v>105332</v>
      </c>
      <c r="AW168" s="204">
        <v>14100</v>
      </c>
      <c r="AX168" s="204">
        <v>12150</v>
      </c>
      <c r="AY168" s="204">
        <v>70250</v>
      </c>
      <c r="AZ168" s="204">
        <v>64800</v>
      </c>
      <c r="BA168" s="204"/>
      <c r="BB168" s="204">
        <v>296570.5</v>
      </c>
      <c r="BC168" s="204">
        <v>6800</v>
      </c>
      <c r="BD168" s="204"/>
      <c r="BE168" s="204">
        <v>12240</v>
      </c>
      <c r="BF168" s="204">
        <v>39650</v>
      </c>
      <c r="BG168" s="204">
        <v>7000</v>
      </c>
      <c r="BH168" s="204">
        <v>170814.05</v>
      </c>
      <c r="BI168" s="204">
        <v>38000</v>
      </c>
      <c r="BJ168" s="204"/>
      <c r="BK168" s="204">
        <v>8399</v>
      </c>
      <c r="BL168" s="204">
        <v>11746</v>
      </c>
      <c r="BM168" s="204"/>
      <c r="BN168" s="204">
        <v>59420</v>
      </c>
      <c r="BO168" s="204">
        <v>1220</v>
      </c>
      <c r="BP168" s="204">
        <v>71077</v>
      </c>
      <c r="BQ168" s="204">
        <v>25150</v>
      </c>
      <c r="BR168" s="204">
        <v>13330</v>
      </c>
      <c r="BS168" s="204"/>
      <c r="BT168" s="204">
        <v>41750</v>
      </c>
      <c r="BU168" s="204">
        <v>104868.75</v>
      </c>
      <c r="BV168" s="204"/>
      <c r="BW168" s="204">
        <v>6440</v>
      </c>
      <c r="BX168" s="204">
        <v>1440</v>
      </c>
      <c r="BY168" s="204">
        <v>190862</v>
      </c>
      <c r="BZ168" s="204">
        <v>41900</v>
      </c>
      <c r="CA168" s="204">
        <v>19000</v>
      </c>
      <c r="CB168" s="204">
        <v>56900</v>
      </c>
      <c r="CC168" s="204">
        <v>112822.75</v>
      </c>
      <c r="CD168" s="204">
        <v>40993.5</v>
      </c>
      <c r="CE168" s="204">
        <v>24256</v>
      </c>
      <c r="CF168" s="204">
        <v>109920</v>
      </c>
      <c r="CG168" s="204">
        <v>9000</v>
      </c>
      <c r="CH168" s="204">
        <v>22588</v>
      </c>
      <c r="CI168" s="204">
        <v>2900</v>
      </c>
      <c r="CJ168" s="204">
        <v>29569</v>
      </c>
      <c r="CK168" s="204">
        <v>99770</v>
      </c>
      <c r="CL168" s="204">
        <v>13778</v>
      </c>
      <c r="CM168" s="204">
        <v>48640</v>
      </c>
    </row>
    <row r="169" spans="1:91" ht="24.6" hidden="1">
      <c r="A169" s="125">
        <v>19</v>
      </c>
      <c r="B169" s="255" t="s">
        <v>898</v>
      </c>
      <c r="C169" s="147" t="s">
        <v>489</v>
      </c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>
        <v>335000</v>
      </c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  <c r="BZ169" s="204"/>
      <c r="CA169" s="204"/>
      <c r="CB169" s="204"/>
      <c r="CC169" s="204"/>
      <c r="CD169" s="204"/>
      <c r="CE169" s="204"/>
      <c r="CF169" s="204"/>
      <c r="CG169" s="204"/>
      <c r="CH169" s="204"/>
      <c r="CI169" s="204"/>
      <c r="CJ169" s="204"/>
      <c r="CK169" s="204"/>
      <c r="CL169" s="204"/>
      <c r="CM169" s="204"/>
    </row>
    <row r="170" spans="1:91" ht="24.6" hidden="1">
      <c r="A170" s="125">
        <v>19</v>
      </c>
      <c r="B170" s="255" t="s">
        <v>899</v>
      </c>
      <c r="C170" s="147" t="s">
        <v>490</v>
      </c>
      <c r="D170" s="204">
        <v>377185.5</v>
      </c>
      <c r="E170" s="204">
        <v>49500</v>
      </c>
      <c r="F170" s="204">
        <v>101160</v>
      </c>
      <c r="G170" s="204">
        <v>76590</v>
      </c>
      <c r="H170" s="204">
        <v>29630</v>
      </c>
      <c r="I170" s="204">
        <v>72555</v>
      </c>
      <c r="J170" s="204">
        <v>88530</v>
      </c>
      <c r="K170" s="204">
        <v>113010</v>
      </c>
      <c r="L170" s="204">
        <v>42360</v>
      </c>
      <c r="M170" s="204">
        <v>39663</v>
      </c>
      <c r="N170" s="204">
        <v>148270</v>
      </c>
      <c r="O170" s="204">
        <v>30000</v>
      </c>
      <c r="P170" s="204">
        <v>274620</v>
      </c>
      <c r="Q170" s="204">
        <v>123390</v>
      </c>
      <c r="R170" s="204">
        <v>75900</v>
      </c>
      <c r="S170" s="204">
        <v>144240</v>
      </c>
      <c r="T170" s="204">
        <v>106980</v>
      </c>
      <c r="U170" s="204">
        <v>95780</v>
      </c>
      <c r="V170" s="204">
        <v>87595</v>
      </c>
      <c r="W170" s="204">
        <v>38580</v>
      </c>
      <c r="X170" s="204">
        <v>406860</v>
      </c>
      <c r="Y170" s="204">
        <v>64590</v>
      </c>
      <c r="Z170" s="204">
        <v>140130</v>
      </c>
      <c r="AA170" s="204">
        <v>85890</v>
      </c>
      <c r="AB170" s="204">
        <v>27930</v>
      </c>
      <c r="AC170" s="204">
        <v>78720</v>
      </c>
      <c r="AD170" s="204">
        <v>65520</v>
      </c>
      <c r="AE170" s="204">
        <v>174510</v>
      </c>
      <c r="AF170" s="204">
        <v>46170</v>
      </c>
      <c r="AG170" s="204">
        <v>51845</v>
      </c>
      <c r="AH170" s="204">
        <v>60060</v>
      </c>
      <c r="AI170" s="204">
        <v>114690</v>
      </c>
      <c r="AJ170" s="204">
        <v>68100</v>
      </c>
      <c r="AK170" s="204">
        <v>52320</v>
      </c>
      <c r="AL170" s="204">
        <v>589588</v>
      </c>
      <c r="AM170" s="204">
        <v>49560</v>
      </c>
      <c r="AN170" s="204">
        <v>27630</v>
      </c>
      <c r="AO170" s="204">
        <v>91590</v>
      </c>
      <c r="AP170" s="204">
        <v>101280</v>
      </c>
      <c r="AQ170" s="204">
        <v>75630</v>
      </c>
      <c r="AR170" s="204">
        <v>26130</v>
      </c>
      <c r="AS170" s="204"/>
      <c r="AT170" s="204">
        <v>77530</v>
      </c>
      <c r="AU170" s="204">
        <v>95390</v>
      </c>
      <c r="AV170" s="204">
        <v>89550</v>
      </c>
      <c r="AW170" s="204">
        <v>39990</v>
      </c>
      <c r="AX170" s="204">
        <v>48330.5</v>
      </c>
      <c r="AY170" s="204">
        <v>81150</v>
      </c>
      <c r="AZ170" s="204">
        <v>66030</v>
      </c>
      <c r="BA170" s="204">
        <v>42320</v>
      </c>
      <c r="BB170" s="204"/>
      <c r="BC170" s="204">
        <v>48810</v>
      </c>
      <c r="BD170" s="204">
        <v>468210</v>
      </c>
      <c r="BE170" s="204">
        <v>158690</v>
      </c>
      <c r="BF170" s="204">
        <v>71820</v>
      </c>
      <c r="BG170" s="204">
        <v>69450</v>
      </c>
      <c r="BH170" s="204">
        <v>301140</v>
      </c>
      <c r="BI170" s="204">
        <v>93885</v>
      </c>
      <c r="BJ170" s="204">
        <v>34560</v>
      </c>
      <c r="BK170" s="204">
        <v>75655</v>
      </c>
      <c r="BL170" s="204">
        <v>79210</v>
      </c>
      <c r="BM170" s="204">
        <v>136920</v>
      </c>
      <c r="BN170" s="204">
        <v>134100</v>
      </c>
      <c r="BO170" s="204">
        <v>79590</v>
      </c>
      <c r="BP170" s="204">
        <v>182580</v>
      </c>
      <c r="BQ170" s="204"/>
      <c r="BR170" s="204">
        <v>76320</v>
      </c>
      <c r="BS170" s="204">
        <v>713990</v>
      </c>
      <c r="BT170" s="204">
        <v>120540</v>
      </c>
      <c r="BU170" s="204">
        <v>114715</v>
      </c>
      <c r="BV170" s="204">
        <v>332570</v>
      </c>
      <c r="BW170" s="204">
        <v>14730</v>
      </c>
      <c r="BX170" s="204">
        <v>93020</v>
      </c>
      <c r="BY170" s="204">
        <v>240690</v>
      </c>
      <c r="BZ170" s="204">
        <v>55046</v>
      </c>
      <c r="CA170" s="204">
        <v>84044</v>
      </c>
      <c r="CB170" s="204">
        <v>59190</v>
      </c>
      <c r="CC170" s="204">
        <v>126123</v>
      </c>
      <c r="CD170" s="204">
        <v>202560</v>
      </c>
      <c r="CE170" s="204">
        <v>129226</v>
      </c>
      <c r="CF170" s="204">
        <v>224970</v>
      </c>
      <c r="CG170" s="204">
        <v>87580</v>
      </c>
      <c r="CH170" s="204">
        <v>66156</v>
      </c>
      <c r="CI170" s="204">
        <v>70482</v>
      </c>
      <c r="CJ170" s="204">
        <v>85760</v>
      </c>
      <c r="CK170" s="204">
        <v>201444</v>
      </c>
      <c r="CL170" s="204">
        <v>66789</v>
      </c>
      <c r="CM170" s="204">
        <v>58860</v>
      </c>
    </row>
    <row r="171" spans="1:91" ht="24.6" hidden="1">
      <c r="A171" s="125">
        <v>20</v>
      </c>
      <c r="B171" s="255" t="s">
        <v>900</v>
      </c>
      <c r="C171" s="147" t="s">
        <v>491</v>
      </c>
      <c r="D171" s="204">
        <v>61164673.280000001</v>
      </c>
      <c r="E171" s="204">
        <v>8491260</v>
      </c>
      <c r="F171" s="204">
        <v>8738106.4600000009</v>
      </c>
      <c r="G171" s="204">
        <v>8795612.2599999998</v>
      </c>
      <c r="H171" s="204">
        <v>6351821.6100000003</v>
      </c>
      <c r="I171" s="204">
        <v>9955199.4299999997</v>
      </c>
      <c r="J171" s="204">
        <v>12351763.449999999</v>
      </c>
      <c r="K171" s="204">
        <v>12877838.23</v>
      </c>
      <c r="L171" s="204">
        <v>8406520</v>
      </c>
      <c r="M171" s="204">
        <v>7886640</v>
      </c>
      <c r="N171" s="204">
        <v>17925132.260000002</v>
      </c>
      <c r="O171" s="204">
        <v>2465723.23</v>
      </c>
      <c r="P171" s="204">
        <v>28728360</v>
      </c>
      <c r="Q171" s="204">
        <v>7583730</v>
      </c>
      <c r="R171" s="204">
        <v>7294609.6900000004</v>
      </c>
      <c r="S171" s="204">
        <v>13429121.029999999</v>
      </c>
      <c r="T171" s="204">
        <v>7620092.5800000001</v>
      </c>
      <c r="U171" s="204">
        <v>6669000</v>
      </c>
      <c r="V171" s="204">
        <v>7279700</v>
      </c>
      <c r="W171" s="204">
        <v>4201020.32</v>
      </c>
      <c r="X171" s="204">
        <v>72268009.230000004</v>
      </c>
      <c r="Y171" s="204">
        <v>5358704.2</v>
      </c>
      <c r="Z171" s="204">
        <v>9868400.9800000004</v>
      </c>
      <c r="AA171" s="204">
        <v>6565810</v>
      </c>
      <c r="AB171" s="204">
        <v>4268208</v>
      </c>
      <c r="AC171" s="204">
        <v>5324521.29</v>
      </c>
      <c r="AD171" s="204">
        <v>6337726.9699999997</v>
      </c>
      <c r="AE171" s="204">
        <v>19505146.460000001</v>
      </c>
      <c r="AF171" s="204">
        <v>7057912.2599999998</v>
      </c>
      <c r="AG171" s="204">
        <v>6112810</v>
      </c>
      <c r="AH171" s="204">
        <v>7264998</v>
      </c>
      <c r="AI171" s="204">
        <v>12283995.09</v>
      </c>
      <c r="AJ171" s="204">
        <v>5985699.3499999996</v>
      </c>
      <c r="AK171" s="204">
        <v>4419213.22</v>
      </c>
      <c r="AL171" s="204">
        <v>114739885.25</v>
      </c>
      <c r="AM171" s="204">
        <v>7896490</v>
      </c>
      <c r="AN171" s="204">
        <v>6210520</v>
      </c>
      <c r="AO171" s="204">
        <v>14207189.619999999</v>
      </c>
      <c r="AP171" s="204">
        <v>14194314.720000001</v>
      </c>
      <c r="AQ171" s="204">
        <v>7545053.8700000001</v>
      </c>
      <c r="AR171" s="204">
        <v>3989110</v>
      </c>
      <c r="AS171" s="204">
        <v>24465003.309999999</v>
      </c>
      <c r="AT171" s="204">
        <v>6946116.4500000002</v>
      </c>
      <c r="AU171" s="204">
        <v>11455623</v>
      </c>
      <c r="AV171" s="204">
        <v>15168689.35</v>
      </c>
      <c r="AW171" s="204">
        <v>7428590</v>
      </c>
      <c r="AX171" s="204">
        <v>5022189.67</v>
      </c>
      <c r="AY171" s="204">
        <v>6424450</v>
      </c>
      <c r="AZ171" s="204">
        <v>5984490</v>
      </c>
      <c r="BA171" s="204">
        <v>5880590</v>
      </c>
      <c r="BB171" s="204">
        <v>33541517.57</v>
      </c>
      <c r="BC171" s="204">
        <v>6093338.0599999996</v>
      </c>
      <c r="BD171" s="204">
        <v>62337956.890000001</v>
      </c>
      <c r="BE171" s="204">
        <v>19240255.5</v>
      </c>
      <c r="BF171" s="204">
        <v>7468022.3499999996</v>
      </c>
      <c r="BG171" s="204">
        <v>6196920</v>
      </c>
      <c r="BH171" s="204">
        <v>34520589.219999999</v>
      </c>
      <c r="BI171" s="204">
        <v>2818748.14</v>
      </c>
      <c r="BJ171" s="204">
        <v>3205322.26</v>
      </c>
      <c r="BK171" s="204">
        <v>3939930</v>
      </c>
      <c r="BL171" s="204">
        <v>3883740</v>
      </c>
      <c r="BM171" s="204">
        <v>47723896.109999999</v>
      </c>
      <c r="BN171" s="204">
        <v>11973247.9</v>
      </c>
      <c r="BO171" s="204">
        <v>9283672.2599999998</v>
      </c>
      <c r="BP171" s="204">
        <v>13742296.609999999</v>
      </c>
      <c r="BQ171" s="204">
        <v>9278289.6799999997</v>
      </c>
      <c r="BR171" s="204">
        <v>6211346.6100000003</v>
      </c>
      <c r="BS171" s="206">
        <v>174693912.43000001</v>
      </c>
      <c r="BT171" s="206">
        <v>9951600</v>
      </c>
      <c r="BU171" s="206">
        <v>9397413.2300000004</v>
      </c>
      <c r="BV171" s="206">
        <v>31599007.030000001</v>
      </c>
      <c r="BW171" s="206">
        <v>2937580</v>
      </c>
      <c r="BX171" s="206">
        <v>7535156.7699999996</v>
      </c>
      <c r="BY171" s="206">
        <v>18622120</v>
      </c>
      <c r="BZ171" s="204">
        <v>6338170</v>
      </c>
      <c r="CA171" s="206">
        <v>6091707.4199999999</v>
      </c>
      <c r="CB171" s="206">
        <v>8331080</v>
      </c>
      <c r="CC171" s="206">
        <v>10083310</v>
      </c>
      <c r="CD171" s="206">
        <v>18937570</v>
      </c>
      <c r="CE171" s="206">
        <v>11037098</v>
      </c>
      <c r="CF171" s="206">
        <v>14506568</v>
      </c>
      <c r="CG171" s="204">
        <v>5366084.66</v>
      </c>
      <c r="CH171" s="206">
        <v>6232060</v>
      </c>
      <c r="CI171" s="206">
        <v>4310652</v>
      </c>
      <c r="CJ171" s="206">
        <v>4141862</v>
      </c>
      <c r="CK171" s="206">
        <v>18446305</v>
      </c>
      <c r="CL171" s="204">
        <v>3511830</v>
      </c>
      <c r="CM171" s="206">
        <v>3304710</v>
      </c>
    </row>
    <row r="172" spans="1:91" ht="24.6" hidden="1">
      <c r="A172" s="125">
        <v>20</v>
      </c>
      <c r="B172" s="255" t="s">
        <v>901</v>
      </c>
      <c r="C172" s="147" t="s">
        <v>492</v>
      </c>
      <c r="D172" s="204">
        <v>3898690</v>
      </c>
      <c r="E172" s="204">
        <v>306690</v>
      </c>
      <c r="F172" s="204">
        <v>131310</v>
      </c>
      <c r="G172" s="204">
        <v>258112.9</v>
      </c>
      <c r="H172" s="204">
        <v>82960</v>
      </c>
      <c r="I172" s="204"/>
      <c r="J172" s="204">
        <v>382720</v>
      </c>
      <c r="K172" s="204">
        <v>226440</v>
      </c>
      <c r="L172" s="204">
        <v>208050</v>
      </c>
      <c r="M172" s="204">
        <v>52890</v>
      </c>
      <c r="N172" s="204">
        <v>591293.55000000005</v>
      </c>
      <c r="O172" s="204">
        <v>146230</v>
      </c>
      <c r="P172" s="204">
        <v>2930040</v>
      </c>
      <c r="Q172" s="204">
        <v>131550</v>
      </c>
      <c r="R172" s="204">
        <v>420900</v>
      </c>
      <c r="S172" s="204">
        <v>383640</v>
      </c>
      <c r="T172" s="204">
        <v>213170</v>
      </c>
      <c r="U172" s="204">
        <v>252930</v>
      </c>
      <c r="V172" s="204">
        <v>179560</v>
      </c>
      <c r="W172" s="204">
        <v>154850</v>
      </c>
      <c r="X172" s="204">
        <v>2926890</v>
      </c>
      <c r="Y172" s="204">
        <v>268620</v>
      </c>
      <c r="Z172" s="204">
        <v>496020</v>
      </c>
      <c r="AA172" s="204">
        <v>342660</v>
      </c>
      <c r="AB172" s="204">
        <v>347490</v>
      </c>
      <c r="AC172" s="204">
        <v>206191.61</v>
      </c>
      <c r="AD172" s="204">
        <v>251580</v>
      </c>
      <c r="AE172" s="204">
        <v>1125120</v>
      </c>
      <c r="AF172" s="204">
        <v>238050</v>
      </c>
      <c r="AG172" s="204">
        <v>343630</v>
      </c>
      <c r="AH172" s="204">
        <v>92670</v>
      </c>
      <c r="AI172" s="204">
        <v>580740</v>
      </c>
      <c r="AJ172" s="204">
        <v>482070</v>
      </c>
      <c r="AK172" s="204">
        <v>623280</v>
      </c>
      <c r="AL172" s="204">
        <v>5822760</v>
      </c>
      <c r="AM172" s="204">
        <v>380520</v>
      </c>
      <c r="AN172" s="204">
        <v>349234.19</v>
      </c>
      <c r="AO172" s="204">
        <v>515460</v>
      </c>
      <c r="AP172" s="204">
        <v>250320</v>
      </c>
      <c r="AQ172" s="204">
        <v>592680</v>
      </c>
      <c r="AR172" s="204">
        <v>216600</v>
      </c>
      <c r="AS172" s="204">
        <v>282570</v>
      </c>
      <c r="AT172" s="204">
        <v>453810</v>
      </c>
      <c r="AU172" s="204">
        <v>358940</v>
      </c>
      <c r="AV172" s="204">
        <v>539310</v>
      </c>
      <c r="AW172" s="204">
        <v>366900</v>
      </c>
      <c r="AX172" s="204">
        <v>275900</v>
      </c>
      <c r="AY172" s="204">
        <v>3580590</v>
      </c>
      <c r="AZ172" s="204">
        <v>584490</v>
      </c>
      <c r="BA172" s="204">
        <v>399360</v>
      </c>
      <c r="BB172" s="204">
        <v>1295800</v>
      </c>
      <c r="BC172" s="204">
        <v>322290</v>
      </c>
      <c r="BD172" s="204">
        <v>4195920</v>
      </c>
      <c r="BE172" s="204">
        <v>354764.88</v>
      </c>
      <c r="BF172" s="204">
        <v>624540</v>
      </c>
      <c r="BG172" s="204">
        <v>146520</v>
      </c>
      <c r="BH172" s="204">
        <v>723940</v>
      </c>
      <c r="BI172" s="204">
        <v>379490</v>
      </c>
      <c r="BJ172" s="204">
        <v>162290</v>
      </c>
      <c r="BK172" s="204">
        <v>309060</v>
      </c>
      <c r="BL172" s="204">
        <v>268350</v>
      </c>
      <c r="BM172" s="204">
        <v>2355000</v>
      </c>
      <c r="BN172" s="204">
        <v>729610</v>
      </c>
      <c r="BO172" s="204">
        <v>453600</v>
      </c>
      <c r="BP172" s="204">
        <v>326771.94</v>
      </c>
      <c r="BQ172" s="204">
        <v>592650</v>
      </c>
      <c r="BR172" s="204">
        <v>293970</v>
      </c>
      <c r="BS172" s="206">
        <v>5886072.75</v>
      </c>
      <c r="BT172" s="204">
        <v>770090</v>
      </c>
      <c r="BU172" s="204">
        <v>1066360</v>
      </c>
      <c r="BV172" s="204">
        <v>1314630</v>
      </c>
      <c r="BW172" s="204"/>
      <c r="BX172" s="204">
        <v>827730</v>
      </c>
      <c r="BY172" s="204">
        <v>1092670</v>
      </c>
      <c r="BZ172" s="204">
        <v>377700</v>
      </c>
      <c r="CA172" s="204">
        <v>223440</v>
      </c>
      <c r="CB172" s="204">
        <v>566930</v>
      </c>
      <c r="CC172" s="204">
        <v>726380</v>
      </c>
      <c r="CD172" s="204">
        <v>584960</v>
      </c>
      <c r="CE172" s="204">
        <v>538290</v>
      </c>
      <c r="CF172" s="204">
        <v>589810</v>
      </c>
      <c r="CG172" s="204">
        <v>32630</v>
      </c>
      <c r="CH172" s="204">
        <v>330270</v>
      </c>
      <c r="CI172" s="204">
        <v>233100</v>
      </c>
      <c r="CJ172" s="204">
        <v>2173310</v>
      </c>
      <c r="CK172" s="204">
        <v>463260</v>
      </c>
      <c r="CL172" s="204">
        <v>117090</v>
      </c>
      <c r="CM172" s="204">
        <v>323140</v>
      </c>
    </row>
    <row r="173" spans="1:91" ht="24.6" hidden="1">
      <c r="A173" s="125">
        <v>20</v>
      </c>
      <c r="B173" s="255" t="s">
        <v>902</v>
      </c>
      <c r="C173" s="147" t="s">
        <v>1261</v>
      </c>
      <c r="D173" s="204">
        <v>38370.97</v>
      </c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>
        <v>30000</v>
      </c>
      <c r="Q173" s="204"/>
      <c r="R173" s="204"/>
      <c r="S173" s="204"/>
      <c r="T173" s="204"/>
      <c r="U173" s="204"/>
      <c r="V173" s="204"/>
      <c r="W173" s="204"/>
      <c r="X173" s="204">
        <v>30000</v>
      </c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>
        <v>20000</v>
      </c>
      <c r="AM173" s="204"/>
      <c r="AN173" s="204"/>
      <c r="AO173" s="204"/>
      <c r="AP173" s="204"/>
      <c r="AQ173" s="204"/>
      <c r="AR173" s="204"/>
      <c r="AS173" s="204">
        <v>20038.71</v>
      </c>
      <c r="AT173" s="204"/>
      <c r="AU173" s="204"/>
      <c r="AV173" s="204"/>
      <c r="AW173" s="204"/>
      <c r="AX173" s="204"/>
      <c r="AY173" s="204"/>
      <c r="AZ173" s="204"/>
      <c r="BA173" s="204"/>
      <c r="BB173" s="204">
        <v>20000</v>
      </c>
      <c r="BC173" s="204"/>
      <c r="BD173" s="204">
        <v>30000</v>
      </c>
      <c r="BE173" s="204"/>
      <c r="BF173" s="204"/>
      <c r="BG173" s="204"/>
      <c r="BH173" s="204"/>
      <c r="BI173" s="204"/>
      <c r="BJ173" s="204"/>
      <c r="BK173" s="204"/>
      <c r="BL173" s="204"/>
      <c r="BM173" s="204">
        <v>70500</v>
      </c>
      <c r="BN173" s="204"/>
      <c r="BO173" s="204"/>
      <c r="BP173" s="204"/>
      <c r="BQ173" s="204"/>
      <c r="BR173" s="204"/>
      <c r="BS173" s="206">
        <v>30000</v>
      </c>
      <c r="BT173" s="206"/>
      <c r="BU173" s="206"/>
      <c r="BV173" s="206">
        <v>30000</v>
      </c>
      <c r="BW173" s="204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4"/>
      <c r="CM173" s="204"/>
    </row>
    <row r="174" spans="1:91" ht="24.6" hidden="1">
      <c r="A174" s="125">
        <v>20</v>
      </c>
      <c r="B174" s="255" t="s">
        <v>903</v>
      </c>
      <c r="C174" s="147" t="s">
        <v>493</v>
      </c>
      <c r="D174" s="204">
        <v>4607283.33</v>
      </c>
      <c r="E174" s="204">
        <v>478300</v>
      </c>
      <c r="F174" s="204">
        <v>439950</v>
      </c>
      <c r="G174" s="204">
        <v>445222.57</v>
      </c>
      <c r="H174" s="204">
        <v>321412.90000000002</v>
      </c>
      <c r="I174" s="204">
        <v>597430.55000000005</v>
      </c>
      <c r="J174" s="204">
        <v>844312.9</v>
      </c>
      <c r="K174" s="204">
        <v>767425.8</v>
      </c>
      <c r="L174" s="204">
        <v>497700</v>
      </c>
      <c r="M174" s="204">
        <v>411600</v>
      </c>
      <c r="N174" s="204">
        <v>1014751.61</v>
      </c>
      <c r="O174" s="204">
        <v>105000</v>
      </c>
      <c r="P174" s="204">
        <v>2311871.09</v>
      </c>
      <c r="Q174" s="204">
        <v>516961.29</v>
      </c>
      <c r="R174" s="204"/>
      <c r="S174" s="204">
        <v>913748.38</v>
      </c>
      <c r="T174" s="204">
        <v>429344.62</v>
      </c>
      <c r="U174" s="204">
        <v>321300</v>
      </c>
      <c r="V174" s="204">
        <v>498829.04</v>
      </c>
      <c r="W174" s="204">
        <v>307751.61</v>
      </c>
      <c r="X174" s="204">
        <v>4236697.3099999996</v>
      </c>
      <c r="Y174" s="204">
        <v>272864.51</v>
      </c>
      <c r="Z174" s="204">
        <v>519400</v>
      </c>
      <c r="AA174" s="204">
        <v>400467.74</v>
      </c>
      <c r="AB174" s="204">
        <v>249380.65</v>
      </c>
      <c r="AC174" s="204">
        <v>307638.7</v>
      </c>
      <c r="AD174" s="204">
        <v>423687.1</v>
      </c>
      <c r="AE174" s="204">
        <v>1284725.81</v>
      </c>
      <c r="AF174" s="204">
        <v>352800</v>
      </c>
      <c r="AG174" s="204">
        <v>306983.87</v>
      </c>
      <c r="AH174" s="204">
        <v>406327.42</v>
      </c>
      <c r="AI174" s="204">
        <v>832074.19</v>
      </c>
      <c r="AJ174" s="204">
        <v>319290.32</v>
      </c>
      <c r="AK174" s="204">
        <v>275687</v>
      </c>
      <c r="AL174" s="204">
        <v>8102608.1600000001</v>
      </c>
      <c r="AM174" s="204">
        <v>447706.45</v>
      </c>
      <c r="AN174" s="204">
        <v>286416.65999999997</v>
      </c>
      <c r="AO174" s="204">
        <v>855535.48</v>
      </c>
      <c r="AP174" s="204">
        <v>895397.86</v>
      </c>
      <c r="AQ174" s="204">
        <v>375900</v>
      </c>
      <c r="AR174" s="204">
        <v>205800</v>
      </c>
      <c r="AS174" s="204">
        <v>1644085.5</v>
      </c>
      <c r="AT174" s="204">
        <v>376599.99</v>
      </c>
      <c r="AU174" s="204">
        <v>697130</v>
      </c>
      <c r="AV174" s="204">
        <v>902570.97</v>
      </c>
      <c r="AW174" s="204">
        <v>465596.77</v>
      </c>
      <c r="AX174" s="204">
        <v>283733.33</v>
      </c>
      <c r="AY174" s="204">
        <v>544600</v>
      </c>
      <c r="AZ174" s="204">
        <v>385700</v>
      </c>
      <c r="BA174" s="204">
        <v>333200</v>
      </c>
      <c r="BB174" s="204">
        <v>2226086.56</v>
      </c>
      <c r="BC174" s="204">
        <v>436397.31</v>
      </c>
      <c r="BD174" s="204">
        <v>4343646.76</v>
      </c>
      <c r="BE174" s="204">
        <v>1125705.3899999999</v>
      </c>
      <c r="BF174" s="204">
        <v>379512.9</v>
      </c>
      <c r="BG174" s="204">
        <v>310100</v>
      </c>
      <c r="BH174" s="204">
        <v>2386059.14</v>
      </c>
      <c r="BI174" s="204">
        <v>160300</v>
      </c>
      <c r="BJ174" s="204">
        <v>216367.74</v>
      </c>
      <c r="BK174" s="204">
        <v>233800</v>
      </c>
      <c r="BL174" s="204">
        <v>283545.15999999997</v>
      </c>
      <c r="BM174" s="204">
        <v>3656100</v>
      </c>
      <c r="BN174" s="204">
        <v>667587.74</v>
      </c>
      <c r="BO174" s="204">
        <v>505689.78</v>
      </c>
      <c r="BP174" s="204">
        <v>937130.65</v>
      </c>
      <c r="BQ174" s="204">
        <v>617558.05000000005</v>
      </c>
      <c r="BR174" s="204">
        <v>235719.35</v>
      </c>
      <c r="BS174" s="204">
        <v>11755971.5</v>
      </c>
      <c r="BT174" s="204">
        <v>551833.32999999996</v>
      </c>
      <c r="BU174" s="204">
        <v>596400</v>
      </c>
      <c r="BV174" s="206">
        <v>2191320.1</v>
      </c>
      <c r="BW174" s="204">
        <v>158900</v>
      </c>
      <c r="BX174" s="204">
        <v>478900</v>
      </c>
      <c r="BY174" s="204">
        <v>1278606.46</v>
      </c>
      <c r="BZ174" s="204">
        <v>458100</v>
      </c>
      <c r="CA174" s="204">
        <v>409206.46</v>
      </c>
      <c r="CB174" s="204">
        <v>659456.44999999995</v>
      </c>
      <c r="CC174" s="204">
        <v>578900</v>
      </c>
      <c r="CD174" s="204">
        <v>1324204.6000000001</v>
      </c>
      <c r="CE174" s="204">
        <v>910462.9</v>
      </c>
      <c r="CF174" s="204">
        <v>1082896.24</v>
      </c>
      <c r="CG174" s="204">
        <v>345100</v>
      </c>
      <c r="CH174" s="204">
        <v>368200</v>
      </c>
      <c r="CI174" s="204">
        <v>290789.78999999998</v>
      </c>
      <c r="CJ174" s="204">
        <v>422653.23</v>
      </c>
      <c r="CK174" s="204">
        <v>1388800</v>
      </c>
      <c r="CL174" s="204">
        <v>249900</v>
      </c>
      <c r="CM174" s="204">
        <v>218083.87</v>
      </c>
    </row>
    <row r="175" spans="1:91" ht="24.6" hidden="1">
      <c r="A175" s="125">
        <v>20</v>
      </c>
      <c r="B175" s="255" t="s">
        <v>904</v>
      </c>
      <c r="C175" s="126" t="s">
        <v>1262</v>
      </c>
      <c r="D175" s="204"/>
      <c r="E175" s="204">
        <v>59400</v>
      </c>
      <c r="F175" s="204">
        <v>29700</v>
      </c>
      <c r="G175" s="204">
        <v>29700</v>
      </c>
      <c r="H175" s="204"/>
      <c r="I175" s="204"/>
      <c r="J175" s="204">
        <v>29700</v>
      </c>
      <c r="K175" s="204">
        <v>29700</v>
      </c>
      <c r="L175" s="204"/>
      <c r="M175" s="204"/>
      <c r="N175" s="204">
        <v>59400</v>
      </c>
      <c r="O175" s="204"/>
      <c r="P175" s="204">
        <v>19800</v>
      </c>
      <c r="Q175" s="204"/>
      <c r="R175" s="204"/>
      <c r="S175" s="204">
        <v>70993.55</v>
      </c>
      <c r="T175" s="204">
        <v>59400</v>
      </c>
      <c r="U175" s="204"/>
      <c r="V175" s="204"/>
      <c r="W175" s="204"/>
      <c r="X175" s="204">
        <v>29700</v>
      </c>
      <c r="Y175" s="204">
        <v>29700</v>
      </c>
      <c r="Z175" s="204"/>
      <c r="AA175" s="204">
        <v>29700</v>
      </c>
      <c r="AB175" s="204"/>
      <c r="AC175" s="204">
        <v>59400</v>
      </c>
      <c r="AD175" s="204"/>
      <c r="AE175" s="204">
        <v>29700</v>
      </c>
      <c r="AF175" s="204">
        <v>29700</v>
      </c>
      <c r="AG175" s="204"/>
      <c r="AH175" s="204">
        <v>59522.58</v>
      </c>
      <c r="AI175" s="204"/>
      <c r="AJ175" s="204">
        <v>46064.52</v>
      </c>
      <c r="AK175" s="204"/>
      <c r="AL175" s="204">
        <v>248548.06</v>
      </c>
      <c r="AM175" s="204">
        <v>29700</v>
      </c>
      <c r="AN175" s="204"/>
      <c r="AO175" s="204">
        <v>29700</v>
      </c>
      <c r="AP175" s="204"/>
      <c r="AQ175" s="204">
        <v>29700</v>
      </c>
      <c r="AR175" s="204"/>
      <c r="AS175" s="204">
        <v>89100</v>
      </c>
      <c r="AT175" s="204"/>
      <c r="AU175" s="204"/>
      <c r="AV175" s="204">
        <v>29700</v>
      </c>
      <c r="AW175" s="204"/>
      <c r="AX175" s="204"/>
      <c r="AY175" s="204">
        <v>33600</v>
      </c>
      <c r="AZ175" s="204"/>
      <c r="BA175" s="204"/>
      <c r="BB175" s="204">
        <v>118800</v>
      </c>
      <c r="BC175" s="204"/>
      <c r="BD175" s="204">
        <v>118800</v>
      </c>
      <c r="BE175" s="204">
        <v>29700</v>
      </c>
      <c r="BF175" s="204">
        <v>29700</v>
      </c>
      <c r="BG175" s="204">
        <v>29700</v>
      </c>
      <c r="BH175" s="204">
        <v>148500</v>
      </c>
      <c r="BI175" s="204">
        <v>9900</v>
      </c>
      <c r="BJ175" s="204"/>
      <c r="BK175" s="204"/>
      <c r="BL175" s="204">
        <v>29700</v>
      </c>
      <c r="BM175" s="204">
        <v>89100</v>
      </c>
      <c r="BN175" s="204">
        <v>29700</v>
      </c>
      <c r="BO175" s="204"/>
      <c r="BP175" s="204">
        <v>29700</v>
      </c>
      <c r="BQ175" s="204"/>
      <c r="BR175" s="204"/>
      <c r="BS175" s="204">
        <v>1056048.3899999999</v>
      </c>
      <c r="BT175" s="204">
        <v>29700</v>
      </c>
      <c r="BU175" s="204">
        <v>29700</v>
      </c>
      <c r="BV175" s="204">
        <v>97690</v>
      </c>
      <c r="BW175" s="204"/>
      <c r="BX175" s="204">
        <v>29700</v>
      </c>
      <c r="BY175" s="204">
        <v>29700</v>
      </c>
      <c r="BZ175" s="204">
        <v>29700</v>
      </c>
      <c r="CA175" s="204">
        <v>59400</v>
      </c>
      <c r="CB175" s="204">
        <v>29700</v>
      </c>
      <c r="CC175" s="204">
        <v>29700</v>
      </c>
      <c r="CD175" s="204">
        <v>59400</v>
      </c>
      <c r="CE175" s="204"/>
      <c r="CF175" s="204">
        <v>59400</v>
      </c>
      <c r="CG175" s="204"/>
      <c r="CH175" s="204"/>
      <c r="CI175" s="204"/>
      <c r="CJ175" s="204"/>
      <c r="CK175" s="204"/>
      <c r="CL175" s="204"/>
      <c r="CM175" s="204"/>
    </row>
    <row r="176" spans="1:91" ht="24.6" hidden="1">
      <c r="A176" s="125">
        <v>20</v>
      </c>
      <c r="B176" s="255" t="s">
        <v>905</v>
      </c>
      <c r="C176" s="126" t="s">
        <v>494</v>
      </c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>
        <v>970310</v>
      </c>
      <c r="Y176" s="204">
        <v>7100</v>
      </c>
      <c r="Z176" s="204">
        <v>180</v>
      </c>
      <c r="AA176" s="204">
        <v>84120</v>
      </c>
      <c r="AB176" s="204">
        <v>3140</v>
      </c>
      <c r="AC176" s="204">
        <v>33920</v>
      </c>
      <c r="AD176" s="204"/>
      <c r="AE176" s="204">
        <v>606050</v>
      </c>
      <c r="AF176" s="204">
        <v>42360</v>
      </c>
      <c r="AG176" s="204">
        <v>179452</v>
      </c>
      <c r="AH176" s="204"/>
      <c r="AI176" s="204">
        <v>55280</v>
      </c>
      <c r="AJ176" s="204">
        <v>168160</v>
      </c>
      <c r="AK176" s="204">
        <v>129160</v>
      </c>
      <c r="AL176" s="204">
        <v>2661552</v>
      </c>
      <c r="AM176" s="204"/>
      <c r="AN176" s="204"/>
      <c r="AO176" s="204"/>
      <c r="AP176" s="204"/>
      <c r="AQ176" s="204">
        <v>23220</v>
      </c>
      <c r="AR176" s="204"/>
      <c r="AS176" s="204"/>
      <c r="AT176" s="204"/>
      <c r="AU176" s="204"/>
      <c r="AV176" s="204">
        <v>137120</v>
      </c>
      <c r="AW176" s="204"/>
      <c r="AX176" s="204"/>
      <c r="AY176" s="204"/>
      <c r="AZ176" s="204"/>
      <c r="BA176" s="204"/>
      <c r="BB176" s="204">
        <v>804950</v>
      </c>
      <c r="BC176" s="204">
        <v>10560</v>
      </c>
      <c r="BD176" s="204"/>
      <c r="BE176" s="204"/>
      <c r="BF176" s="204"/>
      <c r="BG176" s="204"/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>
        <v>20640.5</v>
      </c>
      <c r="BU176" s="204"/>
      <c r="BV176" s="204"/>
      <c r="BW176" s="204"/>
      <c r="BX176" s="204"/>
      <c r="BY176" s="204"/>
      <c r="BZ176" s="204"/>
      <c r="CA176" s="204"/>
      <c r="CB176" s="204">
        <v>75120</v>
      </c>
      <c r="CC176" s="204"/>
      <c r="CD176" s="204"/>
      <c r="CE176" s="204"/>
      <c r="CF176" s="204">
        <v>111740</v>
      </c>
      <c r="CG176" s="204"/>
      <c r="CH176" s="204"/>
      <c r="CI176" s="204"/>
      <c r="CJ176" s="204"/>
      <c r="CK176" s="204"/>
      <c r="CL176" s="204"/>
      <c r="CM176" s="204"/>
    </row>
    <row r="177" spans="1:91" ht="24.6" hidden="1">
      <c r="A177" s="125">
        <v>20</v>
      </c>
      <c r="B177" s="255" t="s">
        <v>906</v>
      </c>
      <c r="C177" s="126" t="s">
        <v>495</v>
      </c>
      <c r="D177" s="204">
        <v>82899.899999999994</v>
      </c>
      <c r="E177" s="204"/>
      <c r="F177" s="204"/>
      <c r="G177" s="204">
        <v>57079.65</v>
      </c>
      <c r="H177" s="204"/>
      <c r="I177" s="204"/>
      <c r="J177" s="204">
        <v>8295.85</v>
      </c>
      <c r="K177" s="204"/>
      <c r="L177" s="204">
        <v>28676.880000000001</v>
      </c>
      <c r="M177" s="204"/>
      <c r="N177" s="204">
        <v>71663.19</v>
      </c>
      <c r="O177" s="204"/>
      <c r="P177" s="204">
        <v>34948.620000000003</v>
      </c>
      <c r="Q177" s="204">
        <v>9472.32</v>
      </c>
      <c r="R177" s="204">
        <v>4026.3</v>
      </c>
      <c r="S177" s="204"/>
      <c r="T177" s="204">
        <v>7760.84</v>
      </c>
      <c r="U177" s="204"/>
      <c r="V177" s="204"/>
      <c r="W177" s="204"/>
      <c r="X177" s="204">
        <v>27079.86</v>
      </c>
      <c r="Y177" s="204">
        <v>12451.56</v>
      </c>
      <c r="Z177" s="204">
        <v>30979.68</v>
      </c>
      <c r="AA177" s="204"/>
      <c r="AB177" s="204">
        <v>8533.98</v>
      </c>
      <c r="AC177" s="204">
        <v>6531.79</v>
      </c>
      <c r="AD177" s="204">
        <v>16492.169999999998</v>
      </c>
      <c r="AE177" s="204">
        <v>36809.339999999997</v>
      </c>
      <c r="AF177" s="204">
        <v>11619.36</v>
      </c>
      <c r="AG177" s="204"/>
      <c r="AH177" s="204">
        <v>3938.76</v>
      </c>
      <c r="AI177" s="204">
        <v>8490.18</v>
      </c>
      <c r="AJ177" s="204"/>
      <c r="AK177" s="204"/>
      <c r="AL177" s="204">
        <v>572309.09</v>
      </c>
      <c r="AM177" s="204">
        <v>26938.26</v>
      </c>
      <c r="AN177" s="204">
        <v>10947.69</v>
      </c>
      <c r="AO177" s="204">
        <v>45670.25</v>
      </c>
      <c r="AP177" s="204">
        <v>68410.100000000006</v>
      </c>
      <c r="AQ177" s="204">
        <v>27979.08</v>
      </c>
      <c r="AR177" s="204">
        <v>5623.62</v>
      </c>
      <c r="AS177" s="204">
        <v>56223.26</v>
      </c>
      <c r="AT177" s="204"/>
      <c r="AU177" s="204">
        <v>22429.05</v>
      </c>
      <c r="AV177" s="204">
        <v>34831.19</v>
      </c>
      <c r="AW177" s="204">
        <v>20065.68</v>
      </c>
      <c r="AX177" s="204">
        <v>6215.58</v>
      </c>
      <c r="AY177" s="204">
        <v>62197.02</v>
      </c>
      <c r="AZ177" s="204">
        <v>4923.45</v>
      </c>
      <c r="BA177" s="204">
        <v>8549.49</v>
      </c>
      <c r="BB177" s="204">
        <v>121367.07</v>
      </c>
      <c r="BC177" s="204">
        <v>14336.64</v>
      </c>
      <c r="BD177" s="204">
        <v>242685.47</v>
      </c>
      <c r="BE177" s="204"/>
      <c r="BF177" s="204">
        <v>37524.449999999997</v>
      </c>
      <c r="BG177" s="204"/>
      <c r="BH177" s="204">
        <v>58996.32</v>
      </c>
      <c r="BI177" s="204"/>
      <c r="BJ177" s="204"/>
      <c r="BK177" s="204"/>
      <c r="BL177" s="204">
        <v>889.35</v>
      </c>
      <c r="BM177" s="204">
        <v>63005.41</v>
      </c>
      <c r="BN177" s="204">
        <v>29238.33</v>
      </c>
      <c r="BO177" s="204">
        <v>9409.26</v>
      </c>
      <c r="BP177" s="204">
        <v>16411.5</v>
      </c>
      <c r="BQ177" s="204">
        <v>14660.94</v>
      </c>
      <c r="BR177" s="204">
        <v>3063.48</v>
      </c>
      <c r="BS177" s="206">
        <v>844821.68</v>
      </c>
      <c r="BT177" s="206">
        <v>22327.200000000001</v>
      </c>
      <c r="BU177" s="206"/>
      <c r="BV177" s="206">
        <v>80335.63</v>
      </c>
      <c r="BW177" s="206">
        <v>3938.76</v>
      </c>
      <c r="BX177" s="206">
        <v>8083.86</v>
      </c>
      <c r="BY177" s="206">
        <v>28138.55</v>
      </c>
      <c r="BZ177" s="206"/>
      <c r="CA177" s="206">
        <v>21121.26</v>
      </c>
      <c r="CB177" s="206">
        <v>3719.94</v>
      </c>
      <c r="CC177" s="206">
        <v>35050.33</v>
      </c>
      <c r="CD177" s="206">
        <v>22700.01</v>
      </c>
      <c r="CE177" s="206">
        <v>3774.66</v>
      </c>
      <c r="CF177" s="206">
        <v>50146.3</v>
      </c>
      <c r="CG177" s="206">
        <v>11871.03</v>
      </c>
      <c r="CH177" s="206">
        <v>5787.58</v>
      </c>
      <c r="CI177" s="206"/>
      <c r="CJ177" s="206">
        <v>8934.7199999999993</v>
      </c>
      <c r="CK177" s="206">
        <v>17785.419999999998</v>
      </c>
      <c r="CL177" s="206">
        <v>2739.27</v>
      </c>
      <c r="CM177" s="206">
        <v>3829.35</v>
      </c>
    </row>
    <row r="178" spans="1:91" ht="24.6" hidden="1">
      <c r="A178" s="125">
        <v>20</v>
      </c>
      <c r="B178" s="255" t="s">
        <v>907</v>
      </c>
      <c r="C178" s="126" t="s">
        <v>496</v>
      </c>
      <c r="D178" s="204"/>
      <c r="E178" s="204"/>
      <c r="F178" s="204">
        <v>49243.56</v>
      </c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>
        <v>2046.6</v>
      </c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>
        <v>8524.17</v>
      </c>
      <c r="AK178" s="204"/>
      <c r="AL178" s="204"/>
      <c r="AM178" s="204">
        <v>4531.5</v>
      </c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>
        <v>5470.5</v>
      </c>
      <c r="BA178" s="204"/>
      <c r="BB178" s="204"/>
      <c r="BC178" s="204"/>
      <c r="BD178" s="204">
        <v>29672.639999999999</v>
      </c>
      <c r="BE178" s="204"/>
      <c r="BF178" s="204"/>
      <c r="BG178" s="204"/>
      <c r="BH178" s="204"/>
      <c r="BI178" s="204"/>
      <c r="BJ178" s="204">
        <v>4919.3999999999996</v>
      </c>
      <c r="BK178" s="204"/>
      <c r="BL178" s="204"/>
      <c r="BM178" s="204">
        <v>12440.01</v>
      </c>
      <c r="BN178" s="204"/>
      <c r="BO178" s="204"/>
      <c r="BP178" s="204"/>
      <c r="BQ178" s="204"/>
      <c r="BR178" s="204"/>
      <c r="BS178" s="206">
        <v>5752.98</v>
      </c>
      <c r="BT178" s="206"/>
      <c r="BU178" s="206"/>
      <c r="BV178" s="206"/>
      <c r="BW178" s="206"/>
      <c r="BX178" s="206"/>
      <c r="BY178" s="206">
        <v>9070.75</v>
      </c>
      <c r="BZ178" s="206">
        <v>23480.07</v>
      </c>
      <c r="CA178" s="206"/>
      <c r="CB178" s="206"/>
      <c r="CC178" s="206"/>
      <c r="CD178" s="206">
        <v>2589.38</v>
      </c>
      <c r="CE178" s="206"/>
      <c r="CF178" s="206"/>
      <c r="CG178" s="206"/>
      <c r="CH178" s="206"/>
      <c r="CI178" s="206"/>
      <c r="CJ178" s="206"/>
      <c r="CK178" s="206">
        <v>1688.8</v>
      </c>
      <c r="CL178" s="206"/>
      <c r="CM178" s="206"/>
    </row>
    <row r="179" spans="1:91" ht="24.6" hidden="1">
      <c r="A179" s="125">
        <v>20</v>
      </c>
      <c r="B179" s="255" t="s">
        <v>908</v>
      </c>
      <c r="C179" s="126" t="s">
        <v>497</v>
      </c>
      <c r="D179" s="204"/>
      <c r="E179" s="204"/>
      <c r="F179" s="204"/>
      <c r="G179" s="204">
        <v>1540.2</v>
      </c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>
        <v>3080.4</v>
      </c>
      <c r="V179" s="204"/>
      <c r="W179" s="204"/>
      <c r="X179" s="204"/>
      <c r="Y179" s="204"/>
      <c r="Z179" s="204"/>
      <c r="AA179" s="204"/>
      <c r="AB179" s="204"/>
      <c r="AC179" s="204"/>
      <c r="AD179" s="204">
        <v>4093.2</v>
      </c>
      <c r="AE179" s="204">
        <v>13334.4</v>
      </c>
      <c r="AF179" s="204">
        <v>4093.2</v>
      </c>
      <c r="AG179" s="204"/>
      <c r="AH179" s="204"/>
      <c r="AI179" s="204"/>
      <c r="AJ179" s="204"/>
      <c r="AK179" s="204"/>
      <c r="AL179" s="204"/>
      <c r="AM179" s="204">
        <v>3080.4</v>
      </c>
      <c r="AN179" s="204"/>
      <c r="AO179" s="204"/>
      <c r="AP179" s="204"/>
      <c r="AQ179" s="204"/>
      <c r="AR179" s="204"/>
      <c r="AS179" s="204"/>
      <c r="AT179" s="204">
        <v>13423.56</v>
      </c>
      <c r="AU179" s="204"/>
      <c r="AV179" s="204">
        <v>2521.1999999999998</v>
      </c>
      <c r="AW179" s="204"/>
      <c r="AX179" s="204"/>
      <c r="AY179" s="204"/>
      <c r="AZ179" s="204"/>
      <c r="BA179" s="204"/>
      <c r="BB179" s="204"/>
      <c r="BC179" s="204"/>
      <c r="BD179" s="204">
        <v>3080.4</v>
      </c>
      <c r="BE179" s="204"/>
      <c r="BF179" s="204"/>
      <c r="BG179" s="204"/>
      <c r="BH179" s="204"/>
      <c r="BI179" s="204"/>
      <c r="BJ179" s="204"/>
      <c r="BK179" s="204"/>
      <c r="BL179" s="204"/>
      <c r="BM179" s="204"/>
      <c r="BN179" s="204"/>
      <c r="BO179" s="204"/>
      <c r="BP179" s="204">
        <v>2046.6</v>
      </c>
      <c r="BQ179" s="204"/>
      <c r="BR179" s="204"/>
      <c r="BS179" s="206">
        <v>1026.8</v>
      </c>
      <c r="BT179" s="206"/>
      <c r="BU179" s="206"/>
      <c r="BV179" s="206"/>
      <c r="BW179" s="204"/>
      <c r="BX179" s="206"/>
      <c r="BY179" s="206"/>
      <c r="BZ179" s="206">
        <v>3080.4</v>
      </c>
      <c r="CA179" s="206">
        <v>2053.6</v>
      </c>
      <c r="CB179" s="206"/>
      <c r="CC179" s="206"/>
      <c r="CD179" s="206"/>
      <c r="CE179" s="206">
        <v>3080.4</v>
      </c>
      <c r="CF179" s="206"/>
      <c r="CG179" s="206"/>
      <c r="CH179" s="206">
        <v>11575.16</v>
      </c>
      <c r="CI179" s="206"/>
      <c r="CJ179" s="206"/>
      <c r="CK179" s="206">
        <v>4093.2</v>
      </c>
      <c r="CL179" s="204"/>
      <c r="CM179" s="204"/>
    </row>
    <row r="180" spans="1:91" ht="24.6" hidden="1">
      <c r="A180" s="125">
        <v>20</v>
      </c>
      <c r="B180" s="255" t="s">
        <v>909</v>
      </c>
      <c r="C180" s="126" t="s">
        <v>498</v>
      </c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>
        <v>3080.4</v>
      </c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>
        <v>9220.2000000000007</v>
      </c>
      <c r="AI180" s="204"/>
      <c r="AJ180" s="204"/>
      <c r="AK180" s="204"/>
      <c r="AL180" s="204">
        <v>12743.4</v>
      </c>
      <c r="AM180" s="204"/>
      <c r="AN180" s="204"/>
      <c r="AO180" s="204"/>
      <c r="AP180" s="204"/>
      <c r="AQ180" s="204"/>
      <c r="AR180" s="204"/>
      <c r="AS180" s="204"/>
      <c r="AT180" s="204">
        <v>1026.8</v>
      </c>
      <c r="AU180" s="204"/>
      <c r="AV180" s="204"/>
      <c r="AW180" s="204"/>
      <c r="AX180" s="204"/>
      <c r="AY180" s="204">
        <v>5457.6</v>
      </c>
      <c r="AZ180" s="204"/>
      <c r="BA180" s="204"/>
      <c r="BB180" s="204"/>
      <c r="BC180" s="204"/>
      <c r="BD180" s="204"/>
      <c r="BE180" s="204"/>
      <c r="BF180" s="204"/>
      <c r="BG180" s="204"/>
      <c r="BH180" s="204"/>
      <c r="BI180" s="204"/>
      <c r="BJ180" s="204"/>
      <c r="BK180" s="204"/>
      <c r="BL180" s="204"/>
      <c r="BM180" s="204">
        <v>2046.6</v>
      </c>
      <c r="BN180" s="204"/>
      <c r="BO180" s="204"/>
      <c r="BP180" s="204"/>
      <c r="BQ180" s="204"/>
      <c r="BR180" s="204"/>
      <c r="BS180" s="204">
        <v>5134</v>
      </c>
      <c r="BT180" s="204"/>
      <c r="BU180" s="206"/>
      <c r="BV180" s="206"/>
      <c r="BW180" s="206"/>
      <c r="BX180" s="206"/>
      <c r="BY180" s="206"/>
      <c r="BZ180" s="206"/>
      <c r="CA180" s="206"/>
      <c r="CB180" s="206">
        <v>3080.4</v>
      </c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</row>
    <row r="181" spans="1:91" ht="24.6" hidden="1">
      <c r="A181" s="125">
        <v>20</v>
      </c>
      <c r="B181" s="255" t="s">
        <v>910</v>
      </c>
      <c r="C181" s="126" t="s">
        <v>499</v>
      </c>
      <c r="D181" s="204">
        <v>126648.39</v>
      </c>
      <c r="E181" s="204">
        <v>203330</v>
      </c>
      <c r="F181" s="204">
        <v>639780</v>
      </c>
      <c r="G181" s="204">
        <v>436530</v>
      </c>
      <c r="H181" s="204">
        <v>285450</v>
      </c>
      <c r="I181" s="204">
        <v>265380</v>
      </c>
      <c r="J181" s="204">
        <v>572040</v>
      </c>
      <c r="K181" s="204">
        <v>647790</v>
      </c>
      <c r="L181" s="204"/>
      <c r="M181" s="204">
        <v>500220</v>
      </c>
      <c r="N181" s="204">
        <v>188010</v>
      </c>
      <c r="O181" s="204"/>
      <c r="P181" s="204">
        <v>275850</v>
      </c>
      <c r="Q181" s="204">
        <v>95640</v>
      </c>
      <c r="R181" s="204">
        <v>333082</v>
      </c>
      <c r="S181" s="204">
        <v>361080</v>
      </c>
      <c r="T181" s="204">
        <v>357840</v>
      </c>
      <c r="U181" s="204">
        <v>351102.9</v>
      </c>
      <c r="V181" s="204">
        <v>425070</v>
      </c>
      <c r="W181" s="204">
        <v>448650</v>
      </c>
      <c r="X181" s="204">
        <v>582990</v>
      </c>
      <c r="Y181" s="204">
        <v>189660</v>
      </c>
      <c r="Z181" s="204">
        <v>73350</v>
      </c>
      <c r="AA181" s="204">
        <v>105540.4</v>
      </c>
      <c r="AB181" s="204"/>
      <c r="AC181" s="204">
        <v>181710</v>
      </c>
      <c r="AD181" s="204">
        <v>488400</v>
      </c>
      <c r="AE181" s="204">
        <v>1085550</v>
      </c>
      <c r="AF181" s="204">
        <v>256350</v>
      </c>
      <c r="AG181" s="204">
        <v>256280</v>
      </c>
      <c r="AH181" s="204"/>
      <c r="AI181" s="204">
        <v>437310</v>
      </c>
      <c r="AJ181" s="204">
        <v>160320</v>
      </c>
      <c r="AK181" s="204"/>
      <c r="AL181" s="204">
        <v>863340</v>
      </c>
      <c r="AM181" s="204">
        <v>256116.77</v>
      </c>
      <c r="AN181" s="204">
        <v>483330</v>
      </c>
      <c r="AO181" s="204">
        <v>293880</v>
      </c>
      <c r="AP181" s="204">
        <v>114600</v>
      </c>
      <c r="AQ181" s="204">
        <v>400050</v>
      </c>
      <c r="AR181" s="204">
        <v>267030</v>
      </c>
      <c r="AS181" s="204">
        <v>298650</v>
      </c>
      <c r="AT181" s="204">
        <v>374010</v>
      </c>
      <c r="AU181" s="204"/>
      <c r="AV181" s="204">
        <v>331680</v>
      </c>
      <c r="AW181" s="204">
        <v>196320</v>
      </c>
      <c r="AX181" s="204">
        <v>468420</v>
      </c>
      <c r="AY181" s="204">
        <v>669720</v>
      </c>
      <c r="AZ181" s="204">
        <v>276990</v>
      </c>
      <c r="BA181" s="204">
        <v>75750</v>
      </c>
      <c r="BB181" s="204">
        <v>183007</v>
      </c>
      <c r="BC181" s="204"/>
      <c r="BD181" s="204">
        <v>2049390</v>
      </c>
      <c r="BE181" s="204">
        <v>296190</v>
      </c>
      <c r="BF181" s="204">
        <v>328030</v>
      </c>
      <c r="BG181" s="204">
        <v>260640</v>
      </c>
      <c r="BH181" s="204">
        <v>339930</v>
      </c>
      <c r="BI181" s="204">
        <v>190240</v>
      </c>
      <c r="BJ181" s="204"/>
      <c r="BK181" s="204"/>
      <c r="BL181" s="204"/>
      <c r="BM181" s="204">
        <v>432144.66</v>
      </c>
      <c r="BN181" s="204">
        <v>359430</v>
      </c>
      <c r="BO181" s="204">
        <v>342780</v>
      </c>
      <c r="BP181" s="204">
        <v>197970</v>
      </c>
      <c r="BQ181" s="204">
        <v>176010</v>
      </c>
      <c r="BR181" s="204"/>
      <c r="BS181" s="206">
        <v>1206240</v>
      </c>
      <c r="BT181" s="206">
        <v>153850</v>
      </c>
      <c r="BU181" s="206"/>
      <c r="BV181" s="206">
        <v>434610</v>
      </c>
      <c r="BW181" s="206"/>
      <c r="BX181" s="206">
        <v>472700</v>
      </c>
      <c r="BY181" s="206">
        <v>183030</v>
      </c>
      <c r="BZ181" s="206">
        <v>308820</v>
      </c>
      <c r="CA181" s="206">
        <v>77010</v>
      </c>
      <c r="CB181" s="206">
        <v>160680</v>
      </c>
      <c r="CC181" s="206">
        <v>186390</v>
      </c>
      <c r="CD181" s="206"/>
      <c r="CE181" s="206">
        <v>556050</v>
      </c>
      <c r="CF181" s="206">
        <v>90660</v>
      </c>
      <c r="CG181" s="206">
        <v>205690</v>
      </c>
      <c r="CH181" s="206">
        <v>186390</v>
      </c>
      <c r="CI181" s="204">
        <v>92890</v>
      </c>
      <c r="CJ181" s="206"/>
      <c r="CK181" s="206"/>
      <c r="CL181" s="206"/>
      <c r="CM181" s="206"/>
    </row>
    <row r="182" spans="1:91" ht="24.6" hidden="1">
      <c r="A182" s="125">
        <v>20</v>
      </c>
      <c r="B182" s="255" t="s">
        <v>911</v>
      </c>
      <c r="C182" s="126" t="s">
        <v>500</v>
      </c>
      <c r="D182" s="204">
        <v>336600</v>
      </c>
      <c r="E182" s="204"/>
      <c r="F182" s="204">
        <v>119040</v>
      </c>
      <c r="G182" s="204"/>
      <c r="H182" s="204"/>
      <c r="I182" s="204"/>
      <c r="J182" s="204"/>
      <c r="K182" s="204"/>
      <c r="L182" s="204">
        <v>646320</v>
      </c>
      <c r="M182" s="204">
        <v>407760</v>
      </c>
      <c r="N182" s="204"/>
      <c r="O182" s="204"/>
      <c r="P182" s="204">
        <v>273720</v>
      </c>
      <c r="Q182" s="204">
        <v>371030</v>
      </c>
      <c r="R182" s="204">
        <v>87330</v>
      </c>
      <c r="S182" s="204">
        <v>90660</v>
      </c>
      <c r="T182" s="204">
        <v>100680</v>
      </c>
      <c r="U182" s="204">
        <v>362370</v>
      </c>
      <c r="V182" s="204">
        <v>371160</v>
      </c>
      <c r="W182" s="204">
        <v>167670</v>
      </c>
      <c r="X182" s="204">
        <v>442500</v>
      </c>
      <c r="Y182" s="204">
        <v>199680</v>
      </c>
      <c r="Z182" s="204"/>
      <c r="AA182" s="204">
        <v>571633.4</v>
      </c>
      <c r="AB182" s="204">
        <v>186390</v>
      </c>
      <c r="AC182" s="204">
        <v>172050</v>
      </c>
      <c r="AD182" s="204"/>
      <c r="AE182" s="204">
        <v>94020</v>
      </c>
      <c r="AF182" s="204"/>
      <c r="AG182" s="204"/>
      <c r="AH182" s="204">
        <v>552060</v>
      </c>
      <c r="AI182" s="204"/>
      <c r="AJ182" s="204">
        <v>337410</v>
      </c>
      <c r="AK182" s="204"/>
      <c r="AL182" s="204">
        <v>661770</v>
      </c>
      <c r="AM182" s="204">
        <v>91260</v>
      </c>
      <c r="AN182" s="204">
        <v>102330</v>
      </c>
      <c r="AO182" s="204"/>
      <c r="AP182" s="204">
        <v>57300</v>
      </c>
      <c r="AQ182" s="204"/>
      <c r="AR182" s="204">
        <v>80940</v>
      </c>
      <c r="AS182" s="204"/>
      <c r="AT182" s="204">
        <v>350820</v>
      </c>
      <c r="AU182" s="204">
        <v>182920</v>
      </c>
      <c r="AV182" s="204"/>
      <c r="AW182" s="204"/>
      <c r="AX182" s="204">
        <v>90660</v>
      </c>
      <c r="AY182" s="204">
        <v>204660</v>
      </c>
      <c r="AZ182" s="204">
        <v>450450</v>
      </c>
      <c r="BA182" s="204">
        <v>186300</v>
      </c>
      <c r="BB182" s="204">
        <v>192990</v>
      </c>
      <c r="BC182" s="204"/>
      <c r="BD182" s="204">
        <v>101850</v>
      </c>
      <c r="BE182" s="204">
        <v>326790</v>
      </c>
      <c r="BF182" s="204">
        <v>75750</v>
      </c>
      <c r="BG182" s="204">
        <v>89040</v>
      </c>
      <c r="BH182" s="204">
        <v>272610</v>
      </c>
      <c r="BI182" s="204"/>
      <c r="BJ182" s="204"/>
      <c r="BK182" s="204"/>
      <c r="BL182" s="204"/>
      <c r="BM182" s="204">
        <v>1225686.77</v>
      </c>
      <c r="BN182" s="204">
        <v>48650</v>
      </c>
      <c r="BO182" s="204">
        <v>87330</v>
      </c>
      <c r="BP182" s="204">
        <v>191340</v>
      </c>
      <c r="BQ182" s="204">
        <v>260430</v>
      </c>
      <c r="BR182" s="204"/>
      <c r="BS182" s="204">
        <v>815100</v>
      </c>
      <c r="BT182" s="204">
        <v>136520</v>
      </c>
      <c r="BU182" s="204">
        <v>287010</v>
      </c>
      <c r="BV182" s="204"/>
      <c r="BW182" s="204"/>
      <c r="BX182" s="204"/>
      <c r="BY182" s="204">
        <v>97350</v>
      </c>
      <c r="BZ182" s="204">
        <v>225450</v>
      </c>
      <c r="CA182" s="204"/>
      <c r="CB182" s="204">
        <v>357420</v>
      </c>
      <c r="CC182" s="204"/>
      <c r="CD182" s="204"/>
      <c r="CE182" s="204">
        <v>104040</v>
      </c>
      <c r="CF182" s="204"/>
      <c r="CG182" s="204"/>
      <c r="CH182" s="204">
        <v>197970</v>
      </c>
      <c r="CI182" s="204">
        <v>91790</v>
      </c>
      <c r="CJ182" s="204">
        <v>74550</v>
      </c>
      <c r="CK182" s="204">
        <v>189660</v>
      </c>
      <c r="CL182" s="204"/>
      <c r="CM182" s="204"/>
    </row>
    <row r="183" spans="1:91" ht="24.6" hidden="1">
      <c r="A183" s="125">
        <v>21</v>
      </c>
      <c r="B183" s="255" t="s">
        <v>912</v>
      </c>
      <c r="C183" s="126" t="s">
        <v>501</v>
      </c>
      <c r="D183" s="204">
        <v>9006287.3900000006</v>
      </c>
      <c r="E183" s="204">
        <v>357870</v>
      </c>
      <c r="F183" s="204">
        <v>435730</v>
      </c>
      <c r="G183" s="204">
        <v>286399</v>
      </c>
      <c r="H183" s="204">
        <v>753210</v>
      </c>
      <c r="I183" s="204">
        <v>349396.76</v>
      </c>
      <c r="J183" s="204">
        <v>1243725</v>
      </c>
      <c r="K183" s="204">
        <v>1895880.05</v>
      </c>
      <c r="L183" s="204">
        <v>492150</v>
      </c>
      <c r="M183" s="204">
        <v>1978484</v>
      </c>
      <c r="N183" s="204">
        <v>751077</v>
      </c>
      <c r="O183" s="204">
        <v>461655</v>
      </c>
      <c r="P183" s="204">
        <v>2648604.2999999998</v>
      </c>
      <c r="Q183" s="204">
        <v>446451</v>
      </c>
      <c r="R183" s="204">
        <v>734980</v>
      </c>
      <c r="S183" s="204">
        <v>158658</v>
      </c>
      <c r="T183" s="204">
        <v>213388.75</v>
      </c>
      <c r="U183" s="204">
        <v>41400</v>
      </c>
      <c r="V183" s="204">
        <v>55190</v>
      </c>
      <c r="W183" s="204">
        <v>215768</v>
      </c>
      <c r="X183" s="204">
        <v>5664000.3700000001</v>
      </c>
      <c r="Y183" s="204">
        <v>811936</v>
      </c>
      <c r="Z183" s="204">
        <v>2908526.53</v>
      </c>
      <c r="AA183" s="204">
        <v>832468</v>
      </c>
      <c r="AB183" s="204">
        <v>894135</v>
      </c>
      <c r="AC183" s="204">
        <v>455862.5</v>
      </c>
      <c r="AD183" s="204">
        <v>217980.96</v>
      </c>
      <c r="AE183" s="204">
        <v>2799140</v>
      </c>
      <c r="AF183" s="204">
        <v>860100</v>
      </c>
      <c r="AG183" s="204">
        <v>942050</v>
      </c>
      <c r="AH183" s="204">
        <v>411450</v>
      </c>
      <c r="AI183" s="204">
        <v>1570340</v>
      </c>
      <c r="AJ183" s="204">
        <v>724343</v>
      </c>
      <c r="AK183" s="204">
        <v>397740</v>
      </c>
      <c r="AL183" s="204">
        <v>14353660.91</v>
      </c>
      <c r="AM183" s="204">
        <v>985209</v>
      </c>
      <c r="AN183" s="204">
        <v>495550</v>
      </c>
      <c r="AO183" s="204">
        <v>214250</v>
      </c>
      <c r="AP183" s="204">
        <v>2368826.15</v>
      </c>
      <c r="AQ183" s="204">
        <v>1519396</v>
      </c>
      <c r="AR183" s="204">
        <v>252450</v>
      </c>
      <c r="AS183" s="204">
        <v>5631646</v>
      </c>
      <c r="AT183" s="204">
        <v>1257022</v>
      </c>
      <c r="AU183" s="204">
        <v>2271036</v>
      </c>
      <c r="AV183" s="204">
        <v>954445.16</v>
      </c>
      <c r="AW183" s="204">
        <v>791400</v>
      </c>
      <c r="AX183" s="204">
        <v>381338.43</v>
      </c>
      <c r="AY183" s="204">
        <v>263192.71000000002</v>
      </c>
      <c r="AZ183" s="204">
        <v>863940</v>
      </c>
      <c r="BA183" s="204">
        <v>928400</v>
      </c>
      <c r="BB183" s="204">
        <v>960758.56</v>
      </c>
      <c r="BC183" s="204">
        <v>492769.68</v>
      </c>
      <c r="BD183" s="204">
        <v>5460012.5999999996</v>
      </c>
      <c r="BE183" s="204">
        <v>342200</v>
      </c>
      <c r="BF183" s="204">
        <v>262790</v>
      </c>
      <c r="BG183" s="204">
        <v>630300</v>
      </c>
      <c r="BH183" s="204">
        <v>1763067</v>
      </c>
      <c r="BI183" s="204">
        <v>514410</v>
      </c>
      <c r="BJ183" s="204">
        <v>390780</v>
      </c>
      <c r="BK183" s="204">
        <v>831090</v>
      </c>
      <c r="BL183" s="204">
        <v>1581187</v>
      </c>
      <c r="BM183" s="204">
        <v>1187723</v>
      </c>
      <c r="BN183" s="204">
        <v>716507</v>
      </c>
      <c r="BO183" s="204">
        <v>479454</v>
      </c>
      <c r="BP183" s="204">
        <v>810052.64</v>
      </c>
      <c r="BQ183" s="204">
        <v>1920</v>
      </c>
      <c r="BR183" s="204">
        <v>818898.9</v>
      </c>
      <c r="BS183" s="206">
        <v>13463365</v>
      </c>
      <c r="BT183" s="204">
        <v>813459.75</v>
      </c>
      <c r="BU183" s="204">
        <v>1589280</v>
      </c>
      <c r="BV183" s="206">
        <v>6045568.6299999999</v>
      </c>
      <c r="BW183" s="204">
        <v>303238</v>
      </c>
      <c r="BX183" s="204">
        <v>76190</v>
      </c>
      <c r="BY183" s="206">
        <v>1392739.34</v>
      </c>
      <c r="BZ183" s="204">
        <v>561346</v>
      </c>
      <c r="CA183" s="204">
        <v>548005</v>
      </c>
      <c r="CB183" s="206">
        <v>765201.25</v>
      </c>
      <c r="CC183" s="204">
        <v>1338052.5</v>
      </c>
      <c r="CD183" s="204">
        <v>2664635</v>
      </c>
      <c r="CE183" s="204">
        <v>788816</v>
      </c>
      <c r="CF183" s="204">
        <v>1941706.13</v>
      </c>
      <c r="CG183" s="204">
        <v>1412177.5</v>
      </c>
      <c r="CH183" s="204">
        <v>858264.75</v>
      </c>
      <c r="CI183" s="204">
        <v>870928</v>
      </c>
      <c r="CJ183" s="204">
        <v>377479</v>
      </c>
      <c r="CK183" s="206">
        <v>1146988</v>
      </c>
      <c r="CL183" s="204">
        <v>659905.6</v>
      </c>
      <c r="CM183" s="206">
        <v>320008.71000000002</v>
      </c>
    </row>
    <row r="184" spans="1:91" ht="24.6" hidden="1">
      <c r="A184" s="125">
        <v>21</v>
      </c>
      <c r="B184" s="255" t="s">
        <v>913</v>
      </c>
      <c r="C184" s="126" t="s">
        <v>502</v>
      </c>
      <c r="D184" s="204">
        <v>1086312</v>
      </c>
      <c r="E184" s="204"/>
      <c r="F184" s="204"/>
      <c r="G184" s="204"/>
      <c r="H184" s="204"/>
      <c r="I184" s="204">
        <v>83995</v>
      </c>
      <c r="J184" s="204">
        <v>194980</v>
      </c>
      <c r="K184" s="204">
        <v>101795</v>
      </c>
      <c r="L184" s="204">
        <v>72000</v>
      </c>
      <c r="M184" s="204">
        <v>402886.51</v>
      </c>
      <c r="N184" s="204"/>
      <c r="O184" s="204">
        <v>36000</v>
      </c>
      <c r="P184" s="204">
        <v>1463927.25</v>
      </c>
      <c r="Q184" s="204">
        <v>107485</v>
      </c>
      <c r="R184" s="204">
        <v>26000</v>
      </c>
      <c r="S184" s="204">
        <v>56160</v>
      </c>
      <c r="T184" s="204">
        <v>226588.33</v>
      </c>
      <c r="U184" s="204"/>
      <c r="V184" s="204"/>
      <c r="W184" s="204">
        <v>76040</v>
      </c>
      <c r="X184" s="204">
        <v>532900</v>
      </c>
      <c r="Y184" s="204">
        <v>291632</v>
      </c>
      <c r="Z184" s="204">
        <v>556520.5</v>
      </c>
      <c r="AA184" s="204">
        <v>140756</v>
      </c>
      <c r="AB184" s="204"/>
      <c r="AC184" s="204">
        <v>268400</v>
      </c>
      <c r="AD184" s="204">
        <v>800900</v>
      </c>
      <c r="AE184" s="204"/>
      <c r="AF184" s="204"/>
      <c r="AG184" s="204">
        <v>201790</v>
      </c>
      <c r="AH184" s="204">
        <v>828070</v>
      </c>
      <c r="AI184" s="204">
        <v>133920</v>
      </c>
      <c r="AJ184" s="204">
        <v>183800</v>
      </c>
      <c r="AK184" s="204">
        <v>962560</v>
      </c>
      <c r="AL184" s="204">
        <v>581024</v>
      </c>
      <c r="AM184" s="204">
        <v>212830</v>
      </c>
      <c r="AN184" s="204"/>
      <c r="AO184" s="204">
        <v>10820</v>
      </c>
      <c r="AP184" s="204">
        <v>93254.2</v>
      </c>
      <c r="AQ184" s="204"/>
      <c r="AR184" s="204">
        <v>90600</v>
      </c>
      <c r="AS184" s="204">
        <v>163707</v>
      </c>
      <c r="AT184" s="204">
        <v>489965</v>
      </c>
      <c r="AU184" s="204">
        <v>692785</v>
      </c>
      <c r="AV184" s="204">
        <v>472391.62</v>
      </c>
      <c r="AW184" s="204">
        <v>33780</v>
      </c>
      <c r="AX184" s="204">
        <v>91230</v>
      </c>
      <c r="AY184" s="204">
        <v>9030</v>
      </c>
      <c r="AZ184" s="204">
        <v>323630</v>
      </c>
      <c r="BA184" s="204">
        <v>700380</v>
      </c>
      <c r="BB184" s="204">
        <v>1196142</v>
      </c>
      <c r="BC184" s="204">
        <v>206590</v>
      </c>
      <c r="BD184" s="204">
        <v>2032526</v>
      </c>
      <c r="BE184" s="204">
        <v>56700</v>
      </c>
      <c r="BF184" s="204"/>
      <c r="BG184" s="204">
        <v>1148970</v>
      </c>
      <c r="BH184" s="204"/>
      <c r="BI184" s="204"/>
      <c r="BJ184" s="204">
        <v>684313</v>
      </c>
      <c r="BK184" s="204">
        <v>132360</v>
      </c>
      <c r="BL184" s="204">
        <v>386890</v>
      </c>
      <c r="BM184" s="204">
        <v>224769</v>
      </c>
      <c r="BN184" s="204">
        <v>111067</v>
      </c>
      <c r="BO184" s="204">
        <v>39508</v>
      </c>
      <c r="BP184" s="204">
        <v>143174</v>
      </c>
      <c r="BQ184" s="204">
        <v>970126</v>
      </c>
      <c r="BR184" s="204">
        <v>129635.6</v>
      </c>
      <c r="BS184" s="204">
        <v>2676203</v>
      </c>
      <c r="BT184" s="204">
        <v>288918</v>
      </c>
      <c r="BU184" s="204">
        <v>721160</v>
      </c>
      <c r="BV184" s="206">
        <v>729494.54</v>
      </c>
      <c r="BW184" s="206">
        <v>99762</v>
      </c>
      <c r="BX184" s="206">
        <v>370632</v>
      </c>
      <c r="BY184" s="206">
        <v>295368</v>
      </c>
      <c r="BZ184" s="206">
        <v>418485</v>
      </c>
      <c r="CA184" s="204">
        <v>288650</v>
      </c>
      <c r="CB184" s="204">
        <v>379076.62</v>
      </c>
      <c r="CC184" s="204">
        <v>136771.01999999999</v>
      </c>
      <c r="CD184" s="204">
        <v>100200</v>
      </c>
      <c r="CE184" s="206">
        <v>209564</v>
      </c>
      <c r="CF184" s="204">
        <v>590150</v>
      </c>
      <c r="CG184" s="204"/>
      <c r="CH184" s="206">
        <v>524190</v>
      </c>
      <c r="CI184" s="204">
        <v>233904</v>
      </c>
      <c r="CJ184" s="204">
        <v>204165</v>
      </c>
      <c r="CK184" s="204">
        <v>1352925.78</v>
      </c>
      <c r="CL184" s="204">
        <v>304971</v>
      </c>
      <c r="CM184" s="204"/>
    </row>
    <row r="185" spans="1:91" ht="24.6" hidden="1">
      <c r="A185" s="125">
        <v>21</v>
      </c>
      <c r="B185" s="255" t="s">
        <v>914</v>
      </c>
      <c r="C185" s="126" t="s">
        <v>503</v>
      </c>
      <c r="D185" s="204">
        <v>12522947</v>
      </c>
      <c r="E185" s="204">
        <v>1646368</v>
      </c>
      <c r="F185" s="204">
        <v>56850</v>
      </c>
      <c r="G185" s="204">
        <v>816880</v>
      </c>
      <c r="H185" s="204">
        <v>957210</v>
      </c>
      <c r="I185" s="204">
        <v>1597469.44</v>
      </c>
      <c r="J185" s="204">
        <v>897847</v>
      </c>
      <c r="K185" s="204">
        <v>2550824.85</v>
      </c>
      <c r="L185" s="204">
        <v>1193760</v>
      </c>
      <c r="M185" s="204">
        <v>969126</v>
      </c>
      <c r="N185" s="204">
        <v>3383825</v>
      </c>
      <c r="O185" s="204">
        <v>489300</v>
      </c>
      <c r="P185" s="204">
        <v>5473488.6600000001</v>
      </c>
      <c r="Q185" s="204">
        <v>1376497</v>
      </c>
      <c r="R185" s="204">
        <v>1566104.06</v>
      </c>
      <c r="S185" s="204">
        <v>2255673.39</v>
      </c>
      <c r="T185" s="204">
        <v>2094540</v>
      </c>
      <c r="U185" s="204">
        <v>1650990</v>
      </c>
      <c r="V185" s="204">
        <v>1682434</v>
      </c>
      <c r="W185" s="204">
        <v>1147350</v>
      </c>
      <c r="X185" s="204">
        <v>9038575.1600000001</v>
      </c>
      <c r="Y185" s="204">
        <v>587520</v>
      </c>
      <c r="Z185" s="204">
        <v>1463900</v>
      </c>
      <c r="AA185" s="204">
        <v>2187996</v>
      </c>
      <c r="AB185" s="204">
        <v>969750</v>
      </c>
      <c r="AC185" s="204">
        <v>1027800</v>
      </c>
      <c r="AD185" s="204">
        <v>1193520</v>
      </c>
      <c r="AE185" s="204">
        <v>3961773.28</v>
      </c>
      <c r="AF185" s="204">
        <v>366330</v>
      </c>
      <c r="AG185" s="204">
        <v>1068120</v>
      </c>
      <c r="AH185" s="204">
        <v>496807.92</v>
      </c>
      <c r="AI185" s="204">
        <v>3059019</v>
      </c>
      <c r="AJ185" s="204">
        <v>1108790</v>
      </c>
      <c r="AK185" s="204">
        <v>56430</v>
      </c>
      <c r="AL185" s="204">
        <v>22801150.039999999</v>
      </c>
      <c r="AM185" s="204">
        <v>1147350</v>
      </c>
      <c r="AN185" s="204">
        <v>2075060</v>
      </c>
      <c r="AO185" s="204">
        <v>1714780</v>
      </c>
      <c r="AP185" s="204">
        <v>3205830</v>
      </c>
      <c r="AQ185" s="204">
        <v>2192870</v>
      </c>
      <c r="AR185" s="204">
        <v>839687.45</v>
      </c>
      <c r="AS185" s="204">
        <v>3986892.44</v>
      </c>
      <c r="AT185" s="204">
        <v>945344</v>
      </c>
      <c r="AU185" s="204">
        <v>2068660</v>
      </c>
      <c r="AV185" s="204">
        <v>2855190</v>
      </c>
      <c r="AW185" s="204">
        <v>1970890</v>
      </c>
      <c r="AX185" s="204">
        <v>1318200</v>
      </c>
      <c r="AY185" s="204">
        <v>2095620</v>
      </c>
      <c r="AZ185" s="204">
        <v>1629053</v>
      </c>
      <c r="BA185" s="204">
        <v>1200235</v>
      </c>
      <c r="BB185" s="204">
        <v>1355454.67</v>
      </c>
      <c r="BC185" s="204">
        <v>1989549.03</v>
      </c>
      <c r="BD185" s="204">
        <v>8044253.1299999999</v>
      </c>
      <c r="BE185" s="204">
        <v>2191770</v>
      </c>
      <c r="BF185" s="204">
        <v>947000</v>
      </c>
      <c r="BG185" s="204">
        <v>1252110</v>
      </c>
      <c r="BH185" s="204">
        <v>4541221</v>
      </c>
      <c r="BI185" s="204">
        <v>861370</v>
      </c>
      <c r="BJ185" s="204">
        <v>372990</v>
      </c>
      <c r="BK185" s="204">
        <v>504710</v>
      </c>
      <c r="BL185" s="204">
        <v>332000</v>
      </c>
      <c r="BM185" s="204">
        <v>6752373</v>
      </c>
      <c r="BN185" s="204">
        <v>2061670</v>
      </c>
      <c r="BO185" s="204">
        <v>1820880</v>
      </c>
      <c r="BP185" s="204">
        <v>2427335.4</v>
      </c>
      <c r="BQ185" s="204">
        <v>447810</v>
      </c>
      <c r="BR185" s="204">
        <v>1766265</v>
      </c>
      <c r="BS185" s="206">
        <v>35292672</v>
      </c>
      <c r="BT185" s="206">
        <v>1920580.18</v>
      </c>
      <c r="BU185" s="206">
        <v>1830100</v>
      </c>
      <c r="BV185" s="206">
        <v>4822100</v>
      </c>
      <c r="BW185" s="204">
        <v>333070</v>
      </c>
      <c r="BX185" s="206">
        <v>1155299.75</v>
      </c>
      <c r="BY185" s="206">
        <v>4524257.79</v>
      </c>
      <c r="BZ185" s="206">
        <v>798720</v>
      </c>
      <c r="CA185" s="204">
        <v>1432770</v>
      </c>
      <c r="CB185" s="206">
        <v>1515484</v>
      </c>
      <c r="CC185" s="204">
        <v>1744003.33</v>
      </c>
      <c r="CD185" s="206">
        <v>4028654</v>
      </c>
      <c r="CE185" s="206">
        <v>1753850</v>
      </c>
      <c r="CF185" s="206">
        <v>3279420</v>
      </c>
      <c r="CG185" s="206">
        <v>846860</v>
      </c>
      <c r="CH185" s="206">
        <v>574440</v>
      </c>
      <c r="CI185" s="206">
        <v>944430</v>
      </c>
      <c r="CJ185" s="206">
        <v>838546.87</v>
      </c>
      <c r="CK185" s="206">
        <v>2007442.56</v>
      </c>
      <c r="CL185" s="206">
        <v>884910</v>
      </c>
      <c r="CM185" s="206">
        <v>278090</v>
      </c>
    </row>
    <row r="186" spans="1:91" ht="24.6" hidden="1">
      <c r="A186" s="125">
        <v>21</v>
      </c>
      <c r="B186" s="255" t="s">
        <v>915</v>
      </c>
      <c r="C186" s="126" t="s">
        <v>504</v>
      </c>
      <c r="D186" s="204">
        <v>3874327</v>
      </c>
      <c r="E186" s="204">
        <v>918930</v>
      </c>
      <c r="F186" s="204">
        <v>1505730</v>
      </c>
      <c r="G186" s="204">
        <v>458020</v>
      </c>
      <c r="H186" s="204">
        <v>124890</v>
      </c>
      <c r="I186" s="204">
        <v>549190.84</v>
      </c>
      <c r="J186" s="204">
        <v>123773</v>
      </c>
      <c r="K186" s="204">
        <v>141750</v>
      </c>
      <c r="L186" s="204">
        <v>848490</v>
      </c>
      <c r="M186" s="204">
        <v>507330</v>
      </c>
      <c r="N186" s="204">
        <v>519500</v>
      </c>
      <c r="O186" s="204">
        <v>36240</v>
      </c>
      <c r="P186" s="204">
        <v>4311258.43</v>
      </c>
      <c r="Q186" s="204">
        <v>1176340</v>
      </c>
      <c r="R186" s="204">
        <v>1007580</v>
      </c>
      <c r="S186" s="204">
        <v>1085330</v>
      </c>
      <c r="T186" s="204">
        <v>974131</v>
      </c>
      <c r="U186" s="204">
        <v>497220</v>
      </c>
      <c r="V186" s="204">
        <v>480660</v>
      </c>
      <c r="W186" s="204">
        <v>415740</v>
      </c>
      <c r="X186" s="204">
        <v>5859700.54</v>
      </c>
      <c r="Y186" s="204">
        <v>657480</v>
      </c>
      <c r="Z186" s="204">
        <v>830850</v>
      </c>
      <c r="AA186" s="204">
        <v>411240</v>
      </c>
      <c r="AB186" s="204"/>
      <c r="AC186" s="204">
        <v>345240</v>
      </c>
      <c r="AD186" s="204"/>
      <c r="AE186" s="204">
        <v>766448.42</v>
      </c>
      <c r="AF186" s="204">
        <v>203910</v>
      </c>
      <c r="AG186" s="204">
        <v>343980</v>
      </c>
      <c r="AH186" s="204">
        <v>1072170</v>
      </c>
      <c r="AI186" s="204">
        <v>213000</v>
      </c>
      <c r="AJ186" s="204">
        <v>590230</v>
      </c>
      <c r="AK186" s="204">
        <v>803400</v>
      </c>
      <c r="AL186" s="204">
        <v>10198650</v>
      </c>
      <c r="AM186" s="204">
        <v>470400</v>
      </c>
      <c r="AN186" s="204">
        <v>188850</v>
      </c>
      <c r="AO186" s="204">
        <v>2625630</v>
      </c>
      <c r="AP186" s="204">
        <v>198300</v>
      </c>
      <c r="AQ186" s="204">
        <v>43570</v>
      </c>
      <c r="AR186" s="204">
        <v>543669.03</v>
      </c>
      <c r="AS186" s="204">
        <v>2943111.56</v>
      </c>
      <c r="AT186" s="204">
        <v>615080</v>
      </c>
      <c r="AU186" s="204">
        <v>1923520</v>
      </c>
      <c r="AV186" s="204">
        <v>1071210</v>
      </c>
      <c r="AW186" s="204">
        <v>566330</v>
      </c>
      <c r="AX186" s="204">
        <v>362670</v>
      </c>
      <c r="AY186" s="204">
        <v>857870</v>
      </c>
      <c r="AZ186" s="204">
        <v>458540</v>
      </c>
      <c r="BA186" s="204">
        <v>783150</v>
      </c>
      <c r="BB186" s="204">
        <v>7391596.6699999999</v>
      </c>
      <c r="BC186" s="204">
        <v>341250</v>
      </c>
      <c r="BD186" s="204">
        <v>2458840</v>
      </c>
      <c r="BE186" s="204">
        <v>1332670</v>
      </c>
      <c r="BF186" s="204">
        <v>414350</v>
      </c>
      <c r="BG186" s="204">
        <v>557040</v>
      </c>
      <c r="BH186" s="204">
        <v>1396169</v>
      </c>
      <c r="BI186" s="204">
        <v>458826</v>
      </c>
      <c r="BJ186" s="204">
        <v>450840</v>
      </c>
      <c r="BK186" s="204">
        <v>778160</v>
      </c>
      <c r="BL186" s="204">
        <v>632950.62</v>
      </c>
      <c r="BM186" s="204">
        <v>4989505</v>
      </c>
      <c r="BN186" s="204">
        <v>726227</v>
      </c>
      <c r="BO186" s="204">
        <v>406290</v>
      </c>
      <c r="BP186" s="204">
        <v>1214830</v>
      </c>
      <c r="BQ186" s="204">
        <v>1998470</v>
      </c>
      <c r="BR186" s="204">
        <v>306400</v>
      </c>
      <c r="BS186" s="204">
        <v>9423868</v>
      </c>
      <c r="BT186" s="204">
        <v>1511476</v>
      </c>
      <c r="BU186" s="204">
        <v>655350</v>
      </c>
      <c r="BV186" s="204">
        <v>1764593.66</v>
      </c>
      <c r="BW186" s="204">
        <v>545630</v>
      </c>
      <c r="BX186" s="204">
        <v>1389738</v>
      </c>
      <c r="BY186" s="204">
        <v>1931053.44</v>
      </c>
      <c r="BZ186" s="204">
        <v>725460</v>
      </c>
      <c r="CA186" s="204">
        <v>710220</v>
      </c>
      <c r="CB186" s="204">
        <v>568800</v>
      </c>
      <c r="CC186" s="204">
        <v>545319.35</v>
      </c>
      <c r="CD186" s="204">
        <v>611047.80000000005</v>
      </c>
      <c r="CE186" s="204">
        <v>1261510</v>
      </c>
      <c r="CF186" s="204">
        <v>2300447.7400000002</v>
      </c>
      <c r="CG186" s="206">
        <v>368320</v>
      </c>
      <c r="CH186" s="204">
        <v>448120</v>
      </c>
      <c r="CI186" s="204">
        <v>670620</v>
      </c>
      <c r="CJ186" s="204">
        <v>792360</v>
      </c>
      <c r="CK186" s="204">
        <v>5495086.1200000001</v>
      </c>
      <c r="CL186" s="204">
        <v>388800</v>
      </c>
      <c r="CM186" s="204">
        <v>971350</v>
      </c>
    </row>
    <row r="187" spans="1:91" ht="24.6" hidden="1">
      <c r="A187" s="125">
        <v>21</v>
      </c>
      <c r="B187" s="255" t="s">
        <v>916</v>
      </c>
      <c r="C187" s="128" t="s">
        <v>505</v>
      </c>
      <c r="D187" s="204">
        <v>144449</v>
      </c>
      <c r="E187" s="204">
        <v>841960</v>
      </c>
      <c r="F187" s="204"/>
      <c r="G187" s="204">
        <v>712895</v>
      </c>
      <c r="H187" s="204">
        <v>743984.12</v>
      </c>
      <c r="I187" s="204">
        <v>243535.08</v>
      </c>
      <c r="J187" s="204">
        <v>219125</v>
      </c>
      <c r="K187" s="204">
        <v>277490</v>
      </c>
      <c r="L187" s="204">
        <v>280806</v>
      </c>
      <c r="M187" s="204">
        <v>481298.25</v>
      </c>
      <c r="N187" s="204">
        <v>30000</v>
      </c>
      <c r="O187" s="204"/>
      <c r="P187" s="204">
        <v>76000</v>
      </c>
      <c r="Q187" s="204"/>
      <c r="R187" s="204">
        <v>29750</v>
      </c>
      <c r="S187" s="204">
        <v>482281</v>
      </c>
      <c r="T187" s="204"/>
      <c r="U187" s="204">
        <v>128128</v>
      </c>
      <c r="V187" s="204">
        <v>501946</v>
      </c>
      <c r="W187" s="204"/>
      <c r="X187" s="204"/>
      <c r="Y187" s="204"/>
      <c r="Z187" s="204">
        <v>228010</v>
      </c>
      <c r="AA187" s="204"/>
      <c r="AB187" s="204"/>
      <c r="AC187" s="204"/>
      <c r="AD187" s="204"/>
      <c r="AE187" s="204">
        <v>172460</v>
      </c>
      <c r="AF187" s="204"/>
      <c r="AG187" s="204"/>
      <c r="AH187" s="204">
        <v>45220</v>
      </c>
      <c r="AI187" s="204"/>
      <c r="AJ187" s="204"/>
      <c r="AK187" s="204"/>
      <c r="AL187" s="204">
        <v>427700</v>
      </c>
      <c r="AM187" s="204">
        <v>45420</v>
      </c>
      <c r="AN187" s="204"/>
      <c r="AO187" s="204">
        <v>902775.25</v>
      </c>
      <c r="AP187" s="204"/>
      <c r="AQ187" s="204"/>
      <c r="AR187" s="204"/>
      <c r="AS187" s="204"/>
      <c r="AT187" s="204"/>
      <c r="AU187" s="204"/>
      <c r="AV187" s="204"/>
      <c r="AW187" s="204"/>
      <c r="AX187" s="204">
        <v>109220</v>
      </c>
      <c r="AY187" s="204"/>
      <c r="AZ187" s="204"/>
      <c r="BA187" s="204"/>
      <c r="BB187" s="204"/>
      <c r="BC187" s="204"/>
      <c r="BD187" s="204"/>
      <c r="BE187" s="204">
        <v>2385788</v>
      </c>
      <c r="BF187" s="204">
        <v>718284</v>
      </c>
      <c r="BG187" s="204"/>
      <c r="BH187" s="204">
        <v>4156175</v>
      </c>
      <c r="BI187" s="204">
        <v>476444.99</v>
      </c>
      <c r="BJ187" s="204">
        <v>19410</v>
      </c>
      <c r="BK187" s="204">
        <v>592830</v>
      </c>
      <c r="BL187" s="204"/>
      <c r="BM187" s="204">
        <v>519420</v>
      </c>
      <c r="BN187" s="204"/>
      <c r="BO187" s="204"/>
      <c r="BP187" s="204"/>
      <c r="BQ187" s="204"/>
      <c r="BR187" s="204">
        <v>496218</v>
      </c>
      <c r="BS187" s="204"/>
      <c r="BT187" s="204"/>
      <c r="BU187" s="204"/>
      <c r="BV187" s="204"/>
      <c r="BW187" s="204">
        <v>97100</v>
      </c>
      <c r="BX187" s="204"/>
      <c r="BY187" s="204"/>
      <c r="BZ187" s="204">
        <v>6400</v>
      </c>
      <c r="CA187" s="204"/>
      <c r="CB187" s="204"/>
      <c r="CC187" s="204"/>
      <c r="CD187" s="204"/>
      <c r="CE187" s="204"/>
      <c r="CF187" s="204"/>
      <c r="CG187" s="204">
        <v>103075</v>
      </c>
      <c r="CH187" s="204"/>
      <c r="CI187" s="204"/>
      <c r="CJ187" s="204"/>
      <c r="CK187" s="204"/>
      <c r="CL187" s="204"/>
      <c r="CM187" s="204">
        <v>127075</v>
      </c>
    </row>
    <row r="188" spans="1:91" ht="24.6" hidden="1">
      <c r="A188" s="125">
        <v>21</v>
      </c>
      <c r="B188" s="255" t="s">
        <v>917</v>
      </c>
      <c r="C188" s="128" t="s">
        <v>506</v>
      </c>
      <c r="D188" s="204">
        <v>109450</v>
      </c>
      <c r="E188" s="204">
        <v>69000</v>
      </c>
      <c r="F188" s="204">
        <v>1164246</v>
      </c>
      <c r="G188" s="204">
        <v>141750</v>
      </c>
      <c r="H188" s="204"/>
      <c r="I188" s="204"/>
      <c r="J188" s="204"/>
      <c r="K188" s="204"/>
      <c r="L188" s="204">
        <v>264996</v>
      </c>
      <c r="M188" s="204">
        <v>63515</v>
      </c>
      <c r="N188" s="204"/>
      <c r="O188" s="204"/>
      <c r="P188" s="204"/>
      <c r="Q188" s="204"/>
      <c r="R188" s="204">
        <v>21289</v>
      </c>
      <c r="S188" s="204">
        <v>260099</v>
      </c>
      <c r="T188" s="204"/>
      <c r="U188" s="204">
        <v>243896</v>
      </c>
      <c r="V188" s="204">
        <v>245115</v>
      </c>
      <c r="W188" s="204"/>
      <c r="X188" s="204"/>
      <c r="Y188" s="204">
        <v>28968</v>
      </c>
      <c r="Z188" s="204"/>
      <c r="AA188" s="204"/>
      <c r="AB188" s="204"/>
      <c r="AC188" s="204">
        <v>26400</v>
      </c>
      <c r="AD188" s="204">
        <v>61240</v>
      </c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>
        <v>286678.5</v>
      </c>
      <c r="AP188" s="204"/>
      <c r="AQ188" s="204"/>
      <c r="AR188" s="204"/>
      <c r="AS188" s="204">
        <v>36000</v>
      </c>
      <c r="AT188" s="204"/>
      <c r="AU188" s="204"/>
      <c r="AV188" s="204"/>
      <c r="AW188" s="204"/>
      <c r="AX188" s="204">
        <v>35000</v>
      </c>
      <c r="AY188" s="204"/>
      <c r="AZ188" s="204"/>
      <c r="BA188" s="204"/>
      <c r="BB188" s="204"/>
      <c r="BC188" s="204"/>
      <c r="BD188" s="204"/>
      <c r="BE188" s="204">
        <v>746756</v>
      </c>
      <c r="BF188" s="204"/>
      <c r="BG188" s="204"/>
      <c r="BH188" s="204">
        <v>3844343</v>
      </c>
      <c r="BI188" s="204">
        <v>391266.7</v>
      </c>
      <c r="BJ188" s="204"/>
      <c r="BK188" s="204">
        <v>204323</v>
      </c>
      <c r="BL188" s="204"/>
      <c r="BM188" s="204"/>
      <c r="BN188" s="204"/>
      <c r="BO188" s="204"/>
      <c r="BP188" s="204"/>
      <c r="BQ188" s="204"/>
      <c r="BR188" s="204">
        <v>8000</v>
      </c>
      <c r="BS188" s="204"/>
      <c r="BT188" s="204"/>
      <c r="BU188" s="204"/>
      <c r="BV188" s="204"/>
      <c r="BW188" s="204"/>
      <c r="BX188" s="204"/>
      <c r="BY188" s="204">
        <v>18000</v>
      </c>
      <c r="BZ188" s="206">
        <v>3200</v>
      </c>
      <c r="CA188" s="204"/>
      <c r="CB188" s="204"/>
      <c r="CC188" s="204"/>
      <c r="CD188" s="204"/>
      <c r="CE188" s="204"/>
      <c r="CF188" s="204"/>
      <c r="CG188" s="204"/>
      <c r="CH188" s="204"/>
      <c r="CI188" s="204"/>
      <c r="CJ188" s="204"/>
      <c r="CK188" s="204"/>
      <c r="CL188" s="204"/>
      <c r="CM188" s="204">
        <v>437750</v>
      </c>
    </row>
    <row r="189" spans="1:91" ht="24.6" hidden="1">
      <c r="A189" s="125">
        <v>20</v>
      </c>
      <c r="B189" s="255" t="s">
        <v>918</v>
      </c>
      <c r="C189" s="128" t="s">
        <v>507</v>
      </c>
      <c r="D189" s="204">
        <v>1714124.84</v>
      </c>
      <c r="E189" s="204"/>
      <c r="F189" s="204">
        <v>60600</v>
      </c>
      <c r="G189" s="204">
        <v>104140</v>
      </c>
      <c r="H189" s="204">
        <v>76840</v>
      </c>
      <c r="I189" s="204"/>
      <c r="J189" s="204">
        <v>202930</v>
      </c>
      <c r="K189" s="204">
        <v>114060</v>
      </c>
      <c r="L189" s="204">
        <v>59540</v>
      </c>
      <c r="M189" s="204"/>
      <c r="N189" s="204"/>
      <c r="O189" s="204">
        <v>101140</v>
      </c>
      <c r="P189" s="204">
        <v>236166</v>
      </c>
      <c r="Q189" s="204"/>
      <c r="R189" s="204">
        <v>214310</v>
      </c>
      <c r="S189" s="204">
        <v>216210</v>
      </c>
      <c r="T189" s="204">
        <v>294540</v>
      </c>
      <c r="U189" s="204">
        <v>137580</v>
      </c>
      <c r="V189" s="204">
        <v>75120</v>
      </c>
      <c r="W189" s="204"/>
      <c r="X189" s="204">
        <v>934333.53</v>
      </c>
      <c r="Y189" s="204">
        <v>74580</v>
      </c>
      <c r="Z189" s="204"/>
      <c r="AA189" s="204">
        <v>151830</v>
      </c>
      <c r="AB189" s="204">
        <v>74490</v>
      </c>
      <c r="AC189" s="204">
        <v>74790</v>
      </c>
      <c r="AD189" s="204"/>
      <c r="AE189" s="204">
        <v>146400</v>
      </c>
      <c r="AF189" s="204">
        <v>143040</v>
      </c>
      <c r="AG189" s="204">
        <v>140840</v>
      </c>
      <c r="AH189" s="204">
        <v>136250</v>
      </c>
      <c r="AI189" s="204">
        <v>210420</v>
      </c>
      <c r="AJ189" s="204">
        <v>71340</v>
      </c>
      <c r="AK189" s="204"/>
      <c r="AL189" s="204">
        <v>1358794</v>
      </c>
      <c r="AM189" s="204">
        <v>65130</v>
      </c>
      <c r="AN189" s="204">
        <v>74610</v>
      </c>
      <c r="AO189" s="204">
        <v>401190</v>
      </c>
      <c r="AP189" s="204">
        <v>126470</v>
      </c>
      <c r="AQ189" s="204"/>
      <c r="AR189" s="204">
        <v>75000</v>
      </c>
      <c r="AS189" s="204">
        <v>296070</v>
      </c>
      <c r="AT189" s="204">
        <v>138360</v>
      </c>
      <c r="AU189" s="204">
        <v>177270</v>
      </c>
      <c r="AV189" s="204">
        <v>134450</v>
      </c>
      <c r="AW189" s="204">
        <v>71670</v>
      </c>
      <c r="AX189" s="204">
        <v>137290</v>
      </c>
      <c r="AY189" s="204">
        <v>62340</v>
      </c>
      <c r="AZ189" s="204">
        <v>115450</v>
      </c>
      <c r="BA189" s="204">
        <v>67516.13</v>
      </c>
      <c r="BB189" s="204">
        <v>211110</v>
      </c>
      <c r="BC189" s="204"/>
      <c r="BD189" s="204">
        <v>873395.73</v>
      </c>
      <c r="BE189" s="204">
        <v>199034.5</v>
      </c>
      <c r="BF189" s="204">
        <v>75060</v>
      </c>
      <c r="BG189" s="204">
        <v>130890</v>
      </c>
      <c r="BH189" s="204">
        <v>136500</v>
      </c>
      <c r="BI189" s="204"/>
      <c r="BJ189" s="204"/>
      <c r="BK189" s="204">
        <v>68250</v>
      </c>
      <c r="BL189" s="204"/>
      <c r="BM189" s="204">
        <v>240420</v>
      </c>
      <c r="BN189" s="204">
        <v>148830</v>
      </c>
      <c r="BO189" s="204">
        <v>67500</v>
      </c>
      <c r="BP189" s="204">
        <v>282750</v>
      </c>
      <c r="BQ189" s="204">
        <v>68250</v>
      </c>
      <c r="BR189" s="204">
        <v>99172</v>
      </c>
      <c r="BS189" s="204">
        <v>1346310</v>
      </c>
      <c r="BT189" s="204"/>
      <c r="BU189" s="204"/>
      <c r="BV189" s="204">
        <v>195120</v>
      </c>
      <c r="BW189" s="204">
        <v>75510</v>
      </c>
      <c r="BX189" s="204"/>
      <c r="BY189" s="204">
        <v>217410</v>
      </c>
      <c r="BZ189" s="204"/>
      <c r="CA189" s="204"/>
      <c r="CB189" s="204">
        <v>68250</v>
      </c>
      <c r="CC189" s="204"/>
      <c r="CD189" s="204">
        <v>122820</v>
      </c>
      <c r="CE189" s="204">
        <v>226158</v>
      </c>
      <c r="CF189" s="204">
        <v>75060</v>
      </c>
      <c r="CG189" s="204"/>
      <c r="CH189" s="204">
        <v>76550</v>
      </c>
      <c r="CI189" s="204">
        <v>146130</v>
      </c>
      <c r="CJ189" s="204"/>
      <c r="CK189" s="204">
        <v>68250</v>
      </c>
      <c r="CL189" s="204">
        <v>71430</v>
      </c>
      <c r="CM189" s="204"/>
    </row>
    <row r="190" spans="1:91" ht="24.6" hidden="1">
      <c r="A190" s="125">
        <v>20</v>
      </c>
      <c r="B190" s="255" t="s">
        <v>919</v>
      </c>
      <c r="C190" s="128" t="s">
        <v>508</v>
      </c>
      <c r="D190" s="204">
        <v>1646030</v>
      </c>
      <c r="E190" s="204">
        <v>137280</v>
      </c>
      <c r="F190" s="204">
        <v>187520</v>
      </c>
      <c r="G190" s="204">
        <v>109500</v>
      </c>
      <c r="H190" s="204">
        <v>145930</v>
      </c>
      <c r="I190" s="204">
        <v>222260.32</v>
      </c>
      <c r="J190" s="204">
        <v>66670</v>
      </c>
      <c r="K190" s="204">
        <v>111930</v>
      </c>
      <c r="L190" s="204">
        <v>193860</v>
      </c>
      <c r="M190" s="204">
        <v>76280</v>
      </c>
      <c r="N190" s="204">
        <v>324278.40000000002</v>
      </c>
      <c r="O190" s="204">
        <v>98760</v>
      </c>
      <c r="P190" s="204">
        <v>957261.29</v>
      </c>
      <c r="Q190" s="204">
        <v>169260</v>
      </c>
      <c r="R190" s="204">
        <v>193770</v>
      </c>
      <c r="S190" s="204">
        <v>219180</v>
      </c>
      <c r="T190" s="204">
        <v>165630</v>
      </c>
      <c r="U190" s="204">
        <v>143340</v>
      </c>
      <c r="V190" s="204">
        <v>245340</v>
      </c>
      <c r="W190" s="204">
        <v>145150</v>
      </c>
      <c r="X190" s="204">
        <v>1890279.28</v>
      </c>
      <c r="Y190" s="204">
        <v>151500</v>
      </c>
      <c r="Z190" s="204">
        <v>64260</v>
      </c>
      <c r="AA190" s="204">
        <v>98190</v>
      </c>
      <c r="AB190" s="204">
        <v>262170</v>
      </c>
      <c r="AC190" s="204">
        <v>190440</v>
      </c>
      <c r="AD190" s="204">
        <v>170280</v>
      </c>
      <c r="AE190" s="204">
        <v>45360</v>
      </c>
      <c r="AF190" s="204">
        <v>224670</v>
      </c>
      <c r="AG190" s="204">
        <v>208190</v>
      </c>
      <c r="AH190" s="204">
        <v>188710</v>
      </c>
      <c r="AI190" s="204">
        <v>225090</v>
      </c>
      <c r="AJ190" s="204">
        <v>280740</v>
      </c>
      <c r="AK190" s="204">
        <v>126660</v>
      </c>
      <c r="AL190" s="204">
        <v>1218240</v>
      </c>
      <c r="AM190" s="204">
        <v>88050</v>
      </c>
      <c r="AN190" s="204">
        <v>126870</v>
      </c>
      <c r="AO190" s="204">
        <v>361890</v>
      </c>
      <c r="AP190" s="204">
        <v>189690</v>
      </c>
      <c r="AQ190" s="204">
        <v>287610</v>
      </c>
      <c r="AR190" s="204">
        <v>234720</v>
      </c>
      <c r="AS190" s="204">
        <v>258210</v>
      </c>
      <c r="AT190" s="204">
        <v>114930</v>
      </c>
      <c r="AU190" s="204">
        <v>119139</v>
      </c>
      <c r="AV190" s="204">
        <v>137530</v>
      </c>
      <c r="AW190" s="204">
        <v>56700</v>
      </c>
      <c r="AX190" s="204">
        <v>144710</v>
      </c>
      <c r="AY190" s="204">
        <v>90600</v>
      </c>
      <c r="AZ190" s="204">
        <v>86120</v>
      </c>
      <c r="BA190" s="204">
        <v>68340</v>
      </c>
      <c r="BB190" s="204">
        <v>703230</v>
      </c>
      <c r="BC190" s="204">
        <v>173070</v>
      </c>
      <c r="BD190" s="204">
        <v>1892100</v>
      </c>
      <c r="BE190" s="204">
        <v>218720</v>
      </c>
      <c r="BF190" s="204">
        <v>138030</v>
      </c>
      <c r="BG190" s="204">
        <v>221910</v>
      </c>
      <c r="BH190" s="204">
        <v>185810</v>
      </c>
      <c r="BI190" s="204"/>
      <c r="BJ190" s="204">
        <v>56160</v>
      </c>
      <c r="BK190" s="204">
        <v>73440</v>
      </c>
      <c r="BL190" s="204">
        <v>58830</v>
      </c>
      <c r="BM190" s="204">
        <v>1930680</v>
      </c>
      <c r="BN190" s="204">
        <v>277800</v>
      </c>
      <c r="BO190" s="204">
        <v>290280</v>
      </c>
      <c r="BP190" s="204">
        <v>295200</v>
      </c>
      <c r="BQ190" s="204">
        <v>192750</v>
      </c>
      <c r="BR190" s="204">
        <v>275790</v>
      </c>
      <c r="BS190" s="206">
        <v>3991344</v>
      </c>
      <c r="BT190" s="204">
        <v>152070</v>
      </c>
      <c r="BU190" s="204">
        <v>154530</v>
      </c>
      <c r="BV190" s="204">
        <v>743490</v>
      </c>
      <c r="BW190" s="204">
        <v>181200</v>
      </c>
      <c r="BX190" s="204">
        <v>127470</v>
      </c>
      <c r="BY190" s="206">
        <v>409590</v>
      </c>
      <c r="BZ190" s="204">
        <v>164360</v>
      </c>
      <c r="CA190" s="204">
        <v>205770</v>
      </c>
      <c r="CB190" s="204">
        <v>90870</v>
      </c>
      <c r="CC190" s="204">
        <v>158010</v>
      </c>
      <c r="CD190" s="204">
        <v>233850</v>
      </c>
      <c r="CE190" s="204">
        <v>76842</v>
      </c>
      <c r="CF190" s="204">
        <v>229860</v>
      </c>
      <c r="CG190" s="204">
        <v>173400</v>
      </c>
      <c r="CH190" s="204">
        <v>154240</v>
      </c>
      <c r="CI190" s="204">
        <v>68760</v>
      </c>
      <c r="CJ190" s="204">
        <v>248730</v>
      </c>
      <c r="CK190" s="206">
        <v>259320</v>
      </c>
      <c r="CL190" s="204">
        <v>214290</v>
      </c>
      <c r="CM190" s="204">
        <v>132780</v>
      </c>
    </row>
    <row r="191" spans="1:91" ht="24.6" hidden="1">
      <c r="A191" s="125">
        <v>20</v>
      </c>
      <c r="B191" s="255" t="s">
        <v>920</v>
      </c>
      <c r="C191" s="128" t="s">
        <v>509</v>
      </c>
      <c r="D191" s="204"/>
      <c r="E191" s="204"/>
      <c r="F191" s="204"/>
      <c r="G191" s="204">
        <v>500</v>
      </c>
      <c r="H191" s="204">
        <v>2335</v>
      </c>
      <c r="I191" s="204"/>
      <c r="J191" s="204"/>
      <c r="K191" s="204"/>
      <c r="L191" s="204">
        <v>3975</v>
      </c>
      <c r="M191" s="204"/>
      <c r="N191" s="204">
        <v>4155</v>
      </c>
      <c r="O191" s="204">
        <v>2690</v>
      </c>
      <c r="P191" s="204"/>
      <c r="Q191" s="204">
        <v>225</v>
      </c>
      <c r="R191" s="204"/>
      <c r="S191" s="204"/>
      <c r="T191" s="204"/>
      <c r="U191" s="204"/>
      <c r="V191" s="204"/>
      <c r="W191" s="204"/>
      <c r="X191" s="204">
        <v>10698.71</v>
      </c>
      <c r="Y191" s="204"/>
      <c r="Z191" s="204"/>
      <c r="AA191" s="204"/>
      <c r="AB191" s="204"/>
      <c r="AC191" s="204">
        <v>4305</v>
      </c>
      <c r="AD191" s="204"/>
      <c r="AE191" s="204"/>
      <c r="AF191" s="204">
        <v>315</v>
      </c>
      <c r="AG191" s="204"/>
      <c r="AH191" s="204"/>
      <c r="AI191" s="204"/>
      <c r="AJ191" s="204">
        <v>4305</v>
      </c>
      <c r="AK191" s="204"/>
      <c r="AL191" s="204">
        <v>14220</v>
      </c>
      <c r="AM191" s="204"/>
      <c r="AN191" s="204"/>
      <c r="AO191" s="204">
        <v>8821</v>
      </c>
      <c r="AP191" s="204"/>
      <c r="AQ191" s="204">
        <v>4305</v>
      </c>
      <c r="AR191" s="204"/>
      <c r="AS191" s="204"/>
      <c r="AT191" s="204"/>
      <c r="AU191" s="204"/>
      <c r="AV191" s="204"/>
      <c r="AW191" s="204"/>
      <c r="AX191" s="204"/>
      <c r="AY191" s="204"/>
      <c r="AZ191" s="204"/>
      <c r="BA191" s="204"/>
      <c r="BB191" s="204">
        <v>1125</v>
      </c>
      <c r="BC191" s="204">
        <v>4305</v>
      </c>
      <c r="BD191" s="204">
        <v>8115</v>
      </c>
      <c r="BE191" s="204">
        <v>65039.4</v>
      </c>
      <c r="BF191" s="204"/>
      <c r="BG191" s="204"/>
      <c r="BH191" s="204"/>
      <c r="BI191" s="204"/>
      <c r="BJ191" s="204"/>
      <c r="BK191" s="204"/>
      <c r="BL191" s="204">
        <v>6930</v>
      </c>
      <c r="BM191" s="204"/>
      <c r="BN191" s="204"/>
      <c r="BO191" s="204"/>
      <c r="BP191" s="204">
        <v>3576.13</v>
      </c>
      <c r="BQ191" s="204"/>
      <c r="BR191" s="204"/>
      <c r="BS191" s="206">
        <v>12878.71</v>
      </c>
      <c r="BT191" s="204"/>
      <c r="BU191" s="204">
        <v>2410</v>
      </c>
      <c r="BV191" s="204">
        <v>165</v>
      </c>
      <c r="BW191" s="204"/>
      <c r="BX191" s="204"/>
      <c r="BY191" s="204"/>
      <c r="BZ191" s="204"/>
      <c r="CA191" s="204"/>
      <c r="CB191" s="204"/>
      <c r="CC191" s="204">
        <v>6025</v>
      </c>
      <c r="CD191" s="204">
        <v>165</v>
      </c>
      <c r="CE191" s="204">
        <v>1245</v>
      </c>
      <c r="CF191" s="204">
        <v>2850</v>
      </c>
      <c r="CG191" s="204"/>
      <c r="CH191" s="204"/>
      <c r="CI191" s="204"/>
      <c r="CJ191" s="204"/>
      <c r="CK191" s="204"/>
      <c r="CL191" s="204"/>
      <c r="CM191" s="204"/>
    </row>
    <row r="192" spans="1:91" ht="24.6" hidden="1">
      <c r="A192" s="125">
        <v>20</v>
      </c>
      <c r="B192" s="255" t="s">
        <v>921</v>
      </c>
      <c r="C192" s="128" t="s">
        <v>510</v>
      </c>
      <c r="D192" s="204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>
        <v>6520</v>
      </c>
      <c r="P192" s="204"/>
      <c r="Q192" s="204"/>
      <c r="R192" s="204"/>
      <c r="S192" s="204"/>
      <c r="T192" s="204">
        <v>335</v>
      </c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>
        <v>4305</v>
      </c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>
        <v>3220</v>
      </c>
      <c r="AY192" s="204"/>
      <c r="AZ192" s="204"/>
      <c r="BA192" s="204"/>
      <c r="BB192" s="204"/>
      <c r="BC192" s="204"/>
      <c r="BD192" s="204">
        <v>3570</v>
      </c>
      <c r="BE192" s="204"/>
      <c r="BF192" s="204"/>
      <c r="BG192" s="204"/>
      <c r="BH192" s="204"/>
      <c r="BI192" s="204"/>
      <c r="BJ192" s="204"/>
      <c r="BK192" s="204"/>
      <c r="BL192" s="204"/>
      <c r="BM192" s="204"/>
      <c r="BN192" s="204">
        <v>495</v>
      </c>
      <c r="BO192" s="204">
        <v>2025</v>
      </c>
      <c r="BP192" s="204"/>
      <c r="BQ192" s="204"/>
      <c r="BR192" s="204">
        <v>1695</v>
      </c>
      <c r="BS192" s="204"/>
      <c r="BT192" s="206"/>
      <c r="BU192" s="206">
        <v>2410</v>
      </c>
      <c r="BV192" s="206"/>
      <c r="BW192" s="206"/>
      <c r="BX192" s="206"/>
      <c r="BY192" s="206"/>
      <c r="BZ192" s="206"/>
      <c r="CA192" s="206"/>
      <c r="CB192" s="206">
        <v>6025</v>
      </c>
      <c r="CC192" s="206"/>
      <c r="CD192" s="206"/>
      <c r="CE192" s="206"/>
      <c r="CF192" s="206"/>
      <c r="CG192" s="206"/>
      <c r="CH192" s="206"/>
      <c r="CI192" s="206"/>
      <c r="CJ192" s="204"/>
      <c r="CK192" s="206"/>
      <c r="CL192" s="206"/>
      <c r="CM192" s="206"/>
    </row>
    <row r="193" spans="1:91" ht="24.6" hidden="1">
      <c r="A193" s="125">
        <v>20</v>
      </c>
      <c r="B193" s="255" t="s">
        <v>922</v>
      </c>
      <c r="C193" s="126" t="s">
        <v>511</v>
      </c>
      <c r="D193" s="204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  <c r="BG193" s="204"/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  <c r="BT193" s="206"/>
      <c r="BU193" s="204"/>
      <c r="BV193" s="206"/>
      <c r="BW193" s="206"/>
      <c r="BX193" s="206"/>
      <c r="BY193" s="206"/>
      <c r="BZ193" s="206"/>
      <c r="CA193" s="206"/>
      <c r="CB193" s="204"/>
      <c r="CC193" s="204"/>
      <c r="CD193" s="206"/>
      <c r="CE193" s="206"/>
      <c r="CF193" s="206"/>
      <c r="CG193" s="206"/>
      <c r="CH193" s="206"/>
      <c r="CI193" s="206"/>
      <c r="CJ193" s="204"/>
      <c r="CK193" s="206"/>
      <c r="CL193" s="206"/>
      <c r="CM193" s="206"/>
    </row>
    <row r="194" spans="1:91" ht="24.6" hidden="1">
      <c r="A194" s="125">
        <v>20</v>
      </c>
      <c r="B194" s="255" t="s">
        <v>923</v>
      </c>
      <c r="C194" s="126" t="s">
        <v>512</v>
      </c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  <c r="BV194" s="204"/>
      <c r="BW194" s="204"/>
      <c r="BX194" s="204"/>
      <c r="BY194" s="204"/>
      <c r="BZ194" s="204"/>
      <c r="CA194" s="204"/>
      <c r="CB194" s="204"/>
      <c r="CC194" s="204"/>
      <c r="CD194" s="204"/>
      <c r="CE194" s="204"/>
      <c r="CF194" s="204"/>
      <c r="CG194" s="204"/>
      <c r="CH194" s="204"/>
      <c r="CI194" s="204"/>
      <c r="CJ194" s="204"/>
      <c r="CK194" s="204"/>
      <c r="CL194" s="204"/>
      <c r="CM194" s="204"/>
    </row>
    <row r="195" spans="1:91" ht="24.6" hidden="1">
      <c r="A195" s="125">
        <v>20</v>
      </c>
      <c r="B195" s="255" t="s">
        <v>924</v>
      </c>
      <c r="C195" s="126" t="s">
        <v>513</v>
      </c>
      <c r="D195" s="204">
        <v>49725</v>
      </c>
      <c r="E195" s="204"/>
      <c r="F195" s="204"/>
      <c r="G195" s="204"/>
      <c r="H195" s="204"/>
      <c r="I195" s="204"/>
      <c r="J195" s="204"/>
      <c r="K195" s="204">
        <v>12000</v>
      </c>
      <c r="L195" s="204"/>
      <c r="M195" s="204"/>
      <c r="N195" s="204"/>
      <c r="O195" s="204">
        <v>1740</v>
      </c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204"/>
      <c r="AV195" s="204"/>
      <c r="AW195" s="204"/>
      <c r="AX195" s="204"/>
      <c r="AY195" s="204"/>
      <c r="AZ195" s="204"/>
      <c r="BA195" s="204"/>
      <c r="BB195" s="204"/>
      <c r="BC195" s="204"/>
      <c r="BD195" s="204"/>
      <c r="BE195" s="204"/>
      <c r="BF195" s="204"/>
      <c r="BG195" s="204"/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>
        <v>3100</v>
      </c>
      <c r="BS195" s="204"/>
      <c r="BT195" s="204"/>
      <c r="BU195" s="204"/>
      <c r="BV195" s="204"/>
      <c r="BW195" s="204"/>
      <c r="BX195" s="204"/>
      <c r="BY195" s="204"/>
      <c r="BZ195" s="204"/>
      <c r="CA195" s="204"/>
      <c r="CB195" s="204"/>
      <c r="CC195" s="204"/>
      <c r="CD195" s="204"/>
      <c r="CE195" s="204"/>
      <c r="CF195" s="204"/>
      <c r="CG195" s="204"/>
      <c r="CH195" s="204"/>
      <c r="CI195" s="204"/>
      <c r="CJ195" s="204"/>
      <c r="CK195" s="204"/>
      <c r="CL195" s="204"/>
      <c r="CM195" s="204"/>
    </row>
    <row r="196" spans="1:91" ht="24.6" hidden="1">
      <c r="A196" s="125">
        <v>20</v>
      </c>
      <c r="B196" s="255" t="s">
        <v>925</v>
      </c>
      <c r="C196" s="126" t="s">
        <v>514</v>
      </c>
      <c r="D196" s="204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>
        <v>2685</v>
      </c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204"/>
      <c r="AV196" s="204"/>
      <c r="AW196" s="204"/>
      <c r="AX196" s="204"/>
      <c r="AY196" s="204"/>
      <c r="AZ196" s="204"/>
      <c r="BA196" s="204"/>
      <c r="BB196" s="204"/>
      <c r="BC196" s="204"/>
      <c r="BD196" s="204"/>
      <c r="BE196" s="204"/>
      <c r="BF196" s="204"/>
      <c r="BG196" s="204"/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  <c r="BT196" s="204"/>
      <c r="BU196" s="204"/>
      <c r="BV196" s="204"/>
      <c r="BW196" s="204"/>
      <c r="BX196" s="204"/>
      <c r="BY196" s="204"/>
      <c r="BZ196" s="204"/>
      <c r="CA196" s="204"/>
      <c r="CB196" s="204"/>
      <c r="CC196" s="204"/>
      <c r="CD196" s="204"/>
      <c r="CE196" s="204"/>
      <c r="CF196" s="204"/>
      <c r="CG196" s="204"/>
      <c r="CH196" s="204"/>
      <c r="CI196" s="204"/>
      <c r="CJ196" s="204"/>
      <c r="CK196" s="204"/>
      <c r="CL196" s="204"/>
      <c r="CM196" s="204"/>
    </row>
    <row r="197" spans="1:91" ht="24.6" hidden="1">
      <c r="A197" s="125">
        <v>20</v>
      </c>
      <c r="B197" s="255" t="s">
        <v>926</v>
      </c>
      <c r="C197" s="126" t="s">
        <v>515</v>
      </c>
      <c r="D197" s="204">
        <v>883174.76</v>
      </c>
      <c r="E197" s="204">
        <v>60606.720000000001</v>
      </c>
      <c r="F197" s="204">
        <v>80100</v>
      </c>
      <c r="G197" s="204">
        <v>123454.84</v>
      </c>
      <c r="H197" s="204">
        <v>16800</v>
      </c>
      <c r="I197" s="204"/>
      <c r="J197" s="204">
        <v>96900</v>
      </c>
      <c r="K197" s="204">
        <v>96900</v>
      </c>
      <c r="L197" s="204">
        <v>67200</v>
      </c>
      <c r="M197" s="204">
        <v>33600</v>
      </c>
      <c r="N197" s="204">
        <v>160200</v>
      </c>
      <c r="O197" s="204"/>
      <c r="P197" s="204">
        <v>440686.67</v>
      </c>
      <c r="Q197" s="204">
        <v>16800</v>
      </c>
      <c r="R197" s="204">
        <v>536523.65</v>
      </c>
      <c r="S197" s="204">
        <v>78761.289999999994</v>
      </c>
      <c r="T197" s="204">
        <v>76200</v>
      </c>
      <c r="U197" s="204">
        <v>16800</v>
      </c>
      <c r="V197" s="204">
        <v>74425.81</v>
      </c>
      <c r="W197" s="204">
        <v>120670.97</v>
      </c>
      <c r="X197" s="204">
        <v>698280.65</v>
      </c>
      <c r="Y197" s="204">
        <v>46500</v>
      </c>
      <c r="Z197" s="204">
        <v>50400</v>
      </c>
      <c r="AA197" s="204">
        <v>63300</v>
      </c>
      <c r="AB197" s="204">
        <v>16800</v>
      </c>
      <c r="AC197" s="204">
        <v>76200</v>
      </c>
      <c r="AD197" s="204">
        <v>63300</v>
      </c>
      <c r="AE197" s="204">
        <v>113700</v>
      </c>
      <c r="AF197" s="204">
        <v>46500</v>
      </c>
      <c r="AG197" s="204">
        <v>28000</v>
      </c>
      <c r="AH197" s="204">
        <v>76322.58</v>
      </c>
      <c r="AI197" s="204">
        <v>158606.46</v>
      </c>
      <c r="AJ197" s="204"/>
      <c r="AK197" s="204">
        <v>16800</v>
      </c>
      <c r="AL197" s="204">
        <v>1908711.07</v>
      </c>
      <c r="AM197" s="204">
        <v>80100</v>
      </c>
      <c r="AN197" s="204">
        <v>33600</v>
      </c>
      <c r="AO197" s="204">
        <v>147300</v>
      </c>
      <c r="AP197" s="204">
        <v>67200</v>
      </c>
      <c r="AQ197" s="204">
        <v>80100</v>
      </c>
      <c r="AR197" s="204">
        <v>16800</v>
      </c>
      <c r="AS197" s="204">
        <v>299538.71000000002</v>
      </c>
      <c r="AT197" s="204">
        <v>33600</v>
      </c>
      <c r="AU197" s="204">
        <v>85680</v>
      </c>
      <c r="AV197" s="204">
        <v>96900</v>
      </c>
      <c r="AW197" s="204">
        <v>62758.06</v>
      </c>
      <c r="AX197" s="204">
        <v>50400</v>
      </c>
      <c r="AY197" s="204"/>
      <c r="AZ197" s="204">
        <v>67200</v>
      </c>
      <c r="BA197" s="204">
        <v>67200</v>
      </c>
      <c r="BB197" s="204">
        <v>441200</v>
      </c>
      <c r="BC197" s="204">
        <v>103148.39</v>
      </c>
      <c r="BD197" s="204">
        <v>1010667.74</v>
      </c>
      <c r="BE197" s="204">
        <v>130500</v>
      </c>
      <c r="BF197" s="204">
        <v>80100</v>
      </c>
      <c r="BG197" s="204">
        <v>63300</v>
      </c>
      <c r="BH197" s="204">
        <v>428500</v>
      </c>
      <c r="BI197" s="204">
        <v>26700</v>
      </c>
      <c r="BJ197" s="204">
        <v>50400</v>
      </c>
      <c r="BK197" s="204">
        <v>16800</v>
      </c>
      <c r="BL197" s="204">
        <v>53400</v>
      </c>
      <c r="BM197" s="204">
        <v>745700</v>
      </c>
      <c r="BN197" s="204">
        <v>163353.32999999999</v>
      </c>
      <c r="BO197" s="204">
        <v>33600</v>
      </c>
      <c r="BP197" s="204">
        <v>96900</v>
      </c>
      <c r="BQ197" s="204">
        <v>86348.39</v>
      </c>
      <c r="BR197" s="204">
        <v>16800</v>
      </c>
      <c r="BS197" s="204">
        <v>3217504.3</v>
      </c>
      <c r="BT197" s="204">
        <v>102500</v>
      </c>
      <c r="BU197" s="204">
        <v>136100</v>
      </c>
      <c r="BV197" s="204">
        <v>688276.67</v>
      </c>
      <c r="BW197" s="204">
        <v>50400</v>
      </c>
      <c r="BX197" s="204">
        <v>113700</v>
      </c>
      <c r="BY197" s="204">
        <v>214500</v>
      </c>
      <c r="BZ197" s="204"/>
      <c r="CA197" s="204">
        <v>109800</v>
      </c>
      <c r="CB197" s="204">
        <v>96900</v>
      </c>
      <c r="CC197" s="204">
        <v>80100</v>
      </c>
      <c r="CD197" s="204">
        <v>267141.94</v>
      </c>
      <c r="CE197" s="206">
        <v>84000</v>
      </c>
      <c r="CF197" s="204">
        <v>191933.33</v>
      </c>
      <c r="CG197" s="204">
        <v>33600</v>
      </c>
      <c r="CH197" s="204">
        <v>39200</v>
      </c>
      <c r="CI197" s="204">
        <v>84000</v>
      </c>
      <c r="CJ197" s="204">
        <v>107333.33</v>
      </c>
      <c r="CK197" s="204">
        <v>33600</v>
      </c>
      <c r="CL197" s="204">
        <v>50400</v>
      </c>
      <c r="CM197" s="204">
        <v>33600</v>
      </c>
    </row>
    <row r="198" spans="1:91" ht="24.6" hidden="1">
      <c r="A198" s="125">
        <v>20</v>
      </c>
      <c r="B198" s="255" t="s">
        <v>927</v>
      </c>
      <c r="C198" s="126" t="s">
        <v>516</v>
      </c>
      <c r="D198" s="204">
        <v>42000</v>
      </c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>
        <v>21000</v>
      </c>
      <c r="Q198" s="204"/>
      <c r="R198" s="204"/>
      <c r="S198" s="204"/>
      <c r="T198" s="204">
        <v>3880.42</v>
      </c>
      <c r="U198" s="204"/>
      <c r="V198" s="204"/>
      <c r="W198" s="204"/>
      <c r="X198" s="204">
        <v>21000</v>
      </c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>
        <v>49000</v>
      </c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>
        <v>10500</v>
      </c>
      <c r="AW198" s="204"/>
      <c r="AX198" s="204"/>
      <c r="AY198" s="204"/>
      <c r="AZ198" s="204"/>
      <c r="BA198" s="204"/>
      <c r="BB198" s="204">
        <v>10500</v>
      </c>
      <c r="BC198" s="204"/>
      <c r="BD198" s="204">
        <v>51000</v>
      </c>
      <c r="BE198" s="204"/>
      <c r="BF198" s="204"/>
      <c r="BG198" s="204"/>
      <c r="BH198" s="204"/>
      <c r="BI198" s="204">
        <v>7000</v>
      </c>
      <c r="BJ198" s="204"/>
      <c r="BK198" s="204"/>
      <c r="BL198" s="204">
        <v>26700</v>
      </c>
      <c r="BM198" s="204">
        <v>10500</v>
      </c>
      <c r="BN198" s="204"/>
      <c r="BO198" s="204"/>
      <c r="BP198" s="204"/>
      <c r="BQ198" s="204"/>
      <c r="BR198" s="204"/>
      <c r="BS198" s="204">
        <v>77564.52</v>
      </c>
      <c r="BT198" s="204"/>
      <c r="BU198" s="204"/>
      <c r="BV198" s="204"/>
      <c r="BW198" s="204"/>
      <c r="BX198" s="204"/>
      <c r="BY198" s="204"/>
      <c r="BZ198" s="204"/>
      <c r="CA198" s="204"/>
      <c r="CB198" s="204"/>
      <c r="CC198" s="204"/>
      <c r="CD198" s="204"/>
      <c r="CE198" s="204"/>
      <c r="CF198" s="204"/>
      <c r="CG198" s="204"/>
      <c r="CH198" s="204"/>
      <c r="CI198" s="204"/>
      <c r="CJ198" s="204"/>
      <c r="CK198" s="204"/>
      <c r="CL198" s="204"/>
      <c r="CM198" s="204"/>
    </row>
    <row r="199" spans="1:91" ht="24.6" hidden="1">
      <c r="A199" s="125">
        <v>22</v>
      </c>
      <c r="B199" s="255" t="s">
        <v>928</v>
      </c>
      <c r="C199" s="126" t="s">
        <v>517</v>
      </c>
      <c r="D199" s="204">
        <v>3274272.1</v>
      </c>
      <c r="E199" s="204">
        <v>154980</v>
      </c>
      <c r="F199" s="204">
        <v>398720</v>
      </c>
      <c r="G199" s="204">
        <v>495000</v>
      </c>
      <c r="H199" s="204">
        <v>276930</v>
      </c>
      <c r="I199" s="204"/>
      <c r="J199" s="204">
        <v>475480</v>
      </c>
      <c r="K199" s="204">
        <v>774140</v>
      </c>
      <c r="L199" s="204"/>
      <c r="M199" s="204">
        <v>413960</v>
      </c>
      <c r="N199" s="204">
        <v>723360</v>
      </c>
      <c r="O199" s="204">
        <v>153360</v>
      </c>
      <c r="P199" s="204">
        <v>2234360</v>
      </c>
      <c r="Q199" s="204">
        <v>367140</v>
      </c>
      <c r="R199" s="204">
        <v>276540</v>
      </c>
      <c r="S199" s="204">
        <v>431680</v>
      </c>
      <c r="T199" s="204">
        <v>386640</v>
      </c>
      <c r="U199" s="204">
        <v>407340</v>
      </c>
      <c r="V199" s="204">
        <v>306990</v>
      </c>
      <c r="W199" s="204">
        <v>118320</v>
      </c>
      <c r="X199" s="204">
        <v>4700695</v>
      </c>
      <c r="Y199" s="204">
        <v>196980</v>
      </c>
      <c r="Z199" s="204">
        <v>600</v>
      </c>
      <c r="AA199" s="204">
        <v>355080</v>
      </c>
      <c r="AB199" s="204">
        <v>311700</v>
      </c>
      <c r="AC199" s="204">
        <v>246450</v>
      </c>
      <c r="AD199" s="204">
        <v>166140</v>
      </c>
      <c r="AE199" s="204">
        <v>1121440</v>
      </c>
      <c r="AF199" s="204">
        <v>261060</v>
      </c>
      <c r="AG199" s="204">
        <v>457350</v>
      </c>
      <c r="AH199" s="204">
        <v>413280</v>
      </c>
      <c r="AI199" s="204">
        <v>654480</v>
      </c>
      <c r="AJ199" s="204">
        <v>307080</v>
      </c>
      <c r="AK199" s="204">
        <v>251760</v>
      </c>
      <c r="AL199" s="204">
        <v>10555765</v>
      </c>
      <c r="AM199" s="204">
        <v>171930</v>
      </c>
      <c r="AN199" s="204">
        <v>279120</v>
      </c>
      <c r="AO199" s="204"/>
      <c r="AP199" s="204">
        <v>760050</v>
      </c>
      <c r="AQ199" s="204">
        <v>290250</v>
      </c>
      <c r="AR199" s="204">
        <v>160320</v>
      </c>
      <c r="AS199" s="204">
        <v>1393770</v>
      </c>
      <c r="AT199" s="204">
        <v>950100</v>
      </c>
      <c r="AU199" s="204"/>
      <c r="AV199" s="204">
        <v>619620</v>
      </c>
      <c r="AW199" s="204">
        <v>284970</v>
      </c>
      <c r="AX199" s="204">
        <v>262260</v>
      </c>
      <c r="AY199" s="204">
        <v>408600</v>
      </c>
      <c r="AZ199" s="204">
        <v>144270</v>
      </c>
      <c r="BA199" s="204">
        <v>208440</v>
      </c>
      <c r="BB199" s="204">
        <v>2835430</v>
      </c>
      <c r="BC199" s="204">
        <v>257628.75</v>
      </c>
      <c r="BD199" s="204"/>
      <c r="BE199" s="204">
        <v>1057860</v>
      </c>
      <c r="BF199" s="204">
        <v>236000</v>
      </c>
      <c r="BG199" s="204">
        <v>211410</v>
      </c>
      <c r="BH199" s="204">
        <v>2022830</v>
      </c>
      <c r="BI199" s="204"/>
      <c r="BJ199" s="204"/>
      <c r="BK199" s="204">
        <v>331110</v>
      </c>
      <c r="BL199" s="204">
        <v>175680</v>
      </c>
      <c r="BM199" s="204">
        <v>2811290</v>
      </c>
      <c r="BN199" s="204">
        <v>452160</v>
      </c>
      <c r="BO199" s="204">
        <v>254400</v>
      </c>
      <c r="BP199" s="204">
        <v>609510</v>
      </c>
      <c r="BQ199" s="204">
        <v>287850</v>
      </c>
      <c r="BR199" s="204">
        <v>236820</v>
      </c>
      <c r="BS199" s="206">
        <v>17220146.920000002</v>
      </c>
      <c r="BT199" s="204">
        <v>416340</v>
      </c>
      <c r="BU199" s="206">
        <v>618660</v>
      </c>
      <c r="BV199" s="206">
        <v>2016000</v>
      </c>
      <c r="BW199" s="206"/>
      <c r="BX199" s="206">
        <v>280557.5</v>
      </c>
      <c r="BY199" s="206">
        <v>960000</v>
      </c>
      <c r="BZ199" s="206">
        <v>212120</v>
      </c>
      <c r="CA199" s="204">
        <v>267090</v>
      </c>
      <c r="CB199" s="206">
        <v>179520</v>
      </c>
      <c r="CC199" s="206">
        <v>374640</v>
      </c>
      <c r="CD199" s="206">
        <v>1400220</v>
      </c>
      <c r="CE199" s="204">
        <v>543480</v>
      </c>
      <c r="CF199" s="206">
        <v>900450</v>
      </c>
      <c r="CG199" s="206">
        <v>195270</v>
      </c>
      <c r="CH199" s="206">
        <v>177300</v>
      </c>
      <c r="CI199" s="204">
        <v>136440</v>
      </c>
      <c r="CJ199" s="206">
        <v>144600</v>
      </c>
      <c r="CK199" s="206">
        <v>1484550</v>
      </c>
      <c r="CL199" s="204">
        <v>124560</v>
      </c>
      <c r="CM199" s="206">
        <v>187110</v>
      </c>
    </row>
    <row r="200" spans="1:91" ht="24.6" hidden="1">
      <c r="A200" s="125">
        <v>23</v>
      </c>
      <c r="B200" s="255" t="s">
        <v>929</v>
      </c>
      <c r="C200" s="126" t="s">
        <v>518</v>
      </c>
      <c r="D200" s="204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204"/>
      <c r="AV200" s="204"/>
      <c r="AW200" s="204"/>
      <c r="AX200" s="204"/>
      <c r="AY200" s="204"/>
      <c r="AZ200" s="204"/>
      <c r="BA200" s="204"/>
      <c r="BB200" s="204"/>
      <c r="BC200" s="204"/>
      <c r="BD200" s="204"/>
      <c r="BE200" s="204"/>
      <c r="BF200" s="204"/>
      <c r="BG200" s="204"/>
      <c r="BH200" s="204"/>
      <c r="BI200" s="204"/>
      <c r="BJ200" s="204"/>
      <c r="BK200" s="204"/>
      <c r="BL200" s="204"/>
      <c r="BM200" s="204">
        <v>101550</v>
      </c>
      <c r="BN200" s="204"/>
      <c r="BO200" s="204"/>
      <c r="BP200" s="204"/>
      <c r="BQ200" s="204"/>
      <c r="BR200" s="204"/>
      <c r="BS200" s="206">
        <v>205350</v>
      </c>
      <c r="BT200" s="204"/>
      <c r="BU200" s="204"/>
      <c r="BV200" s="206"/>
      <c r="BW200" s="204"/>
      <c r="BX200" s="206"/>
      <c r="BY200" s="206"/>
      <c r="BZ200" s="206"/>
      <c r="CA200" s="204"/>
      <c r="CB200" s="206"/>
      <c r="CC200" s="204"/>
      <c r="CD200" s="206"/>
      <c r="CE200" s="204"/>
      <c r="CF200" s="204"/>
      <c r="CG200" s="206"/>
      <c r="CH200" s="204"/>
      <c r="CI200" s="204"/>
      <c r="CJ200" s="206"/>
      <c r="CK200" s="206"/>
      <c r="CL200" s="204"/>
      <c r="CM200" s="204"/>
    </row>
    <row r="201" spans="1:91" ht="24.6" hidden="1">
      <c r="A201" s="125">
        <v>23</v>
      </c>
      <c r="B201" s="255" t="s">
        <v>930</v>
      </c>
      <c r="C201" s="126" t="s">
        <v>519</v>
      </c>
      <c r="D201" s="204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>
        <v>47070</v>
      </c>
      <c r="BT201" s="204"/>
      <c r="BU201" s="204"/>
      <c r="BV201" s="204"/>
      <c r="BW201" s="204"/>
      <c r="BX201" s="204"/>
      <c r="BY201" s="204"/>
      <c r="BZ201" s="204"/>
      <c r="CA201" s="204"/>
      <c r="CB201" s="204"/>
      <c r="CC201" s="204"/>
      <c r="CD201" s="204"/>
      <c r="CE201" s="204"/>
      <c r="CF201" s="204"/>
      <c r="CG201" s="204"/>
      <c r="CH201" s="204"/>
      <c r="CI201" s="204"/>
      <c r="CJ201" s="204"/>
      <c r="CK201" s="204"/>
      <c r="CL201" s="204"/>
      <c r="CM201" s="204"/>
    </row>
    <row r="202" spans="1:91" ht="24.6" hidden="1">
      <c r="A202" s="125">
        <v>23</v>
      </c>
      <c r="B202" s="255" t="s">
        <v>931</v>
      </c>
      <c r="C202" s="126" t="s">
        <v>520</v>
      </c>
      <c r="D202" s="204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  <c r="BZ202" s="204"/>
      <c r="CA202" s="204"/>
      <c r="CB202" s="204"/>
      <c r="CC202" s="204"/>
      <c r="CD202" s="204"/>
      <c r="CE202" s="204"/>
      <c r="CF202" s="204"/>
      <c r="CG202" s="204"/>
      <c r="CH202" s="204"/>
      <c r="CI202" s="204"/>
      <c r="CJ202" s="204"/>
      <c r="CK202" s="204"/>
      <c r="CL202" s="204"/>
      <c r="CM202" s="204"/>
    </row>
    <row r="203" spans="1:91" ht="24.6" hidden="1">
      <c r="A203" s="125">
        <v>23</v>
      </c>
      <c r="B203" s="255" t="s">
        <v>932</v>
      </c>
      <c r="C203" s="129" t="s">
        <v>521</v>
      </c>
      <c r="D203" s="204">
        <v>1163731.8799999999</v>
      </c>
      <c r="E203" s="204">
        <v>147733.20000000001</v>
      </c>
      <c r="F203" s="204">
        <v>160042.32</v>
      </c>
      <c r="G203" s="204">
        <v>169905.31</v>
      </c>
      <c r="H203" s="204">
        <v>122411.23</v>
      </c>
      <c r="I203" s="204">
        <v>171771.58</v>
      </c>
      <c r="J203" s="204">
        <v>248170.19</v>
      </c>
      <c r="K203" s="204">
        <v>242343.16</v>
      </c>
      <c r="L203" s="204">
        <v>153356</v>
      </c>
      <c r="M203" s="204">
        <v>155873.4</v>
      </c>
      <c r="N203" s="204">
        <v>343491.11</v>
      </c>
      <c r="O203" s="204">
        <v>52239.06</v>
      </c>
      <c r="P203" s="204">
        <v>549339</v>
      </c>
      <c r="Q203" s="204">
        <v>138668.4</v>
      </c>
      <c r="R203" s="204">
        <v>139182.38</v>
      </c>
      <c r="S203" s="204">
        <v>260381.33</v>
      </c>
      <c r="T203" s="204">
        <v>149968.65</v>
      </c>
      <c r="U203" s="204">
        <v>126115.2</v>
      </c>
      <c r="V203" s="204">
        <v>140123.4</v>
      </c>
      <c r="W203" s="204">
        <v>80261.81</v>
      </c>
      <c r="X203" s="204">
        <v>1277480.57</v>
      </c>
      <c r="Y203" s="204">
        <v>93627.48</v>
      </c>
      <c r="Z203" s="204">
        <v>174452.21</v>
      </c>
      <c r="AA203" s="204">
        <v>130065.2</v>
      </c>
      <c r="AB203" s="204">
        <v>78067.56</v>
      </c>
      <c r="AC203" s="204">
        <v>78347.41</v>
      </c>
      <c r="AD203" s="204">
        <v>94023.34</v>
      </c>
      <c r="AE203" s="204">
        <v>315297.32</v>
      </c>
      <c r="AF203" s="204">
        <v>109301.24</v>
      </c>
      <c r="AG203" s="204">
        <v>134110.9</v>
      </c>
      <c r="AH203" s="204">
        <v>147153.35999999999</v>
      </c>
      <c r="AI203" s="204">
        <v>227425.8</v>
      </c>
      <c r="AJ203" s="204">
        <v>124602.97</v>
      </c>
      <c r="AK203" s="204">
        <v>76891.06</v>
      </c>
      <c r="AL203" s="204">
        <v>2180049.5</v>
      </c>
      <c r="AM203" s="204">
        <v>159389</v>
      </c>
      <c r="AN203" s="204">
        <v>127052.68</v>
      </c>
      <c r="AO203" s="204">
        <v>244036.65</v>
      </c>
      <c r="AP203" s="204">
        <v>238909.23</v>
      </c>
      <c r="AQ203" s="204">
        <v>144854.88</v>
      </c>
      <c r="AR203" s="204">
        <v>79971.8</v>
      </c>
      <c r="AS203" s="204">
        <v>484745.48</v>
      </c>
      <c r="AT203" s="204">
        <v>131654.53</v>
      </c>
      <c r="AU203" s="204">
        <v>214131.11</v>
      </c>
      <c r="AV203" s="204">
        <v>291413.19</v>
      </c>
      <c r="AW203" s="204">
        <v>125402.8</v>
      </c>
      <c r="AX203" s="204">
        <v>98613.96</v>
      </c>
      <c r="AY203" s="204">
        <v>178218</v>
      </c>
      <c r="AZ203" s="204">
        <v>108324.6</v>
      </c>
      <c r="BA203" s="204">
        <v>125599</v>
      </c>
      <c r="BB203" s="204">
        <v>615103.15</v>
      </c>
      <c r="BC203" s="204">
        <v>128312.56</v>
      </c>
      <c r="BD203" s="204">
        <v>1234533.8600000001</v>
      </c>
      <c r="BE203" s="204">
        <v>340900.3</v>
      </c>
      <c r="BF203" s="204">
        <v>124951.8</v>
      </c>
      <c r="BG203" s="204">
        <v>117622.2</v>
      </c>
      <c r="BH203" s="204">
        <v>669863.52</v>
      </c>
      <c r="BI203" s="204">
        <v>54466.2</v>
      </c>
      <c r="BJ203" s="204">
        <v>67352.240000000005</v>
      </c>
      <c r="BK203" s="204">
        <v>84979.199999999997</v>
      </c>
      <c r="BL203" s="204">
        <v>79854.399999999994</v>
      </c>
      <c r="BM203" s="204">
        <v>1095934.51</v>
      </c>
      <c r="BN203" s="204">
        <v>241627.15</v>
      </c>
      <c r="BO203" s="204">
        <v>186032.25</v>
      </c>
      <c r="BP203" s="204">
        <v>277876.73</v>
      </c>
      <c r="BQ203" s="204">
        <v>178708.26</v>
      </c>
      <c r="BR203" s="204">
        <v>126601.5</v>
      </c>
      <c r="BS203" s="206">
        <v>3196556.74</v>
      </c>
      <c r="BT203" s="204">
        <v>194081.2</v>
      </c>
      <c r="BU203" s="204">
        <v>197404.6</v>
      </c>
      <c r="BV203" s="204">
        <v>640252.34</v>
      </c>
      <c r="BW203" s="204">
        <v>55664.6</v>
      </c>
      <c r="BX203" s="204">
        <v>155173.93</v>
      </c>
      <c r="BY203" s="204">
        <v>363055.6</v>
      </c>
      <c r="BZ203" s="204">
        <v>127444.4</v>
      </c>
      <c r="CA203" s="204">
        <v>126302.94</v>
      </c>
      <c r="CB203" s="204">
        <v>174464.6</v>
      </c>
      <c r="CC203" s="204">
        <v>207416.4</v>
      </c>
      <c r="CD203" s="204">
        <v>367186.8</v>
      </c>
      <c r="CE203" s="204">
        <v>221188.96</v>
      </c>
      <c r="CF203" s="204">
        <v>271793.64</v>
      </c>
      <c r="CG203" s="204">
        <v>95120.49</v>
      </c>
      <c r="CH203" s="204">
        <v>98242.6</v>
      </c>
      <c r="CI203" s="204">
        <v>89231.84</v>
      </c>
      <c r="CJ203" s="204">
        <v>113726.24</v>
      </c>
      <c r="CK203" s="204">
        <v>363597.4</v>
      </c>
      <c r="CL203" s="204">
        <v>68420.399999999994</v>
      </c>
      <c r="CM203" s="204">
        <v>82998</v>
      </c>
    </row>
    <row r="204" spans="1:91" ht="24.6" hidden="1">
      <c r="A204" s="125">
        <v>23</v>
      </c>
      <c r="B204" s="255" t="s">
        <v>933</v>
      </c>
      <c r="C204" s="132" t="s">
        <v>522</v>
      </c>
      <c r="D204" s="204">
        <v>1745597.8</v>
      </c>
      <c r="E204" s="204">
        <v>221599.8</v>
      </c>
      <c r="F204" s="204">
        <v>240063.5</v>
      </c>
      <c r="G204" s="204">
        <v>254857.96</v>
      </c>
      <c r="H204" s="204">
        <v>183616.85</v>
      </c>
      <c r="I204" s="204">
        <v>257657.39</v>
      </c>
      <c r="J204" s="204">
        <v>372255.3</v>
      </c>
      <c r="K204" s="204">
        <v>444399.39</v>
      </c>
      <c r="L204" s="204">
        <v>230034</v>
      </c>
      <c r="M204" s="204">
        <v>233810.1</v>
      </c>
      <c r="N204" s="204">
        <v>515236.68</v>
      </c>
      <c r="O204" s="204">
        <v>78358.559999999998</v>
      </c>
      <c r="P204" s="204">
        <v>824008.5</v>
      </c>
      <c r="Q204" s="204">
        <v>208002.6</v>
      </c>
      <c r="R204" s="204">
        <v>208773.6</v>
      </c>
      <c r="S204" s="204">
        <v>405057.67</v>
      </c>
      <c r="T204" s="204">
        <v>224952.98</v>
      </c>
      <c r="U204" s="204">
        <v>189172.8</v>
      </c>
      <c r="V204" s="204">
        <v>210185.1</v>
      </c>
      <c r="W204" s="204">
        <v>120392.71</v>
      </c>
      <c r="X204" s="204">
        <v>1916220.87</v>
      </c>
      <c r="Y204" s="204">
        <v>140441.22</v>
      </c>
      <c r="Z204" s="204">
        <v>261678.34</v>
      </c>
      <c r="AA204" s="204">
        <v>195097.8</v>
      </c>
      <c r="AB204" s="204">
        <v>117101.34</v>
      </c>
      <c r="AC204" s="204">
        <v>117521.13</v>
      </c>
      <c r="AD204" s="204">
        <v>141035.01</v>
      </c>
      <c r="AE204" s="204">
        <v>472946</v>
      </c>
      <c r="AF204" s="204">
        <v>163951.87</v>
      </c>
      <c r="AG204" s="204">
        <v>153428.6</v>
      </c>
      <c r="AH204" s="204">
        <v>220730.04</v>
      </c>
      <c r="AI204" s="204">
        <v>341138.7</v>
      </c>
      <c r="AJ204" s="204">
        <v>143207.49</v>
      </c>
      <c r="AK204" s="204">
        <v>115336.6</v>
      </c>
      <c r="AL204" s="204">
        <v>3270074.26</v>
      </c>
      <c r="AM204" s="204">
        <v>239083.5</v>
      </c>
      <c r="AN204" s="204">
        <v>190579.03</v>
      </c>
      <c r="AO204" s="204">
        <v>366054.97</v>
      </c>
      <c r="AP204" s="204">
        <v>358363.84</v>
      </c>
      <c r="AQ204" s="204">
        <v>217282.32</v>
      </c>
      <c r="AR204" s="204">
        <v>119957.7</v>
      </c>
      <c r="AS204" s="204">
        <v>727118.19</v>
      </c>
      <c r="AT204" s="204">
        <v>197481.29</v>
      </c>
      <c r="AU204" s="204">
        <v>321197.57</v>
      </c>
      <c r="AV204" s="204">
        <v>437119.78</v>
      </c>
      <c r="AW204" s="204">
        <v>188104.2</v>
      </c>
      <c r="AX204" s="204">
        <v>147920.94</v>
      </c>
      <c r="AY204" s="204">
        <v>267327</v>
      </c>
      <c r="AZ204" s="204">
        <v>162486.9</v>
      </c>
      <c r="BA204" s="204">
        <v>188398.5</v>
      </c>
      <c r="BB204" s="204">
        <v>922654.92</v>
      </c>
      <c r="BC204" s="204">
        <v>192468.84</v>
      </c>
      <c r="BD204" s="204">
        <v>1851800.81</v>
      </c>
      <c r="BE204" s="204">
        <v>511350.45</v>
      </c>
      <c r="BF204" s="204">
        <v>187427.7</v>
      </c>
      <c r="BG204" s="204">
        <v>176433.3</v>
      </c>
      <c r="BH204" s="204">
        <v>1004795.28</v>
      </c>
      <c r="BI204" s="204">
        <v>81699.3</v>
      </c>
      <c r="BJ204" s="204">
        <v>101028.36</v>
      </c>
      <c r="BK204" s="204">
        <v>127469.7</v>
      </c>
      <c r="BL204" s="204">
        <v>119782.8</v>
      </c>
      <c r="BM204" s="204">
        <v>1252519.01</v>
      </c>
      <c r="BN204" s="204">
        <v>362440.72</v>
      </c>
      <c r="BO204" s="204">
        <v>279048.37</v>
      </c>
      <c r="BP204" s="204">
        <v>416815.09</v>
      </c>
      <c r="BQ204" s="204">
        <v>268062.40000000002</v>
      </c>
      <c r="BR204" s="204">
        <v>189902.25</v>
      </c>
      <c r="BS204" s="204">
        <v>4794835.09</v>
      </c>
      <c r="BT204" s="204">
        <v>291123</v>
      </c>
      <c r="BU204" s="204">
        <v>296106.90000000002</v>
      </c>
      <c r="BV204" s="204">
        <v>960378.51</v>
      </c>
      <c r="BW204" s="204">
        <v>83496.899999999994</v>
      </c>
      <c r="BX204" s="204">
        <v>232760.9</v>
      </c>
      <c r="BY204" s="204">
        <v>544583.4</v>
      </c>
      <c r="BZ204" s="204">
        <v>191166.6</v>
      </c>
      <c r="CA204" s="204">
        <v>189454.42</v>
      </c>
      <c r="CB204" s="204">
        <v>261696.9</v>
      </c>
      <c r="CC204" s="204">
        <v>311124.59999999998</v>
      </c>
      <c r="CD204" s="204">
        <v>550780.19999999995</v>
      </c>
      <c r="CE204" s="204">
        <v>331784.94</v>
      </c>
      <c r="CF204" s="204">
        <v>407690.46</v>
      </c>
      <c r="CG204" s="204">
        <v>142680.74</v>
      </c>
      <c r="CH204" s="204">
        <v>147363.9</v>
      </c>
      <c r="CI204" s="204">
        <v>133847.76</v>
      </c>
      <c r="CJ204" s="204">
        <v>170589.36</v>
      </c>
      <c r="CK204" s="204">
        <v>545419.80000000005</v>
      </c>
      <c r="CL204" s="204">
        <v>102630.6</v>
      </c>
      <c r="CM204" s="204">
        <v>72752</v>
      </c>
    </row>
    <row r="205" spans="1:91" ht="24.6" hidden="1">
      <c r="A205" s="125">
        <v>23</v>
      </c>
      <c r="B205" s="255" t="s">
        <v>934</v>
      </c>
      <c r="C205" s="132" t="s">
        <v>523</v>
      </c>
      <c r="D205" s="204">
        <v>13897.45</v>
      </c>
      <c r="E205" s="204">
        <v>6167.1</v>
      </c>
      <c r="F205" s="204">
        <v>22764.6</v>
      </c>
      <c r="G205" s="204">
        <v>13095.9</v>
      </c>
      <c r="H205" s="204">
        <v>8563.5</v>
      </c>
      <c r="I205" s="204">
        <v>7961.4</v>
      </c>
      <c r="J205" s="204">
        <v>17161.2</v>
      </c>
      <c r="K205" s="204">
        <v>19433.7</v>
      </c>
      <c r="L205" s="204">
        <v>19389.599999999999</v>
      </c>
      <c r="M205" s="204">
        <v>24556.5</v>
      </c>
      <c r="N205" s="204">
        <v>5640.3</v>
      </c>
      <c r="O205" s="204"/>
      <c r="P205" s="204">
        <v>16487.099999999999</v>
      </c>
      <c r="Q205" s="204">
        <v>14000.1</v>
      </c>
      <c r="R205" s="204">
        <v>12612.36</v>
      </c>
      <c r="S205" s="204">
        <v>10832.4</v>
      </c>
      <c r="T205" s="204">
        <v>13755.6</v>
      </c>
      <c r="U205" s="204">
        <v>21404.19</v>
      </c>
      <c r="V205" s="204">
        <v>23886.9</v>
      </c>
      <c r="W205" s="204">
        <v>18489.599999999999</v>
      </c>
      <c r="X205" s="204">
        <v>30764.7</v>
      </c>
      <c r="Y205" s="204">
        <v>11680.2</v>
      </c>
      <c r="Z205" s="204">
        <v>2200.5</v>
      </c>
      <c r="AA205" s="204">
        <v>20154.599999999999</v>
      </c>
      <c r="AB205" s="204">
        <v>5591.7</v>
      </c>
      <c r="AC205" s="204">
        <v>10612.8</v>
      </c>
      <c r="AD205" s="204">
        <v>11980.8</v>
      </c>
      <c r="AE205" s="204">
        <v>35387.1</v>
      </c>
      <c r="AF205" s="204">
        <v>7690.5</v>
      </c>
      <c r="AG205" s="204">
        <v>7688.4</v>
      </c>
      <c r="AH205" s="204">
        <v>13941.9</v>
      </c>
      <c r="AI205" s="204">
        <v>13119.3</v>
      </c>
      <c r="AJ205" s="204">
        <v>14931.9</v>
      </c>
      <c r="AK205" s="204"/>
      <c r="AL205" s="204">
        <v>42731.7</v>
      </c>
      <c r="AM205" s="204">
        <v>10421.299999999999</v>
      </c>
      <c r="AN205" s="204">
        <v>17569.8</v>
      </c>
      <c r="AO205" s="204">
        <v>5598</v>
      </c>
      <c r="AP205" s="204">
        <v>5157</v>
      </c>
      <c r="AQ205" s="204">
        <v>12001.5</v>
      </c>
      <c r="AR205" s="204">
        <v>10439.1</v>
      </c>
      <c r="AS205" s="204">
        <v>8959.5</v>
      </c>
      <c r="AT205" s="204">
        <v>21744.9</v>
      </c>
      <c r="AU205" s="204">
        <v>5492.7</v>
      </c>
      <c r="AV205" s="204">
        <v>9950.4</v>
      </c>
      <c r="AW205" s="204">
        <v>5889.6</v>
      </c>
      <c r="AX205" s="204">
        <v>16772.400000000001</v>
      </c>
      <c r="AY205" s="204">
        <v>26231.4</v>
      </c>
      <c r="AZ205" s="204">
        <v>18902.7</v>
      </c>
      <c r="BA205" s="204">
        <v>7861.5</v>
      </c>
      <c r="BB205" s="204">
        <v>11279.91</v>
      </c>
      <c r="BC205" s="204"/>
      <c r="BD205" s="204">
        <v>56649.599999999999</v>
      </c>
      <c r="BE205" s="204">
        <v>212747.6</v>
      </c>
      <c r="BF205" s="204">
        <v>12113.4</v>
      </c>
      <c r="BG205" s="204">
        <v>10490.4</v>
      </c>
      <c r="BH205" s="204">
        <v>18376.2</v>
      </c>
      <c r="BI205" s="204"/>
      <c r="BJ205" s="204"/>
      <c r="BK205" s="204"/>
      <c r="BL205" s="204"/>
      <c r="BM205" s="204">
        <v>46963.839999999997</v>
      </c>
      <c r="BN205" s="204">
        <v>10782.9</v>
      </c>
      <c r="BO205" s="204">
        <v>12903.3</v>
      </c>
      <c r="BP205" s="204">
        <v>11564.4</v>
      </c>
      <c r="BQ205" s="204">
        <v>13093.2</v>
      </c>
      <c r="BR205" s="204"/>
      <c r="BS205" s="204">
        <v>60640.2</v>
      </c>
      <c r="BT205" s="204">
        <v>8711.1</v>
      </c>
      <c r="BU205" s="204">
        <v>8710.2000000000007</v>
      </c>
      <c r="BV205" s="204">
        <v>13038.3</v>
      </c>
      <c r="BW205" s="204"/>
      <c r="BX205" s="204">
        <v>15133.9</v>
      </c>
      <c r="BY205" s="204">
        <v>8411.4</v>
      </c>
      <c r="BZ205" s="204">
        <v>16028.1</v>
      </c>
      <c r="CA205" s="204">
        <v>2310.3000000000002</v>
      </c>
      <c r="CB205" s="204">
        <v>15543</v>
      </c>
      <c r="CC205" s="204">
        <v>5591.7</v>
      </c>
      <c r="CD205" s="204"/>
      <c r="CE205" s="204">
        <v>19802.7</v>
      </c>
      <c r="CF205" s="204">
        <v>2719.8</v>
      </c>
      <c r="CG205" s="204">
        <v>6170.7</v>
      </c>
      <c r="CH205" s="204">
        <v>11530.8</v>
      </c>
      <c r="CI205" s="204">
        <v>5540.4</v>
      </c>
      <c r="CJ205" s="204">
        <v>2236.5</v>
      </c>
      <c r="CK205" s="204">
        <v>14872.8</v>
      </c>
      <c r="CL205" s="204"/>
      <c r="CM205" s="204"/>
    </row>
    <row r="206" spans="1:91" ht="24.6" hidden="1">
      <c r="A206" s="125">
        <v>23</v>
      </c>
      <c r="B206" s="255" t="s">
        <v>935</v>
      </c>
      <c r="C206" s="132" t="s">
        <v>524</v>
      </c>
      <c r="D206" s="204">
        <v>129953</v>
      </c>
      <c r="E206" s="204">
        <v>4500</v>
      </c>
      <c r="F206" s="204">
        <v>8975</v>
      </c>
      <c r="G206" s="204">
        <v>7382</v>
      </c>
      <c r="H206" s="204">
        <v>6750</v>
      </c>
      <c r="I206" s="204">
        <v>6111</v>
      </c>
      <c r="J206" s="204">
        <v>9000</v>
      </c>
      <c r="K206" s="204">
        <v>8148</v>
      </c>
      <c r="L206" s="204">
        <v>9000</v>
      </c>
      <c r="M206" s="204">
        <v>2250</v>
      </c>
      <c r="N206" s="204">
        <v>12506</v>
      </c>
      <c r="O206" s="204">
        <v>8485</v>
      </c>
      <c r="P206" s="204">
        <v>42734</v>
      </c>
      <c r="Q206" s="204">
        <v>4500</v>
      </c>
      <c r="R206" s="204">
        <v>12657</v>
      </c>
      <c r="S206" s="204">
        <v>13500</v>
      </c>
      <c r="T206" s="204">
        <v>13500</v>
      </c>
      <c r="U206" s="204">
        <v>9000</v>
      </c>
      <c r="V206" s="204">
        <v>11250</v>
      </c>
      <c r="W206" s="204">
        <v>5250</v>
      </c>
      <c r="X206" s="204">
        <v>101601</v>
      </c>
      <c r="Y206" s="204">
        <v>6750</v>
      </c>
      <c r="Z206" s="204">
        <v>2250</v>
      </c>
      <c r="AA206" s="204">
        <v>6750</v>
      </c>
      <c r="AB206" s="204">
        <v>11250</v>
      </c>
      <c r="AC206" s="204">
        <v>6750</v>
      </c>
      <c r="AD206" s="204">
        <v>6570</v>
      </c>
      <c r="AE206" s="204">
        <v>6750</v>
      </c>
      <c r="AF206" s="204">
        <v>11250</v>
      </c>
      <c r="AG206" s="204">
        <v>9750</v>
      </c>
      <c r="AH206" s="204">
        <v>9000</v>
      </c>
      <c r="AI206" s="204">
        <v>13500</v>
      </c>
      <c r="AJ206" s="204">
        <v>11250</v>
      </c>
      <c r="AK206" s="204">
        <v>4500</v>
      </c>
      <c r="AL206" s="204">
        <v>91953</v>
      </c>
      <c r="AM206" s="204">
        <v>4500</v>
      </c>
      <c r="AN206" s="204"/>
      <c r="AO206" s="204">
        <v>27000</v>
      </c>
      <c r="AP206" s="204"/>
      <c r="AQ206" s="204"/>
      <c r="AR206" s="204">
        <v>11250</v>
      </c>
      <c r="AS206" s="204">
        <v>18000</v>
      </c>
      <c r="AT206" s="204">
        <v>9000</v>
      </c>
      <c r="AU206" s="204">
        <v>11250</v>
      </c>
      <c r="AV206" s="204"/>
      <c r="AW206" s="204">
        <v>4500</v>
      </c>
      <c r="AX206" s="204"/>
      <c r="AY206" s="204"/>
      <c r="AZ206" s="204">
        <v>6750</v>
      </c>
      <c r="BA206" s="204"/>
      <c r="BB206" s="204">
        <v>31500</v>
      </c>
      <c r="BC206" s="204"/>
      <c r="BD206" s="204">
        <v>90034</v>
      </c>
      <c r="BE206" s="204">
        <v>10218</v>
      </c>
      <c r="BF206" s="204">
        <v>6750</v>
      </c>
      <c r="BG206" s="204">
        <v>11250</v>
      </c>
      <c r="BH206" s="204">
        <v>12277</v>
      </c>
      <c r="BI206" s="204"/>
      <c r="BJ206" s="204">
        <v>2250</v>
      </c>
      <c r="BK206" s="204">
        <v>4500</v>
      </c>
      <c r="BL206" s="204">
        <v>2250</v>
      </c>
      <c r="BM206" s="204">
        <v>69750</v>
      </c>
      <c r="BN206" s="204">
        <v>9000</v>
      </c>
      <c r="BO206" s="204">
        <v>11250</v>
      </c>
      <c r="BP206" s="204">
        <v>18000</v>
      </c>
      <c r="BQ206" s="204">
        <v>9000</v>
      </c>
      <c r="BR206" s="204">
        <v>12079</v>
      </c>
      <c r="BS206" s="204">
        <v>185377</v>
      </c>
      <c r="BT206" s="204">
        <v>3000</v>
      </c>
      <c r="BU206" s="204">
        <v>4500</v>
      </c>
      <c r="BV206" s="204">
        <v>34230</v>
      </c>
      <c r="BW206" s="204">
        <v>9000</v>
      </c>
      <c r="BX206" s="204"/>
      <c r="BY206" s="204">
        <v>20250</v>
      </c>
      <c r="BZ206" s="204">
        <v>4500</v>
      </c>
      <c r="CA206" s="204">
        <v>6750</v>
      </c>
      <c r="CB206" s="204">
        <v>4500</v>
      </c>
      <c r="CC206" s="204">
        <v>6570</v>
      </c>
      <c r="CD206" s="204">
        <v>11250</v>
      </c>
      <c r="CE206" s="204">
        <v>9000</v>
      </c>
      <c r="CF206" s="204">
        <v>11250</v>
      </c>
      <c r="CG206" s="204">
        <v>4500</v>
      </c>
      <c r="CH206" s="204">
        <v>6750</v>
      </c>
      <c r="CI206" s="204">
        <v>6750</v>
      </c>
      <c r="CJ206" s="204">
        <v>9000</v>
      </c>
      <c r="CK206" s="204">
        <v>7500</v>
      </c>
      <c r="CL206" s="204"/>
      <c r="CM206" s="204"/>
    </row>
    <row r="207" spans="1:91" ht="24.6" hidden="1">
      <c r="A207" s="125">
        <v>23</v>
      </c>
      <c r="B207" s="255" t="s">
        <v>936</v>
      </c>
      <c r="C207" s="132" t="s">
        <v>525</v>
      </c>
      <c r="D207" s="204">
        <v>648847</v>
      </c>
      <c r="E207" s="204">
        <v>140691</v>
      </c>
      <c r="F207" s="204">
        <v>94181</v>
      </c>
      <c r="G207" s="204">
        <v>121994</v>
      </c>
      <c r="H207" s="204">
        <v>90421</v>
      </c>
      <c r="I207" s="204">
        <v>125621</v>
      </c>
      <c r="J207" s="204">
        <v>122016</v>
      </c>
      <c r="K207" s="204">
        <v>225008</v>
      </c>
      <c r="L207" s="204">
        <v>127288</v>
      </c>
      <c r="M207" s="204">
        <v>130487</v>
      </c>
      <c r="N207" s="204">
        <v>150503</v>
      </c>
      <c r="O207" s="204">
        <v>51191</v>
      </c>
      <c r="P207" s="204">
        <v>663283</v>
      </c>
      <c r="Q207" s="204">
        <v>149882</v>
      </c>
      <c r="R207" s="204">
        <v>158508</v>
      </c>
      <c r="S207" s="204">
        <v>202521</v>
      </c>
      <c r="T207" s="204">
        <v>161711</v>
      </c>
      <c r="U207" s="204">
        <v>133113</v>
      </c>
      <c r="V207" s="204">
        <v>107548</v>
      </c>
      <c r="W207" s="204">
        <v>88749</v>
      </c>
      <c r="X207" s="204">
        <v>1044215</v>
      </c>
      <c r="Y207" s="204">
        <v>115928</v>
      </c>
      <c r="Z207" s="204">
        <v>220347</v>
      </c>
      <c r="AA207" s="204">
        <v>167471</v>
      </c>
      <c r="AB207" s="204">
        <v>92923</v>
      </c>
      <c r="AC207" s="204">
        <v>88583</v>
      </c>
      <c r="AD207" s="204">
        <v>106788</v>
      </c>
      <c r="AE207" s="204">
        <v>370825</v>
      </c>
      <c r="AF207" s="204">
        <v>70276</v>
      </c>
      <c r="AG207" s="204">
        <v>123571</v>
      </c>
      <c r="AH207" s="204">
        <v>133158</v>
      </c>
      <c r="AI207" s="204">
        <v>161858</v>
      </c>
      <c r="AJ207" s="204">
        <v>125480</v>
      </c>
      <c r="AK207" s="204">
        <v>113350</v>
      </c>
      <c r="AL207" s="204">
        <v>2342152</v>
      </c>
      <c r="AM207" s="204">
        <v>135468</v>
      </c>
      <c r="AN207" s="204">
        <v>127739</v>
      </c>
      <c r="AO207" s="204">
        <v>222343</v>
      </c>
      <c r="AP207" s="204">
        <v>279322</v>
      </c>
      <c r="AQ207" s="204">
        <v>180385</v>
      </c>
      <c r="AR207" s="204">
        <v>85385</v>
      </c>
      <c r="AS207" s="204">
        <v>410204</v>
      </c>
      <c r="AT207" s="204">
        <v>156496</v>
      </c>
      <c r="AU207" s="204">
        <v>338825</v>
      </c>
      <c r="AV207" s="204">
        <v>261142</v>
      </c>
      <c r="AW207" s="204">
        <v>158814</v>
      </c>
      <c r="AX207" s="204">
        <v>101578</v>
      </c>
      <c r="AY207" s="204">
        <v>152543</v>
      </c>
      <c r="AZ207" s="204">
        <v>155364</v>
      </c>
      <c r="BA207" s="204">
        <v>173944</v>
      </c>
      <c r="BB207" s="204">
        <v>530541</v>
      </c>
      <c r="BC207" s="204">
        <v>146976</v>
      </c>
      <c r="BD207" s="204">
        <v>950505</v>
      </c>
      <c r="BE207" s="204">
        <v>275462</v>
      </c>
      <c r="BF207" s="204">
        <v>73850</v>
      </c>
      <c r="BG207" s="204">
        <v>172850</v>
      </c>
      <c r="BH207" s="204">
        <v>713430</v>
      </c>
      <c r="BI207" s="204">
        <v>85796</v>
      </c>
      <c r="BJ207" s="204">
        <v>88950</v>
      </c>
      <c r="BK207" s="204">
        <v>192075</v>
      </c>
      <c r="BL207" s="204">
        <v>138681</v>
      </c>
      <c r="BM207" s="204">
        <v>631594</v>
      </c>
      <c r="BN207" s="204">
        <v>180510</v>
      </c>
      <c r="BO207" s="204">
        <v>134065</v>
      </c>
      <c r="BP207" s="204">
        <v>217830.6</v>
      </c>
      <c r="BQ207" s="204">
        <v>164635</v>
      </c>
      <c r="BR207" s="204">
        <v>148043</v>
      </c>
      <c r="BS207" s="204">
        <v>2892738</v>
      </c>
      <c r="BT207" s="204">
        <v>205177</v>
      </c>
      <c r="BU207" s="204">
        <v>218273</v>
      </c>
      <c r="BV207" s="204">
        <v>635656</v>
      </c>
      <c r="BW207" s="204">
        <v>62160</v>
      </c>
      <c r="BX207" s="204">
        <v>145349</v>
      </c>
      <c r="BY207" s="204">
        <v>328687</v>
      </c>
      <c r="BZ207" s="204">
        <v>121769.52</v>
      </c>
      <c r="CA207" s="204">
        <v>144126</v>
      </c>
      <c r="CB207" s="204">
        <v>111244</v>
      </c>
      <c r="CC207" s="204">
        <v>70186</v>
      </c>
      <c r="CD207" s="204">
        <v>271080</v>
      </c>
      <c r="CE207" s="204">
        <v>190344</v>
      </c>
      <c r="CF207" s="204">
        <v>381600</v>
      </c>
      <c r="CG207" s="204">
        <v>126067</v>
      </c>
      <c r="CH207" s="204">
        <v>117244</v>
      </c>
      <c r="CI207" s="204">
        <v>87649</v>
      </c>
      <c r="CJ207" s="204">
        <v>100175</v>
      </c>
      <c r="CK207" s="204">
        <v>458009</v>
      </c>
      <c r="CL207" s="204">
        <v>106852</v>
      </c>
      <c r="CM207" s="204">
        <v>101542</v>
      </c>
    </row>
    <row r="208" spans="1:91" ht="24.6" hidden="1">
      <c r="A208" s="125">
        <v>23</v>
      </c>
      <c r="B208" s="255" t="s">
        <v>937</v>
      </c>
      <c r="C208" s="132" t="s">
        <v>526</v>
      </c>
      <c r="D208" s="204"/>
      <c r="E208" s="204"/>
      <c r="F208" s="204"/>
      <c r="G208" s="204"/>
      <c r="H208" s="204"/>
      <c r="I208" s="204"/>
      <c r="J208" s="204"/>
      <c r="K208" s="204"/>
      <c r="L208" s="204"/>
      <c r="M208" s="204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>
        <v>30600</v>
      </c>
      <c r="BT208" s="204"/>
      <c r="BU208" s="204"/>
      <c r="BV208" s="204"/>
      <c r="BW208" s="204"/>
      <c r="BX208" s="204"/>
      <c r="BY208" s="204"/>
      <c r="BZ208" s="204"/>
      <c r="CA208" s="204"/>
      <c r="CB208" s="204"/>
      <c r="CC208" s="204"/>
      <c r="CD208" s="204"/>
      <c r="CE208" s="204"/>
      <c r="CF208" s="204"/>
      <c r="CG208" s="204"/>
      <c r="CH208" s="204"/>
      <c r="CI208" s="204"/>
      <c r="CJ208" s="204"/>
      <c r="CK208" s="204"/>
      <c r="CL208" s="204"/>
      <c r="CM208" s="204"/>
    </row>
    <row r="209" spans="1:91" ht="24.6" hidden="1">
      <c r="A209" s="125">
        <v>23</v>
      </c>
      <c r="B209" s="255" t="s">
        <v>938</v>
      </c>
      <c r="C209" s="132" t="s">
        <v>527</v>
      </c>
      <c r="D209" s="204">
        <v>145527.6</v>
      </c>
      <c r="E209" s="204"/>
      <c r="F209" s="204">
        <v>18325.8</v>
      </c>
      <c r="G209" s="204">
        <v>8046.6</v>
      </c>
      <c r="H209" s="204"/>
      <c r="I209" s="204">
        <v>33081</v>
      </c>
      <c r="J209" s="204">
        <v>19609.400000000001</v>
      </c>
      <c r="K209" s="204">
        <v>25717.4</v>
      </c>
      <c r="L209" s="204">
        <v>26619.4</v>
      </c>
      <c r="M209" s="204">
        <v>23219.1</v>
      </c>
      <c r="N209" s="204">
        <v>12023.84</v>
      </c>
      <c r="O209" s="204"/>
      <c r="P209" s="204">
        <v>41799.599999999999</v>
      </c>
      <c r="Q209" s="204"/>
      <c r="R209" s="204">
        <v>7546.8</v>
      </c>
      <c r="S209" s="204">
        <v>18843</v>
      </c>
      <c r="T209" s="204"/>
      <c r="U209" s="204"/>
      <c r="V209" s="204"/>
      <c r="W209" s="204"/>
      <c r="X209" s="204">
        <v>71081.8</v>
      </c>
      <c r="Y209" s="204"/>
      <c r="Z209" s="204"/>
      <c r="AA209" s="204"/>
      <c r="AB209" s="204">
        <v>6309.6</v>
      </c>
      <c r="AC209" s="204">
        <v>9261</v>
      </c>
      <c r="AD209" s="204"/>
      <c r="AE209" s="204">
        <v>30818.6</v>
      </c>
      <c r="AF209" s="204"/>
      <c r="AG209" s="204"/>
      <c r="AH209" s="204"/>
      <c r="AI209" s="204">
        <v>4180.8</v>
      </c>
      <c r="AJ209" s="204"/>
      <c r="AK209" s="204">
        <v>925.2</v>
      </c>
      <c r="AL209" s="204">
        <v>197060</v>
      </c>
      <c r="AM209" s="204"/>
      <c r="AN209" s="204"/>
      <c r="AO209" s="204">
        <v>13340.4</v>
      </c>
      <c r="AP209" s="204">
        <v>29009</v>
      </c>
      <c r="AQ209" s="204">
        <v>25679.200000000001</v>
      </c>
      <c r="AR209" s="204"/>
      <c r="AS209" s="204">
        <v>16293.6</v>
      </c>
      <c r="AT209" s="204">
        <v>2488.8000000000002</v>
      </c>
      <c r="AU209" s="204"/>
      <c r="AV209" s="204"/>
      <c r="AW209" s="204"/>
      <c r="AX209" s="204"/>
      <c r="AY209" s="204">
        <v>11862.6</v>
      </c>
      <c r="AZ209" s="204">
        <v>18210.580000000002</v>
      </c>
      <c r="BA209" s="204">
        <v>25720.1</v>
      </c>
      <c r="BB209" s="204"/>
      <c r="BC209" s="204"/>
      <c r="BD209" s="204">
        <v>114854.9</v>
      </c>
      <c r="BE209" s="204">
        <v>46528</v>
      </c>
      <c r="BF209" s="204"/>
      <c r="BG209" s="204">
        <v>14957.4</v>
      </c>
      <c r="BH209" s="204">
        <v>53137.2</v>
      </c>
      <c r="BI209" s="204"/>
      <c r="BJ209" s="204"/>
      <c r="BK209" s="204">
        <v>3888.6</v>
      </c>
      <c r="BL209" s="204">
        <v>6181.8</v>
      </c>
      <c r="BM209" s="204">
        <v>62027.8</v>
      </c>
      <c r="BN209" s="204">
        <v>22108.2</v>
      </c>
      <c r="BO209" s="204">
        <v>4826.2</v>
      </c>
      <c r="BP209" s="204">
        <v>15614.2</v>
      </c>
      <c r="BQ209" s="204"/>
      <c r="BR209" s="204">
        <v>27144.6</v>
      </c>
      <c r="BS209" s="206">
        <v>249511.4</v>
      </c>
      <c r="BT209" s="204"/>
      <c r="BU209" s="204"/>
      <c r="BV209" s="206">
        <v>63950.400000000001</v>
      </c>
      <c r="BW209" s="204"/>
      <c r="BX209" s="204"/>
      <c r="BY209" s="204">
        <v>36646</v>
      </c>
      <c r="BZ209" s="204"/>
      <c r="CA209" s="204"/>
      <c r="CB209" s="204">
        <v>20645.400000000001</v>
      </c>
      <c r="CC209" s="204"/>
      <c r="CD209" s="204"/>
      <c r="CE209" s="204"/>
      <c r="CF209" s="204"/>
      <c r="CG209" s="204"/>
      <c r="CH209" s="204"/>
      <c r="CI209" s="204"/>
      <c r="CJ209" s="204"/>
      <c r="CK209" s="204">
        <v>37097</v>
      </c>
      <c r="CL209" s="204"/>
      <c r="CM209" s="204">
        <v>3244.4</v>
      </c>
    </row>
    <row r="210" spans="1:91" ht="24.6" hidden="1">
      <c r="A210" s="125">
        <v>22</v>
      </c>
      <c r="B210" s="255" t="s">
        <v>939</v>
      </c>
      <c r="C210" s="132" t="s">
        <v>528</v>
      </c>
      <c r="D210" s="204">
        <v>2983741.94</v>
      </c>
      <c r="E210" s="204"/>
      <c r="F210" s="204">
        <v>121000</v>
      </c>
      <c r="G210" s="204">
        <v>370500</v>
      </c>
      <c r="H210" s="204">
        <v>68500</v>
      </c>
      <c r="I210" s="204"/>
      <c r="J210" s="204">
        <v>350000</v>
      </c>
      <c r="K210" s="204">
        <v>720000</v>
      </c>
      <c r="L210" s="204">
        <v>228000</v>
      </c>
      <c r="M210" s="204">
        <v>294633.34000000003</v>
      </c>
      <c r="N210" s="204">
        <v>827000</v>
      </c>
      <c r="O210" s="204">
        <v>85000</v>
      </c>
      <c r="P210" s="204">
        <v>1614365.58</v>
      </c>
      <c r="Q210" s="204"/>
      <c r="R210" s="204"/>
      <c r="S210" s="204"/>
      <c r="T210" s="204"/>
      <c r="U210" s="204">
        <v>3000</v>
      </c>
      <c r="V210" s="204"/>
      <c r="W210" s="204"/>
      <c r="X210" s="204">
        <v>5165382.79</v>
      </c>
      <c r="Y210" s="204">
        <v>4500</v>
      </c>
      <c r="Z210" s="204"/>
      <c r="AA210" s="204"/>
      <c r="AB210" s="204">
        <v>4500</v>
      </c>
      <c r="AC210" s="204">
        <v>4500</v>
      </c>
      <c r="AD210" s="204"/>
      <c r="AE210" s="204">
        <v>377000</v>
      </c>
      <c r="AF210" s="204">
        <v>9000</v>
      </c>
      <c r="AG210" s="204"/>
      <c r="AH210" s="204">
        <v>117500</v>
      </c>
      <c r="AI210" s="204">
        <v>224839</v>
      </c>
      <c r="AJ210" s="204">
        <v>4500</v>
      </c>
      <c r="AK210" s="204">
        <v>90500</v>
      </c>
      <c r="AL210" s="204">
        <v>9496229</v>
      </c>
      <c r="AM210" s="204">
        <v>417000</v>
      </c>
      <c r="AN210" s="204">
        <v>266161.28999999998</v>
      </c>
      <c r="AO210" s="204">
        <v>770362.9</v>
      </c>
      <c r="AP210" s="204">
        <v>781500</v>
      </c>
      <c r="AQ210" s="204">
        <v>427500</v>
      </c>
      <c r="AR210" s="204">
        <v>137000</v>
      </c>
      <c r="AS210" s="204">
        <v>1092906.45</v>
      </c>
      <c r="AT210" s="204">
        <v>364048.39</v>
      </c>
      <c r="AU210" s="204">
        <v>629500</v>
      </c>
      <c r="AV210" s="204">
        <v>717790.32</v>
      </c>
      <c r="AW210" s="204">
        <v>370050</v>
      </c>
      <c r="AX210" s="204">
        <v>206500</v>
      </c>
      <c r="AY210" s="204">
        <v>278000</v>
      </c>
      <c r="AZ210" s="204">
        <v>322000</v>
      </c>
      <c r="BA210" s="204">
        <v>336000</v>
      </c>
      <c r="BB210" s="204">
        <v>2519262</v>
      </c>
      <c r="BC210" s="204">
        <v>244000</v>
      </c>
      <c r="BD210" s="204">
        <v>2891936.03</v>
      </c>
      <c r="BE210" s="204">
        <v>821290.32</v>
      </c>
      <c r="BF210" s="204">
        <v>104500</v>
      </c>
      <c r="BG210" s="204">
        <v>142951.60999999999</v>
      </c>
      <c r="BH210" s="204">
        <v>3794039.25</v>
      </c>
      <c r="BI210" s="204">
        <v>110000</v>
      </c>
      <c r="BJ210" s="204"/>
      <c r="BK210" s="204">
        <v>325500</v>
      </c>
      <c r="BL210" s="204">
        <v>260000</v>
      </c>
      <c r="BM210" s="204">
        <v>2430500</v>
      </c>
      <c r="BN210" s="204">
        <v>722000</v>
      </c>
      <c r="BO210" s="204">
        <v>316000</v>
      </c>
      <c r="BP210" s="204">
        <v>276177.40000000002</v>
      </c>
      <c r="BQ210" s="204">
        <v>321000</v>
      </c>
      <c r="BR210" s="204">
        <v>260500</v>
      </c>
      <c r="BS210" s="204">
        <v>13557629.029999999</v>
      </c>
      <c r="BT210" s="204">
        <v>335500</v>
      </c>
      <c r="BU210" s="204">
        <v>581150</v>
      </c>
      <c r="BV210" s="204">
        <v>1674353.22</v>
      </c>
      <c r="BW210" s="204">
        <v>60500</v>
      </c>
      <c r="BX210" s="204">
        <v>286000</v>
      </c>
      <c r="BY210" s="204">
        <v>872000</v>
      </c>
      <c r="BZ210" s="204">
        <v>181000</v>
      </c>
      <c r="CA210" s="204">
        <v>220000</v>
      </c>
      <c r="CB210" s="204">
        <v>266000</v>
      </c>
      <c r="CC210" s="204">
        <v>319000</v>
      </c>
      <c r="CD210" s="204">
        <v>799500</v>
      </c>
      <c r="CE210" s="204">
        <v>333000</v>
      </c>
      <c r="CF210" s="204">
        <v>602166.67000000004</v>
      </c>
      <c r="CG210" s="204">
        <v>292500</v>
      </c>
      <c r="CH210" s="204">
        <v>191000</v>
      </c>
      <c r="CI210" s="204">
        <v>190500</v>
      </c>
      <c r="CJ210" s="204">
        <v>196000</v>
      </c>
      <c r="CK210" s="204">
        <v>802000</v>
      </c>
      <c r="CL210" s="204">
        <v>145000</v>
      </c>
      <c r="CM210" s="204">
        <v>149000</v>
      </c>
    </row>
    <row r="211" spans="1:91" ht="24.6" hidden="1">
      <c r="A211" s="125">
        <v>22</v>
      </c>
      <c r="B211" s="255" t="s">
        <v>940</v>
      </c>
      <c r="C211" s="132" t="s">
        <v>1263</v>
      </c>
      <c r="D211" s="204">
        <v>7500</v>
      </c>
      <c r="E211" s="204">
        <v>41500</v>
      </c>
      <c r="F211" s="204"/>
      <c r="G211" s="204">
        <v>28500</v>
      </c>
      <c r="H211" s="204">
        <v>29500</v>
      </c>
      <c r="I211" s="204">
        <v>4500</v>
      </c>
      <c r="J211" s="204">
        <v>68500</v>
      </c>
      <c r="K211" s="204">
        <v>100870.5</v>
      </c>
      <c r="L211" s="204">
        <v>40500</v>
      </c>
      <c r="M211" s="204">
        <v>63000</v>
      </c>
      <c r="N211" s="204">
        <v>10000</v>
      </c>
      <c r="O211" s="204">
        <v>3000</v>
      </c>
      <c r="P211" s="204">
        <v>107322.57</v>
      </c>
      <c r="Q211" s="204">
        <v>13500</v>
      </c>
      <c r="R211" s="204">
        <v>22500</v>
      </c>
      <c r="S211" s="204">
        <v>34650</v>
      </c>
      <c r="T211" s="204">
        <v>33000</v>
      </c>
      <c r="U211" s="204">
        <v>21000</v>
      </c>
      <c r="V211" s="204">
        <v>7500</v>
      </c>
      <c r="W211" s="204">
        <v>7860</v>
      </c>
      <c r="X211" s="204">
        <v>166287.64000000001</v>
      </c>
      <c r="Y211" s="204">
        <v>47709</v>
      </c>
      <c r="Z211" s="204">
        <v>151500</v>
      </c>
      <c r="AA211" s="204">
        <v>65360</v>
      </c>
      <c r="AB211" s="204">
        <v>29322</v>
      </c>
      <c r="AC211" s="204">
        <v>23129.03</v>
      </c>
      <c r="AD211" s="204">
        <v>34804</v>
      </c>
      <c r="AE211" s="204">
        <v>115500</v>
      </c>
      <c r="AF211" s="204">
        <v>18000</v>
      </c>
      <c r="AG211" s="204">
        <v>56854</v>
      </c>
      <c r="AH211" s="204">
        <v>48000</v>
      </c>
      <c r="AI211" s="204">
        <v>67152</v>
      </c>
      <c r="AJ211" s="204">
        <v>37015</v>
      </c>
      <c r="AK211" s="204">
        <v>25500</v>
      </c>
      <c r="AL211" s="204">
        <v>953039</v>
      </c>
      <c r="AM211" s="204">
        <v>16000</v>
      </c>
      <c r="AN211" s="204">
        <v>50854.84</v>
      </c>
      <c r="AO211" s="204">
        <v>39250</v>
      </c>
      <c r="AP211" s="204">
        <v>60000</v>
      </c>
      <c r="AQ211" s="204">
        <v>28500</v>
      </c>
      <c r="AR211" s="204">
        <v>3000</v>
      </c>
      <c r="AS211" s="204">
        <v>260800</v>
      </c>
      <c r="AT211" s="204">
        <v>25500</v>
      </c>
      <c r="AU211" s="204">
        <v>67500</v>
      </c>
      <c r="AV211" s="204">
        <v>34500</v>
      </c>
      <c r="AW211" s="204">
        <v>7500</v>
      </c>
      <c r="AX211" s="204">
        <v>28450</v>
      </c>
      <c r="AY211" s="204">
        <v>6450</v>
      </c>
      <c r="AZ211" s="204">
        <v>27000</v>
      </c>
      <c r="BA211" s="204">
        <v>33000</v>
      </c>
      <c r="BB211" s="204">
        <v>110806</v>
      </c>
      <c r="BC211" s="204">
        <v>12500</v>
      </c>
      <c r="BD211" s="204">
        <v>302416</v>
      </c>
      <c r="BE211" s="204">
        <v>7000</v>
      </c>
      <c r="BF211" s="204">
        <v>23838</v>
      </c>
      <c r="BG211" s="204">
        <v>27887.119999999999</v>
      </c>
      <c r="BH211" s="204"/>
      <c r="BI211" s="204">
        <v>18000</v>
      </c>
      <c r="BJ211" s="204">
        <v>171000</v>
      </c>
      <c r="BK211" s="204">
        <v>36500</v>
      </c>
      <c r="BL211" s="204">
        <v>21000</v>
      </c>
      <c r="BM211" s="204">
        <v>105666.67</v>
      </c>
      <c r="BN211" s="204">
        <v>20903</v>
      </c>
      <c r="BO211" s="204">
        <v>12500</v>
      </c>
      <c r="BP211" s="204">
        <v>47951.82</v>
      </c>
      <c r="BQ211" s="204">
        <v>8150</v>
      </c>
      <c r="BR211" s="204">
        <v>13500</v>
      </c>
      <c r="BS211" s="204">
        <v>748633.3</v>
      </c>
      <c r="BT211" s="204">
        <v>76000</v>
      </c>
      <c r="BU211" s="204">
        <v>31500</v>
      </c>
      <c r="BV211" s="204">
        <v>206903.23</v>
      </c>
      <c r="BW211" s="204">
        <v>54500</v>
      </c>
      <c r="BX211" s="204">
        <v>18000</v>
      </c>
      <c r="BY211" s="204">
        <v>124677.4</v>
      </c>
      <c r="BZ211" s="204">
        <v>12000</v>
      </c>
      <c r="CA211" s="204">
        <v>27000</v>
      </c>
      <c r="CB211" s="204">
        <v>7500</v>
      </c>
      <c r="CC211" s="204">
        <v>31500</v>
      </c>
      <c r="CD211" s="204">
        <v>156000</v>
      </c>
      <c r="CE211" s="204">
        <v>54000</v>
      </c>
      <c r="CF211" s="204">
        <v>134967.74</v>
      </c>
      <c r="CG211" s="204">
        <v>36000</v>
      </c>
      <c r="CH211" s="204">
        <v>22500</v>
      </c>
      <c r="CI211" s="204">
        <v>24000</v>
      </c>
      <c r="CJ211" s="204">
        <v>18000</v>
      </c>
      <c r="CK211" s="204">
        <v>109500</v>
      </c>
      <c r="CL211" s="204">
        <v>10500</v>
      </c>
      <c r="CM211" s="204">
        <v>27919</v>
      </c>
    </row>
    <row r="212" spans="1:91" ht="24.6" hidden="1">
      <c r="A212" s="125">
        <v>22</v>
      </c>
      <c r="B212" s="255" t="s">
        <v>941</v>
      </c>
      <c r="C212" s="132" t="s">
        <v>1264</v>
      </c>
      <c r="D212" s="204">
        <v>1771360</v>
      </c>
      <c r="E212" s="204"/>
      <c r="F212" s="204"/>
      <c r="G212" s="204"/>
      <c r="H212" s="204">
        <v>3000</v>
      </c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>
        <v>5305500</v>
      </c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>
        <v>13500</v>
      </c>
      <c r="AV212" s="204"/>
      <c r="AW212" s="204"/>
      <c r="AX212" s="204"/>
      <c r="AY212" s="204"/>
      <c r="AZ212" s="204"/>
      <c r="BA212" s="204"/>
      <c r="BB212" s="204">
        <v>94500</v>
      </c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  <c r="BT212" s="204"/>
      <c r="BU212" s="204"/>
      <c r="BV212" s="204"/>
      <c r="BW212" s="204"/>
      <c r="BX212" s="204"/>
      <c r="BY212" s="204"/>
      <c r="BZ212" s="204">
        <v>3000</v>
      </c>
      <c r="CA212" s="204"/>
      <c r="CB212" s="204"/>
      <c r="CC212" s="204"/>
      <c r="CD212" s="204"/>
      <c r="CE212" s="204">
        <v>12094.5</v>
      </c>
      <c r="CF212" s="204"/>
      <c r="CG212" s="204"/>
      <c r="CH212" s="204"/>
      <c r="CI212" s="204"/>
      <c r="CJ212" s="204"/>
      <c r="CK212" s="204"/>
      <c r="CL212" s="204"/>
      <c r="CM212" s="204"/>
    </row>
    <row r="213" spans="1:91" ht="24.6" hidden="1">
      <c r="A213" s="125">
        <v>22</v>
      </c>
      <c r="B213" s="255" t="s">
        <v>942</v>
      </c>
      <c r="C213" s="132" t="s">
        <v>1265</v>
      </c>
      <c r="D213" s="204">
        <v>119450</v>
      </c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  <c r="O213" s="204"/>
      <c r="P213" s="204"/>
      <c r="Q213" s="204"/>
      <c r="R213" s="204"/>
      <c r="S213" s="204"/>
      <c r="T213" s="204"/>
      <c r="U213" s="204"/>
      <c r="V213" s="204"/>
      <c r="W213" s="204"/>
      <c r="X213" s="204">
        <v>593200</v>
      </c>
      <c r="Y213" s="204"/>
      <c r="Z213" s="204"/>
      <c r="AA213" s="204"/>
      <c r="AB213" s="204"/>
      <c r="AC213" s="204"/>
      <c r="AD213" s="204"/>
      <c r="AE213" s="204"/>
      <c r="AF213" s="204"/>
      <c r="AG213" s="204"/>
      <c r="AH213" s="204"/>
      <c r="AI213" s="204"/>
      <c r="AJ213" s="204"/>
      <c r="AK213" s="204"/>
      <c r="AL213" s="204">
        <v>53854.84</v>
      </c>
      <c r="AM213" s="204"/>
      <c r="AN213" s="204"/>
      <c r="AO213" s="204"/>
      <c r="AP213" s="204"/>
      <c r="AQ213" s="204"/>
      <c r="AR213" s="204"/>
      <c r="AS213" s="204"/>
      <c r="AT213" s="204"/>
      <c r="AU213" s="204"/>
      <c r="AV213" s="204"/>
      <c r="AW213" s="204"/>
      <c r="AX213" s="204"/>
      <c r="AY213" s="204">
        <v>9000</v>
      </c>
      <c r="AZ213" s="204"/>
      <c r="BA213" s="204"/>
      <c r="BB213" s="204">
        <v>31500</v>
      </c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  <c r="BT213" s="204"/>
      <c r="BU213" s="204"/>
      <c r="BV213" s="204"/>
      <c r="BW213" s="204"/>
      <c r="BX213" s="204"/>
      <c r="BY213" s="204"/>
      <c r="BZ213" s="204"/>
      <c r="CA213" s="204"/>
      <c r="CB213" s="204"/>
      <c r="CC213" s="204"/>
      <c r="CD213" s="204"/>
      <c r="CE213" s="204"/>
      <c r="CF213" s="204"/>
      <c r="CG213" s="204"/>
      <c r="CH213" s="204"/>
      <c r="CI213" s="204"/>
      <c r="CJ213" s="204"/>
      <c r="CK213" s="204"/>
      <c r="CL213" s="204"/>
      <c r="CM213" s="204"/>
    </row>
    <row r="214" spans="1:91" ht="24.6" hidden="1">
      <c r="A214" s="125">
        <v>22</v>
      </c>
      <c r="B214" s="255" t="s">
        <v>943</v>
      </c>
      <c r="C214" s="129" t="s">
        <v>529</v>
      </c>
      <c r="D214" s="204"/>
      <c r="E214" s="204"/>
      <c r="F214" s="204"/>
      <c r="G214" s="204"/>
      <c r="H214" s="204"/>
      <c r="I214" s="204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4"/>
      <c r="X214" s="204">
        <v>1020</v>
      </c>
      <c r="Y214" s="204"/>
      <c r="Z214" s="204"/>
      <c r="AA214" s="204"/>
      <c r="AB214" s="204"/>
      <c r="AC214" s="204"/>
      <c r="AD214" s="204"/>
      <c r="AE214" s="204">
        <v>4821</v>
      </c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>
        <v>1860</v>
      </c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  <c r="BT214" s="204"/>
      <c r="BU214" s="204"/>
      <c r="BV214" s="204"/>
      <c r="BW214" s="204"/>
      <c r="BX214" s="204"/>
      <c r="BY214" s="204"/>
      <c r="BZ214" s="204"/>
      <c r="CA214" s="204"/>
      <c r="CB214" s="204"/>
      <c r="CC214" s="204"/>
      <c r="CD214" s="204"/>
      <c r="CE214" s="204"/>
      <c r="CF214" s="204"/>
      <c r="CG214" s="204"/>
      <c r="CH214" s="204"/>
      <c r="CI214" s="204"/>
      <c r="CJ214" s="204"/>
      <c r="CK214" s="204"/>
      <c r="CL214" s="204"/>
      <c r="CM214" s="204"/>
    </row>
    <row r="215" spans="1:91" ht="24.6" hidden="1">
      <c r="A215" s="125">
        <v>22</v>
      </c>
      <c r="B215" s="255" t="s">
        <v>944</v>
      </c>
      <c r="C215" s="129" t="s">
        <v>530</v>
      </c>
      <c r="D215" s="204"/>
      <c r="E215" s="204"/>
      <c r="F215" s="204"/>
      <c r="G215" s="204"/>
      <c r="H215" s="204"/>
      <c r="I215" s="204"/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s="204"/>
      <c r="AS215" s="204"/>
      <c r="AT215" s="204"/>
      <c r="AU215" s="204"/>
      <c r="AV215" s="204"/>
      <c r="AW215" s="204"/>
      <c r="AX215" s="204"/>
      <c r="AY215" s="204"/>
      <c r="AZ215" s="204"/>
      <c r="BA215" s="204"/>
      <c r="BB215" s="204">
        <v>6480</v>
      </c>
      <c r="BC215" s="204"/>
      <c r="BD215" s="204"/>
      <c r="BE215" s="204"/>
      <c r="BF215" s="204"/>
      <c r="BG215" s="204"/>
      <c r="BH215" s="204"/>
      <c r="BI215" s="204"/>
      <c r="BJ215" s="204"/>
      <c r="BK215" s="204"/>
      <c r="BL215" s="204"/>
      <c r="BM215" s="204"/>
      <c r="BN215" s="204"/>
      <c r="BO215" s="204"/>
      <c r="BP215" s="204"/>
      <c r="BQ215" s="204"/>
      <c r="BR215" s="204"/>
      <c r="BS215" s="206"/>
      <c r="BT215" s="206"/>
      <c r="BU215" s="206"/>
      <c r="BV215" s="206"/>
      <c r="BW215" s="204"/>
      <c r="BX215" s="204"/>
      <c r="BY215" s="206"/>
      <c r="BZ215" s="206"/>
      <c r="CA215" s="204"/>
      <c r="CB215" s="204"/>
      <c r="CC215" s="204"/>
      <c r="CD215" s="206"/>
      <c r="CE215" s="204"/>
      <c r="CF215" s="204"/>
      <c r="CG215" s="204"/>
      <c r="CH215" s="204"/>
      <c r="CI215" s="204"/>
      <c r="CJ215" s="206"/>
      <c r="CK215" s="206"/>
      <c r="CL215" s="204"/>
      <c r="CM215" s="204"/>
    </row>
    <row r="216" spans="1:91" ht="24.6" hidden="1">
      <c r="A216" s="125">
        <v>22</v>
      </c>
      <c r="B216" s="255" t="s">
        <v>945</v>
      </c>
      <c r="C216" s="129" t="s">
        <v>1266</v>
      </c>
      <c r="D216" s="204"/>
      <c r="E216" s="204">
        <v>29600</v>
      </c>
      <c r="F216" s="204"/>
      <c r="G216" s="204"/>
      <c r="H216" s="204"/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204"/>
      <c r="AD216" s="204"/>
      <c r="AE216" s="204"/>
      <c r="AF216" s="204">
        <v>5515</v>
      </c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>
        <v>6700</v>
      </c>
      <c r="AS216" s="204"/>
      <c r="AT216" s="204"/>
      <c r="AU216" s="204"/>
      <c r="AV216" s="204"/>
      <c r="AW216" s="204"/>
      <c r="AX216" s="204"/>
      <c r="AY216" s="204"/>
      <c r="AZ216" s="204"/>
      <c r="BA216" s="204"/>
      <c r="BB216" s="204"/>
      <c r="BC216" s="204">
        <v>10900</v>
      </c>
      <c r="BD216" s="204"/>
      <c r="BE216" s="204"/>
      <c r="BF216" s="204">
        <v>8600</v>
      </c>
      <c r="BG216" s="204"/>
      <c r="BH216" s="204"/>
      <c r="BI216" s="204"/>
      <c r="BJ216" s="204"/>
      <c r="BK216" s="204"/>
      <c r="BL216" s="204"/>
      <c r="BM216" s="204"/>
      <c r="BN216" s="204"/>
      <c r="BO216" s="204"/>
      <c r="BP216" s="204"/>
      <c r="BQ216" s="204">
        <v>12900</v>
      </c>
      <c r="BR216" s="204"/>
      <c r="BS216" s="204"/>
      <c r="BT216" s="204"/>
      <c r="BU216" s="204"/>
      <c r="BV216" s="204"/>
      <c r="BW216" s="204"/>
      <c r="BX216" s="204"/>
      <c r="BY216" s="204"/>
      <c r="BZ216" s="204"/>
      <c r="CA216" s="204"/>
      <c r="CB216" s="204"/>
      <c r="CC216" s="204"/>
      <c r="CD216" s="204"/>
      <c r="CE216" s="204"/>
      <c r="CF216" s="204"/>
      <c r="CG216" s="204"/>
      <c r="CH216" s="204">
        <v>9600</v>
      </c>
      <c r="CI216" s="204"/>
      <c r="CJ216" s="204"/>
      <c r="CK216" s="204"/>
      <c r="CL216" s="204"/>
      <c r="CM216" s="204"/>
    </row>
    <row r="217" spans="1:91" ht="24.6" hidden="1">
      <c r="A217" s="125">
        <v>22</v>
      </c>
      <c r="B217" s="255" t="s">
        <v>1267</v>
      </c>
      <c r="C217" s="129" t="s">
        <v>1268</v>
      </c>
      <c r="D217" s="204"/>
      <c r="E217" s="204"/>
      <c r="F217" s="204"/>
      <c r="G217" s="204"/>
      <c r="H217" s="204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  <c r="AZ217" s="204"/>
      <c r="BA217" s="204"/>
      <c r="BB217" s="204"/>
      <c r="BC217" s="204"/>
      <c r="BD217" s="204"/>
      <c r="BE217" s="204"/>
      <c r="BF217" s="204"/>
      <c r="BG217" s="204"/>
      <c r="BH217" s="204"/>
      <c r="BI217" s="204"/>
      <c r="BJ217" s="204"/>
      <c r="BK217" s="204">
        <v>20000</v>
      </c>
      <c r="BL217" s="204"/>
      <c r="BM217" s="204"/>
      <c r="BN217" s="204"/>
      <c r="BO217" s="204"/>
      <c r="BP217" s="204"/>
      <c r="BQ217" s="204"/>
      <c r="BR217" s="204"/>
      <c r="BS217" s="204"/>
      <c r="BT217" s="204"/>
      <c r="BU217" s="204"/>
      <c r="BV217" s="204"/>
      <c r="BW217" s="204"/>
      <c r="BX217" s="204"/>
      <c r="BY217" s="204"/>
      <c r="BZ217" s="204"/>
      <c r="CA217" s="204"/>
      <c r="CB217" s="204"/>
      <c r="CC217" s="204"/>
      <c r="CD217" s="204"/>
      <c r="CE217" s="204"/>
      <c r="CF217" s="204"/>
      <c r="CG217" s="204"/>
      <c r="CH217" s="204"/>
      <c r="CI217" s="204"/>
      <c r="CJ217" s="204"/>
      <c r="CK217" s="204"/>
      <c r="CL217" s="204"/>
      <c r="CM217" s="204"/>
    </row>
    <row r="218" spans="1:91" ht="24.6" hidden="1">
      <c r="A218" s="125">
        <v>22</v>
      </c>
      <c r="B218" s="255" t="s">
        <v>1269</v>
      </c>
      <c r="C218" s="129" t="s">
        <v>1270</v>
      </c>
      <c r="D218" s="204"/>
      <c r="E218" s="204"/>
      <c r="F218" s="204"/>
      <c r="G218" s="204"/>
      <c r="H218" s="204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  <c r="BT218" s="204"/>
      <c r="BU218" s="204"/>
      <c r="BV218" s="204"/>
      <c r="BW218" s="204"/>
      <c r="BX218" s="204"/>
      <c r="BY218" s="204"/>
      <c r="BZ218" s="204"/>
      <c r="CA218" s="204"/>
      <c r="CB218" s="204"/>
      <c r="CC218" s="204"/>
      <c r="CD218" s="204"/>
      <c r="CE218" s="204"/>
      <c r="CF218" s="204"/>
      <c r="CG218" s="204"/>
      <c r="CH218" s="204"/>
      <c r="CI218" s="204"/>
      <c r="CJ218" s="204"/>
      <c r="CK218" s="204"/>
      <c r="CL218" s="204"/>
      <c r="CM218" s="204"/>
    </row>
    <row r="219" spans="1:91" ht="24.6" hidden="1">
      <c r="A219" s="125">
        <v>23</v>
      </c>
      <c r="B219" s="255" t="s">
        <v>946</v>
      </c>
      <c r="C219" s="129" t="s">
        <v>531</v>
      </c>
      <c r="D219" s="204">
        <v>295744</v>
      </c>
      <c r="E219" s="204"/>
      <c r="F219" s="204">
        <v>48200</v>
      </c>
      <c r="G219" s="204">
        <v>77870</v>
      </c>
      <c r="H219" s="204"/>
      <c r="I219" s="204"/>
      <c r="J219" s="204">
        <v>26960</v>
      </c>
      <c r="K219" s="204">
        <v>21230</v>
      </c>
      <c r="L219" s="204">
        <v>56850</v>
      </c>
      <c r="M219" s="204"/>
      <c r="N219" s="204">
        <v>33170</v>
      </c>
      <c r="O219" s="204"/>
      <c r="P219" s="204">
        <v>218700</v>
      </c>
      <c r="Q219" s="204">
        <v>25000</v>
      </c>
      <c r="R219" s="204">
        <v>59760</v>
      </c>
      <c r="S219" s="204">
        <v>53120.5</v>
      </c>
      <c r="T219" s="204">
        <v>28558</v>
      </c>
      <c r="U219" s="204">
        <v>37918.75</v>
      </c>
      <c r="V219" s="204">
        <v>31700</v>
      </c>
      <c r="W219" s="204">
        <v>12626</v>
      </c>
      <c r="X219" s="204">
        <v>380570</v>
      </c>
      <c r="Y219" s="204"/>
      <c r="Z219" s="204"/>
      <c r="AA219" s="204"/>
      <c r="AB219" s="204"/>
      <c r="AC219" s="204"/>
      <c r="AD219" s="204"/>
      <c r="AE219" s="204">
        <v>20450</v>
      </c>
      <c r="AF219" s="204"/>
      <c r="AG219" s="204"/>
      <c r="AH219" s="204">
        <v>27756</v>
      </c>
      <c r="AI219" s="204">
        <v>36130</v>
      </c>
      <c r="AJ219" s="204">
        <v>91700</v>
      </c>
      <c r="AK219" s="204">
        <v>21950</v>
      </c>
      <c r="AL219" s="204">
        <v>506530</v>
      </c>
      <c r="AM219" s="204">
        <v>4800</v>
      </c>
      <c r="AN219" s="204">
        <v>51750</v>
      </c>
      <c r="AO219" s="204">
        <v>78100</v>
      </c>
      <c r="AP219" s="204">
        <v>72700</v>
      </c>
      <c r="AQ219" s="204">
        <v>43800</v>
      </c>
      <c r="AR219" s="204">
        <v>15000</v>
      </c>
      <c r="AS219" s="204">
        <v>260350</v>
      </c>
      <c r="AT219" s="204">
        <v>41900</v>
      </c>
      <c r="AU219" s="204">
        <v>17300</v>
      </c>
      <c r="AV219" s="204">
        <v>83350</v>
      </c>
      <c r="AW219" s="204">
        <v>14100</v>
      </c>
      <c r="AX219" s="204">
        <v>12150</v>
      </c>
      <c r="AY219" s="204">
        <v>68100</v>
      </c>
      <c r="AZ219" s="204">
        <v>58200</v>
      </c>
      <c r="BA219" s="204"/>
      <c r="BB219" s="204">
        <v>249950</v>
      </c>
      <c r="BC219" s="204">
        <v>6800</v>
      </c>
      <c r="BD219" s="204">
        <v>622110</v>
      </c>
      <c r="BE219" s="204">
        <v>7100</v>
      </c>
      <c r="BF219" s="204">
        <v>29650</v>
      </c>
      <c r="BG219" s="204">
        <v>7000</v>
      </c>
      <c r="BH219" s="204">
        <v>148200</v>
      </c>
      <c r="BI219" s="204">
        <v>37550</v>
      </c>
      <c r="BJ219" s="204"/>
      <c r="BK219" s="204">
        <v>8399</v>
      </c>
      <c r="BL219" s="204">
        <v>10800</v>
      </c>
      <c r="BM219" s="204">
        <v>250960.25</v>
      </c>
      <c r="BN219" s="204">
        <v>20250</v>
      </c>
      <c r="BO219" s="204"/>
      <c r="BP219" s="204">
        <v>30950</v>
      </c>
      <c r="BQ219" s="204">
        <v>24850</v>
      </c>
      <c r="BR219" s="204">
        <v>4800</v>
      </c>
      <c r="BS219" s="204">
        <v>1014056.5</v>
      </c>
      <c r="BT219" s="204"/>
      <c r="BU219" s="204">
        <v>88818.75</v>
      </c>
      <c r="BV219" s="204">
        <v>183916</v>
      </c>
      <c r="BW219" s="204">
        <v>6440</v>
      </c>
      <c r="BX219" s="204"/>
      <c r="BY219" s="204">
        <v>152822</v>
      </c>
      <c r="BZ219" s="204">
        <v>38300</v>
      </c>
      <c r="CA219" s="204">
        <v>19000</v>
      </c>
      <c r="CB219" s="204">
        <v>55890</v>
      </c>
      <c r="CC219" s="204">
        <v>112822.75</v>
      </c>
      <c r="CD219" s="204">
        <v>18743.5</v>
      </c>
      <c r="CE219" s="204">
        <v>24256</v>
      </c>
      <c r="CF219" s="204">
        <v>85350</v>
      </c>
      <c r="CG219" s="204">
        <v>9000</v>
      </c>
      <c r="CH219" s="204">
        <v>22588</v>
      </c>
      <c r="CI219" s="204"/>
      <c r="CJ219" s="204">
        <v>28619</v>
      </c>
      <c r="CK219" s="204">
        <v>57300</v>
      </c>
      <c r="CL219" s="204">
        <v>8645</v>
      </c>
      <c r="CM219" s="204">
        <v>23640</v>
      </c>
    </row>
    <row r="220" spans="1:91" ht="49.2" hidden="1">
      <c r="A220" s="125">
        <v>23</v>
      </c>
      <c r="B220" s="255" t="s">
        <v>947</v>
      </c>
      <c r="C220" s="129" t="s">
        <v>532</v>
      </c>
      <c r="D220" s="204">
        <v>247250</v>
      </c>
      <c r="E220" s="204"/>
      <c r="F220" s="204"/>
      <c r="G220" s="204">
        <v>23612</v>
      </c>
      <c r="H220" s="204"/>
      <c r="I220" s="204"/>
      <c r="J220" s="204"/>
      <c r="K220" s="204"/>
      <c r="L220" s="204"/>
      <c r="M220" s="204">
        <v>6009</v>
      </c>
      <c r="N220" s="204">
        <v>1580</v>
      </c>
      <c r="O220" s="204"/>
      <c r="P220" s="204">
        <v>40732.25</v>
      </c>
      <c r="Q220" s="204"/>
      <c r="R220" s="204">
        <v>8000</v>
      </c>
      <c r="S220" s="204">
        <v>29030</v>
      </c>
      <c r="T220" s="204">
        <v>339666.28</v>
      </c>
      <c r="U220" s="204">
        <v>36950</v>
      </c>
      <c r="V220" s="204">
        <v>19050</v>
      </c>
      <c r="W220" s="204"/>
      <c r="X220" s="204">
        <v>66858.75</v>
      </c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4">
        <v>11598</v>
      </c>
      <c r="AI220" s="204">
        <v>80769</v>
      </c>
      <c r="AJ220" s="204"/>
      <c r="AK220" s="204"/>
      <c r="AL220" s="204">
        <v>29434.5</v>
      </c>
      <c r="AM220" s="204">
        <v>2750</v>
      </c>
      <c r="AN220" s="204">
        <v>1616</v>
      </c>
      <c r="AO220" s="204">
        <v>9070</v>
      </c>
      <c r="AP220" s="204">
        <v>11573</v>
      </c>
      <c r="AQ220" s="204"/>
      <c r="AR220" s="204"/>
      <c r="AS220" s="204">
        <v>55100</v>
      </c>
      <c r="AT220" s="204">
        <v>8000</v>
      </c>
      <c r="AU220" s="204"/>
      <c r="AV220" s="204">
        <v>21982</v>
      </c>
      <c r="AW220" s="204"/>
      <c r="AX220" s="204"/>
      <c r="AY220" s="204">
        <v>2150</v>
      </c>
      <c r="AZ220" s="204"/>
      <c r="BA220" s="204"/>
      <c r="BB220" s="204">
        <v>46620.5</v>
      </c>
      <c r="BC220" s="204"/>
      <c r="BD220" s="204">
        <v>53130</v>
      </c>
      <c r="BE220" s="204">
        <v>5140</v>
      </c>
      <c r="BF220" s="204"/>
      <c r="BG220" s="204"/>
      <c r="BH220" s="204">
        <v>3090</v>
      </c>
      <c r="BI220" s="204">
        <v>450</v>
      </c>
      <c r="BJ220" s="204"/>
      <c r="BK220" s="204"/>
      <c r="BL220" s="204">
        <v>946</v>
      </c>
      <c r="BM220" s="204">
        <v>106300.5</v>
      </c>
      <c r="BN220" s="204">
        <v>39170</v>
      </c>
      <c r="BO220" s="204">
        <v>1220</v>
      </c>
      <c r="BP220" s="204">
        <v>40127</v>
      </c>
      <c r="BQ220" s="204">
        <v>300</v>
      </c>
      <c r="BR220" s="204">
        <v>8530</v>
      </c>
      <c r="BS220" s="204">
        <v>250257.5</v>
      </c>
      <c r="BT220" s="204"/>
      <c r="BU220" s="204">
        <v>16050</v>
      </c>
      <c r="BV220" s="204">
        <v>380937</v>
      </c>
      <c r="BW220" s="204"/>
      <c r="BX220" s="204">
        <v>1440</v>
      </c>
      <c r="BY220" s="204">
        <v>38040</v>
      </c>
      <c r="BZ220" s="204">
        <v>3600</v>
      </c>
      <c r="CA220" s="204"/>
      <c r="CB220" s="204">
        <v>1010</v>
      </c>
      <c r="CC220" s="204"/>
      <c r="CD220" s="204">
        <v>22250</v>
      </c>
      <c r="CE220" s="204"/>
      <c r="CF220" s="204">
        <v>24570</v>
      </c>
      <c r="CG220" s="204"/>
      <c r="CH220" s="204"/>
      <c r="CI220" s="204"/>
      <c r="CJ220" s="204">
        <v>950</v>
      </c>
      <c r="CK220" s="204">
        <v>42470</v>
      </c>
      <c r="CL220" s="204">
        <v>5133</v>
      </c>
      <c r="CM220" s="204"/>
    </row>
    <row r="221" spans="1:91" ht="49.2" hidden="1">
      <c r="A221" s="125">
        <v>23</v>
      </c>
      <c r="B221" s="255" t="s">
        <v>948</v>
      </c>
      <c r="C221" s="129" t="s">
        <v>533</v>
      </c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  <c r="AZ221" s="204"/>
      <c r="BA221" s="204"/>
      <c r="BB221" s="204"/>
      <c r="BC221" s="204"/>
      <c r="BD221" s="204"/>
      <c r="BE221" s="204"/>
      <c r="BF221" s="204"/>
      <c r="BG221" s="204"/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  <c r="BT221" s="204"/>
      <c r="BU221" s="204"/>
      <c r="BV221" s="204"/>
      <c r="BW221" s="204"/>
      <c r="BX221" s="204"/>
      <c r="BY221" s="204"/>
      <c r="BZ221" s="204"/>
      <c r="CA221" s="204"/>
      <c r="CB221" s="204"/>
      <c r="CC221" s="204"/>
      <c r="CD221" s="204"/>
      <c r="CE221" s="204"/>
      <c r="CF221" s="204"/>
      <c r="CG221" s="204"/>
      <c r="CH221" s="204"/>
      <c r="CI221" s="204"/>
      <c r="CJ221" s="204"/>
      <c r="CK221" s="204"/>
      <c r="CL221" s="204"/>
      <c r="CM221" s="204"/>
    </row>
    <row r="222" spans="1:91" ht="49.2" hidden="1">
      <c r="A222" s="125">
        <v>23</v>
      </c>
      <c r="B222" s="255" t="s">
        <v>949</v>
      </c>
      <c r="C222" s="132" t="s">
        <v>1271</v>
      </c>
      <c r="D222" s="204"/>
      <c r="E222" s="204"/>
      <c r="F222" s="204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>
        <v>3230</v>
      </c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  <c r="BT222" s="204"/>
      <c r="BU222" s="204"/>
      <c r="BV222" s="204"/>
      <c r="BW222" s="204"/>
      <c r="BX222" s="204"/>
      <c r="BY222" s="204"/>
      <c r="BZ222" s="204"/>
      <c r="CA222" s="204"/>
      <c r="CB222" s="204"/>
      <c r="CC222" s="204"/>
      <c r="CD222" s="204"/>
      <c r="CE222" s="204"/>
      <c r="CF222" s="204"/>
      <c r="CG222" s="204"/>
      <c r="CH222" s="204"/>
      <c r="CI222" s="204"/>
      <c r="CJ222" s="204"/>
      <c r="CK222" s="204"/>
      <c r="CL222" s="204"/>
      <c r="CM222" s="204"/>
    </row>
    <row r="223" spans="1:91" ht="49.2" hidden="1">
      <c r="A223" s="125">
        <v>23</v>
      </c>
      <c r="B223" s="255" t="s">
        <v>950</v>
      </c>
      <c r="C223" s="132" t="s">
        <v>1272</v>
      </c>
      <c r="D223" s="204"/>
      <c r="E223" s="204"/>
      <c r="F223" s="204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>
        <v>8854.0499999999993</v>
      </c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/>
      <c r="BT223" s="204"/>
      <c r="BU223" s="204"/>
      <c r="BV223" s="204"/>
      <c r="BW223" s="204"/>
      <c r="BX223" s="204"/>
      <c r="BY223" s="204"/>
      <c r="BZ223" s="204"/>
      <c r="CA223" s="204"/>
      <c r="CB223" s="204"/>
      <c r="CC223" s="204"/>
      <c r="CD223" s="204"/>
      <c r="CE223" s="204"/>
      <c r="CF223" s="204"/>
      <c r="CG223" s="204"/>
      <c r="CH223" s="204"/>
      <c r="CI223" s="204"/>
      <c r="CJ223" s="204"/>
      <c r="CK223" s="204"/>
      <c r="CL223" s="204"/>
      <c r="CM223" s="204"/>
    </row>
    <row r="224" spans="1:91" ht="24.6" hidden="1">
      <c r="A224" s="125">
        <v>23</v>
      </c>
      <c r="B224" s="255" t="s">
        <v>951</v>
      </c>
      <c r="C224" s="132" t="s">
        <v>534</v>
      </c>
      <c r="D224" s="204"/>
      <c r="E224" s="204"/>
      <c r="F224" s="204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6"/>
      <c r="BT224" s="206"/>
      <c r="BU224" s="206"/>
      <c r="BV224" s="206"/>
      <c r="BW224" s="206"/>
      <c r="BX224" s="206"/>
      <c r="BY224" s="206"/>
      <c r="BZ224" s="206"/>
      <c r="CA224" s="206"/>
      <c r="CB224" s="206"/>
      <c r="CC224" s="206"/>
      <c r="CD224" s="206"/>
      <c r="CE224" s="206"/>
      <c r="CF224" s="206"/>
      <c r="CG224" s="206"/>
      <c r="CH224" s="206"/>
      <c r="CI224" s="206"/>
      <c r="CJ224" s="206"/>
      <c r="CK224" s="206"/>
      <c r="CL224" s="206"/>
      <c r="CM224" s="206">
        <v>25000</v>
      </c>
    </row>
    <row r="225" spans="1:91" ht="24.6" hidden="1">
      <c r="A225" s="125">
        <v>23</v>
      </c>
      <c r="B225" s="255" t="s">
        <v>952</v>
      </c>
      <c r="C225" s="132" t="s">
        <v>535</v>
      </c>
      <c r="D225" s="204"/>
      <c r="E225" s="204"/>
      <c r="F225" s="204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204"/>
      <c r="BV225" s="204"/>
      <c r="BW225" s="204"/>
      <c r="BX225" s="204"/>
      <c r="BY225" s="206"/>
      <c r="BZ225" s="206"/>
      <c r="CA225" s="204"/>
      <c r="CB225" s="204"/>
      <c r="CC225" s="204"/>
      <c r="CD225" s="206"/>
      <c r="CE225" s="206"/>
      <c r="CF225" s="206"/>
      <c r="CG225" s="206"/>
      <c r="CH225" s="204"/>
      <c r="CI225" s="206"/>
      <c r="CJ225" s="206"/>
      <c r="CK225" s="206"/>
      <c r="CL225" s="204"/>
      <c r="CM225" s="204"/>
    </row>
    <row r="226" spans="1:91" ht="24.6" hidden="1">
      <c r="A226" s="125">
        <v>23</v>
      </c>
      <c r="B226" s="255" t="s">
        <v>953</v>
      </c>
      <c r="C226" s="132" t="s">
        <v>536</v>
      </c>
      <c r="D226" s="204"/>
      <c r="E226" s="204"/>
      <c r="F226" s="204"/>
      <c r="G226" s="204"/>
      <c r="H226" s="204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>
        <v>36840.6</v>
      </c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6">
        <v>84411</v>
      </c>
      <c r="BT226" s="206"/>
      <c r="BU226" s="206"/>
      <c r="BV226" s="206"/>
      <c r="BW226" s="206"/>
      <c r="BX226" s="206"/>
      <c r="BY226" s="206"/>
      <c r="BZ226" s="206"/>
      <c r="CA226" s="206"/>
      <c r="CB226" s="206"/>
      <c r="CC226" s="206"/>
      <c r="CD226" s="206"/>
      <c r="CE226" s="206"/>
      <c r="CF226" s="206"/>
      <c r="CG226" s="204"/>
      <c r="CH226" s="204"/>
      <c r="CI226" s="204"/>
      <c r="CJ226" s="206"/>
      <c r="CK226" s="204"/>
      <c r="CL226" s="204"/>
      <c r="CM226" s="206"/>
    </row>
    <row r="227" spans="1:91" ht="24.6" hidden="1">
      <c r="A227" s="125">
        <v>23</v>
      </c>
      <c r="B227" s="255" t="s">
        <v>954</v>
      </c>
      <c r="C227" s="132" t="s">
        <v>537</v>
      </c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206"/>
      <c r="BV227" s="204"/>
      <c r="BW227" s="204"/>
      <c r="BX227" s="204"/>
      <c r="BY227" s="204"/>
      <c r="BZ227" s="204"/>
      <c r="CA227" s="204"/>
      <c r="CB227" s="204"/>
      <c r="CC227" s="206"/>
      <c r="CD227" s="204"/>
      <c r="CE227" s="204"/>
      <c r="CF227" s="206"/>
      <c r="CG227" s="204"/>
      <c r="CH227" s="206"/>
      <c r="CI227" s="204"/>
      <c r="CJ227" s="204"/>
      <c r="CK227" s="204"/>
      <c r="CL227" s="204"/>
      <c r="CM227" s="206"/>
    </row>
    <row r="228" spans="1:91" ht="24.6" hidden="1">
      <c r="A228" s="125">
        <v>23</v>
      </c>
      <c r="B228" s="255" t="s">
        <v>955</v>
      </c>
      <c r="C228" s="132" t="s">
        <v>531</v>
      </c>
      <c r="D228" s="204">
        <v>20400</v>
      </c>
      <c r="E228" s="204"/>
      <c r="F228" s="204"/>
      <c r="G228" s="204"/>
      <c r="H228" s="204"/>
      <c r="I228" s="204"/>
      <c r="J228" s="204"/>
      <c r="K228" s="204"/>
      <c r="L228" s="204"/>
      <c r="M228" s="204">
        <v>19529</v>
      </c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>
        <v>107900</v>
      </c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>
        <v>35500</v>
      </c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/>
      <c r="BC228" s="204"/>
      <c r="BD228" s="204">
        <v>17600</v>
      </c>
      <c r="BE228" s="204"/>
      <c r="BF228" s="204"/>
      <c r="BG228" s="204"/>
      <c r="BH228" s="204">
        <v>2400</v>
      </c>
      <c r="BI228" s="204"/>
      <c r="BJ228" s="204"/>
      <c r="BK228" s="204"/>
      <c r="BL228" s="204"/>
      <c r="BM228" s="204">
        <v>25000</v>
      </c>
      <c r="BN228" s="204"/>
      <c r="BO228" s="204"/>
      <c r="BP228" s="204"/>
      <c r="BQ228" s="204"/>
      <c r="BR228" s="204"/>
      <c r="BS228" s="206"/>
      <c r="BT228" s="206">
        <v>41750</v>
      </c>
      <c r="BU228" s="204"/>
      <c r="BV228" s="206"/>
      <c r="BW228" s="204"/>
      <c r="BX228" s="206"/>
      <c r="BY228" s="206"/>
      <c r="BZ228" s="206"/>
      <c r="CA228" s="204"/>
      <c r="CB228" s="206"/>
      <c r="CC228" s="206"/>
      <c r="CD228" s="206"/>
      <c r="CE228" s="206"/>
      <c r="CF228" s="206"/>
      <c r="CG228" s="206"/>
      <c r="CH228" s="206"/>
      <c r="CI228" s="204">
        <v>2900</v>
      </c>
      <c r="CJ228" s="206"/>
      <c r="CK228" s="206"/>
      <c r="CL228" s="206"/>
      <c r="CM228" s="206"/>
    </row>
    <row r="229" spans="1:91" ht="24.6" hidden="1">
      <c r="A229" s="125">
        <v>23</v>
      </c>
      <c r="B229" s="255" t="s">
        <v>956</v>
      </c>
      <c r="C229" s="132" t="s">
        <v>1273</v>
      </c>
      <c r="D229" s="204">
        <v>1750</v>
      </c>
      <c r="E229" s="204"/>
      <c r="F229" s="204"/>
      <c r="G229" s="204"/>
      <c r="H229" s="204"/>
      <c r="I229" s="204"/>
      <c r="J229" s="204">
        <v>51145</v>
      </c>
      <c r="K229" s="204"/>
      <c r="L229" s="204"/>
      <c r="M229" s="204"/>
      <c r="N229" s="204"/>
      <c r="O229" s="204"/>
      <c r="P229" s="204">
        <v>36610</v>
      </c>
      <c r="Q229" s="204"/>
      <c r="R229" s="204"/>
      <c r="S229" s="204"/>
      <c r="T229" s="204"/>
      <c r="U229" s="204"/>
      <c r="V229" s="204"/>
      <c r="W229" s="204"/>
      <c r="X229" s="204">
        <v>16355</v>
      </c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>
        <v>52858</v>
      </c>
      <c r="AM229" s="204"/>
      <c r="AN229" s="204"/>
      <c r="AO229" s="204"/>
      <c r="AP229" s="204"/>
      <c r="AQ229" s="204"/>
      <c r="AR229" s="204"/>
      <c r="AS229" s="204"/>
      <c r="AT229" s="204"/>
      <c r="AU229" s="204">
        <v>24000</v>
      </c>
      <c r="AV229" s="204"/>
      <c r="AW229" s="204"/>
      <c r="AX229" s="204"/>
      <c r="AY229" s="204"/>
      <c r="AZ229" s="204"/>
      <c r="BA229" s="204"/>
      <c r="BB229" s="204"/>
      <c r="BC229" s="204"/>
      <c r="BD229" s="204">
        <v>25020</v>
      </c>
      <c r="BE229" s="204"/>
      <c r="BF229" s="204"/>
      <c r="BG229" s="204"/>
      <c r="BH229" s="204">
        <v>8270</v>
      </c>
      <c r="BI229" s="204"/>
      <c r="BJ229" s="204"/>
      <c r="BK229" s="204"/>
      <c r="BL229" s="204"/>
      <c r="BM229" s="204">
        <v>1930</v>
      </c>
      <c r="BN229" s="204"/>
      <c r="BO229" s="204"/>
      <c r="BP229" s="204"/>
      <c r="BQ229" s="204"/>
      <c r="BR229" s="204"/>
      <c r="BS229" s="206">
        <v>71095</v>
      </c>
      <c r="BT229" s="206"/>
      <c r="BU229" s="206"/>
      <c r="BV229" s="206">
        <v>2000</v>
      </c>
      <c r="BW229" s="206"/>
      <c r="BX229" s="206"/>
      <c r="BY229" s="206"/>
      <c r="BZ229" s="206"/>
      <c r="CA229" s="206"/>
      <c r="CB229" s="206"/>
      <c r="CC229" s="206"/>
      <c r="CD229" s="206"/>
      <c r="CE229" s="206"/>
      <c r="CF229" s="206"/>
      <c r="CG229" s="206"/>
      <c r="CH229" s="206"/>
      <c r="CI229" s="206"/>
      <c r="CJ229" s="206"/>
      <c r="CK229" s="206"/>
      <c r="CL229" s="206"/>
      <c r="CM229" s="206"/>
    </row>
    <row r="230" spans="1:91" ht="24.6" hidden="1">
      <c r="A230" s="125">
        <v>23</v>
      </c>
      <c r="B230" s="255" t="s">
        <v>957</v>
      </c>
      <c r="C230" s="132" t="s">
        <v>1274</v>
      </c>
      <c r="D230" s="204"/>
      <c r="E230" s="204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6"/>
      <c r="BT230" s="206"/>
      <c r="BU230" s="206"/>
      <c r="BV230" s="206"/>
      <c r="BW230" s="206"/>
      <c r="BX230" s="206"/>
      <c r="BY230" s="204"/>
      <c r="BZ230" s="204"/>
      <c r="CA230" s="206"/>
      <c r="CB230" s="204"/>
      <c r="CC230" s="204"/>
      <c r="CD230" s="206"/>
      <c r="CE230" s="206"/>
      <c r="CF230" s="206"/>
      <c r="CG230" s="206"/>
      <c r="CH230" s="206"/>
      <c r="CI230" s="204"/>
      <c r="CJ230" s="206"/>
      <c r="CK230" s="204"/>
      <c r="CL230" s="206"/>
      <c r="CM230" s="206"/>
    </row>
    <row r="231" spans="1:91" ht="49.2" hidden="1">
      <c r="A231" s="125">
        <v>23</v>
      </c>
      <c r="B231" s="255" t="s">
        <v>958</v>
      </c>
      <c r="C231" s="132" t="s">
        <v>1275</v>
      </c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6"/>
      <c r="BU231" s="206"/>
      <c r="BV231" s="206"/>
      <c r="BW231" s="206"/>
      <c r="BX231" s="204"/>
      <c r="BY231" s="206"/>
      <c r="BZ231" s="206"/>
      <c r="CA231" s="206"/>
      <c r="CB231" s="204"/>
      <c r="CC231" s="206"/>
      <c r="CD231" s="204"/>
      <c r="CE231" s="204"/>
      <c r="CF231" s="204"/>
      <c r="CG231" s="204"/>
      <c r="CH231" s="206"/>
      <c r="CI231" s="206"/>
      <c r="CJ231" s="206"/>
      <c r="CK231" s="206"/>
      <c r="CL231" s="204"/>
      <c r="CM231" s="206"/>
    </row>
    <row r="232" spans="1:91" ht="24.6" hidden="1">
      <c r="A232" s="125">
        <v>23</v>
      </c>
      <c r="B232" s="255" t="s">
        <v>959</v>
      </c>
      <c r="C232" s="132" t="s">
        <v>1276</v>
      </c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4"/>
      <c r="BN232" s="204"/>
      <c r="BO232" s="204"/>
      <c r="BP232" s="204"/>
      <c r="BQ232" s="204"/>
      <c r="BR232" s="204"/>
      <c r="BS232" s="204">
        <v>12000</v>
      </c>
      <c r="BT232" s="204"/>
      <c r="BU232" s="204"/>
      <c r="BV232" s="204"/>
      <c r="BW232" s="206"/>
      <c r="BX232" s="204"/>
      <c r="BY232" s="204"/>
      <c r="BZ232" s="204"/>
      <c r="CA232" s="204"/>
      <c r="CB232" s="204"/>
      <c r="CC232" s="204"/>
      <c r="CD232" s="204"/>
      <c r="CE232" s="204"/>
      <c r="CF232" s="204"/>
      <c r="CG232" s="204"/>
      <c r="CH232" s="204"/>
      <c r="CI232" s="204"/>
      <c r="CJ232" s="204"/>
      <c r="CK232" s="204"/>
      <c r="CL232" s="204"/>
      <c r="CM232" s="204"/>
    </row>
    <row r="233" spans="1:91" ht="24.6" hidden="1">
      <c r="A233" s="125">
        <v>24</v>
      </c>
      <c r="B233" s="255" t="s">
        <v>960</v>
      </c>
      <c r="C233" s="132" t="s">
        <v>1277</v>
      </c>
      <c r="D233" s="204"/>
      <c r="E233" s="204">
        <v>80000</v>
      </c>
      <c r="F233" s="204"/>
      <c r="G233" s="204"/>
      <c r="H233" s="204"/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6"/>
      <c r="BT233" s="204"/>
      <c r="BU233" s="204"/>
      <c r="BV233" s="204"/>
      <c r="BW233" s="204"/>
      <c r="BX233" s="204">
        <v>40000</v>
      </c>
      <c r="BY233" s="204"/>
      <c r="BZ233" s="204"/>
      <c r="CA233" s="206"/>
      <c r="CB233" s="204"/>
      <c r="CC233" s="204"/>
      <c r="CD233" s="204"/>
      <c r="CE233" s="204"/>
      <c r="CF233" s="204"/>
      <c r="CG233" s="206"/>
      <c r="CH233" s="204"/>
      <c r="CI233" s="204"/>
      <c r="CJ233" s="204"/>
      <c r="CK233" s="204"/>
      <c r="CL233" s="204"/>
      <c r="CM233" s="204"/>
    </row>
    <row r="234" spans="1:91" ht="24.6" hidden="1">
      <c r="A234" s="125">
        <v>24</v>
      </c>
      <c r="B234" s="255" t="s">
        <v>961</v>
      </c>
      <c r="C234" s="132" t="s">
        <v>1278</v>
      </c>
      <c r="D234" s="204"/>
      <c r="E234" s="204"/>
      <c r="F234" s="204"/>
      <c r="G234" s="204"/>
      <c r="H234" s="204"/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>
        <v>6720</v>
      </c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  <c r="AZ234" s="204"/>
      <c r="BA234" s="204"/>
      <c r="BB234" s="204"/>
      <c r="BC234" s="204"/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6">
        <v>8500</v>
      </c>
      <c r="BV234" s="204">
        <v>0</v>
      </c>
      <c r="BW234" s="204"/>
      <c r="BX234" s="204"/>
      <c r="BY234" s="206"/>
      <c r="BZ234" s="204"/>
      <c r="CA234" s="204"/>
      <c r="CB234" s="204"/>
      <c r="CC234" s="204"/>
      <c r="CD234" s="204"/>
      <c r="CE234" s="204"/>
      <c r="CF234" s="206"/>
      <c r="CG234" s="204"/>
      <c r="CH234" s="204"/>
      <c r="CI234" s="204"/>
      <c r="CJ234" s="204"/>
      <c r="CK234" s="204"/>
      <c r="CL234" s="204"/>
      <c r="CM234" s="204"/>
    </row>
    <row r="235" spans="1:91" ht="24.6" hidden="1">
      <c r="A235" s="125">
        <v>24</v>
      </c>
      <c r="B235" s="255" t="s">
        <v>962</v>
      </c>
      <c r="C235" s="132" t="s">
        <v>538</v>
      </c>
      <c r="D235" s="204">
        <v>724662</v>
      </c>
      <c r="E235" s="204">
        <v>35100</v>
      </c>
      <c r="F235" s="204">
        <v>23746</v>
      </c>
      <c r="G235" s="204">
        <v>53925</v>
      </c>
      <c r="H235" s="204">
        <v>23000</v>
      </c>
      <c r="I235" s="204">
        <v>76488.75</v>
      </c>
      <c r="J235" s="204">
        <v>110700</v>
      </c>
      <c r="K235" s="204">
        <v>180998.37</v>
      </c>
      <c r="L235" s="204">
        <v>128132</v>
      </c>
      <c r="M235" s="204"/>
      <c r="N235" s="204">
        <v>72500</v>
      </c>
      <c r="O235" s="204">
        <v>3600</v>
      </c>
      <c r="P235" s="204">
        <v>728138</v>
      </c>
      <c r="Q235" s="204">
        <v>23608</v>
      </c>
      <c r="R235" s="204">
        <v>42223</v>
      </c>
      <c r="S235" s="204">
        <v>500</v>
      </c>
      <c r="T235" s="204">
        <v>106235.3</v>
      </c>
      <c r="U235" s="204">
        <v>199999</v>
      </c>
      <c r="V235" s="204">
        <v>88977</v>
      </c>
      <c r="W235" s="204">
        <v>7000</v>
      </c>
      <c r="X235" s="204">
        <v>1140119.77</v>
      </c>
      <c r="Y235" s="204">
        <v>112864</v>
      </c>
      <c r="Z235" s="204">
        <v>52000</v>
      </c>
      <c r="AA235" s="204">
        <v>154557</v>
      </c>
      <c r="AB235" s="204">
        <v>94274</v>
      </c>
      <c r="AC235" s="204">
        <v>94603</v>
      </c>
      <c r="AD235" s="204">
        <v>36882</v>
      </c>
      <c r="AE235" s="204">
        <v>285035</v>
      </c>
      <c r="AF235" s="204"/>
      <c r="AG235" s="204">
        <v>33612.800000000003</v>
      </c>
      <c r="AH235" s="204">
        <v>53514</v>
      </c>
      <c r="AI235" s="204">
        <v>110024</v>
      </c>
      <c r="AJ235" s="204">
        <v>8946</v>
      </c>
      <c r="AK235" s="204">
        <v>25488</v>
      </c>
      <c r="AL235" s="204">
        <v>763214.88</v>
      </c>
      <c r="AM235" s="204">
        <v>164174</v>
      </c>
      <c r="AN235" s="204">
        <v>168433</v>
      </c>
      <c r="AO235" s="204">
        <v>128870.31</v>
      </c>
      <c r="AP235" s="204">
        <v>162285.07999999999</v>
      </c>
      <c r="AQ235" s="204">
        <v>84919.93</v>
      </c>
      <c r="AR235" s="204">
        <v>46073</v>
      </c>
      <c r="AS235" s="204">
        <v>35614</v>
      </c>
      <c r="AT235" s="204">
        <v>94149</v>
      </c>
      <c r="AU235" s="204">
        <v>27324</v>
      </c>
      <c r="AV235" s="204">
        <v>189238</v>
      </c>
      <c r="AW235" s="204"/>
      <c r="AX235" s="204">
        <v>79607</v>
      </c>
      <c r="AY235" s="204">
        <v>10930</v>
      </c>
      <c r="AZ235" s="204">
        <v>5547.12</v>
      </c>
      <c r="BA235" s="204">
        <v>114946</v>
      </c>
      <c r="BB235" s="204">
        <v>701869.48</v>
      </c>
      <c r="BC235" s="204">
        <v>9481</v>
      </c>
      <c r="BD235" s="204">
        <v>1787114.59</v>
      </c>
      <c r="BE235" s="204">
        <v>238185</v>
      </c>
      <c r="BF235" s="204">
        <v>33450</v>
      </c>
      <c r="BG235" s="204">
        <v>72015.89</v>
      </c>
      <c r="BH235" s="204">
        <v>485047.72</v>
      </c>
      <c r="BI235" s="204">
        <v>31500</v>
      </c>
      <c r="BJ235" s="204">
        <v>69329</v>
      </c>
      <c r="BK235" s="204">
        <v>23300</v>
      </c>
      <c r="BL235" s="204">
        <v>133592</v>
      </c>
      <c r="BM235" s="204">
        <v>216880</v>
      </c>
      <c r="BN235" s="204">
        <v>45410</v>
      </c>
      <c r="BO235" s="204">
        <v>34107.199999999997</v>
      </c>
      <c r="BP235" s="204">
        <v>139877</v>
      </c>
      <c r="BQ235" s="204">
        <v>84564</v>
      </c>
      <c r="BR235" s="204">
        <v>92961.47</v>
      </c>
      <c r="BS235" s="206">
        <v>2689766.56</v>
      </c>
      <c r="BT235" s="206">
        <v>53226</v>
      </c>
      <c r="BU235" s="206">
        <v>88603.93</v>
      </c>
      <c r="BV235" s="206">
        <v>1388087.78</v>
      </c>
      <c r="BW235" s="204">
        <v>23700</v>
      </c>
      <c r="BX235" s="206">
        <v>48024.4</v>
      </c>
      <c r="BY235" s="206">
        <v>155674</v>
      </c>
      <c r="BZ235" s="206">
        <v>54104</v>
      </c>
      <c r="CA235" s="206">
        <v>67232.14</v>
      </c>
      <c r="CB235" s="206">
        <v>67780</v>
      </c>
      <c r="CC235" s="206">
        <v>37579</v>
      </c>
      <c r="CD235" s="204">
        <v>263373.7</v>
      </c>
      <c r="CE235" s="204">
        <v>250810</v>
      </c>
      <c r="CF235" s="204">
        <v>198017.8</v>
      </c>
      <c r="CG235" s="204">
        <v>49154</v>
      </c>
      <c r="CH235" s="204">
        <v>1640</v>
      </c>
      <c r="CI235" s="204">
        <v>69693.87</v>
      </c>
      <c r="CJ235" s="206">
        <v>69356.240000000005</v>
      </c>
      <c r="CK235" s="204">
        <v>611410.84</v>
      </c>
      <c r="CL235" s="206">
        <v>61817.599999999999</v>
      </c>
      <c r="CM235" s="204">
        <v>29276</v>
      </c>
    </row>
    <row r="236" spans="1:91" ht="24.6" hidden="1">
      <c r="A236" s="125">
        <v>24</v>
      </c>
      <c r="B236" s="255" t="s">
        <v>963</v>
      </c>
      <c r="C236" s="146" t="s">
        <v>1279</v>
      </c>
      <c r="D236" s="204"/>
      <c r="E236" s="204"/>
      <c r="F236" s="204"/>
      <c r="G236" s="204"/>
      <c r="H236" s="204"/>
      <c r="I236" s="204"/>
      <c r="J236" s="204"/>
      <c r="K236" s="204"/>
      <c r="L236" s="204"/>
      <c r="M236" s="204"/>
      <c r="N236" s="204"/>
      <c r="O236" s="204"/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  <c r="AZ236" s="204"/>
      <c r="BA236" s="204"/>
      <c r="BB236" s="204"/>
      <c r="BC236" s="204"/>
      <c r="BD236" s="204"/>
      <c r="BE236" s="204"/>
      <c r="BF236" s="204"/>
      <c r="BG236" s="204"/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  <c r="BV236" s="206"/>
      <c r="BW236" s="204"/>
      <c r="BX236" s="204"/>
      <c r="BY236" s="204"/>
      <c r="BZ236" s="204"/>
      <c r="CA236" s="204"/>
      <c r="CB236" s="204"/>
      <c r="CC236" s="204"/>
      <c r="CD236" s="204"/>
      <c r="CE236" s="204"/>
      <c r="CF236" s="204"/>
      <c r="CG236" s="204"/>
      <c r="CH236" s="204"/>
      <c r="CI236" s="204"/>
      <c r="CJ236" s="204"/>
      <c r="CK236" s="204"/>
      <c r="CL236" s="204"/>
      <c r="CM236" s="204"/>
    </row>
    <row r="237" spans="1:91" ht="24.6" hidden="1">
      <c r="A237" s="125">
        <v>24</v>
      </c>
      <c r="B237" s="255" t="s">
        <v>964</v>
      </c>
      <c r="C237" s="146" t="s">
        <v>1280</v>
      </c>
      <c r="D237" s="204">
        <v>144900</v>
      </c>
      <c r="E237" s="204"/>
      <c r="F237" s="204"/>
      <c r="G237" s="204"/>
      <c r="H237" s="204"/>
      <c r="I237" s="204"/>
      <c r="J237" s="204"/>
      <c r="K237" s="204"/>
      <c r="L237" s="204"/>
      <c r="M237" s="204"/>
      <c r="N237" s="204"/>
      <c r="O237" s="204"/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  <c r="AZ237" s="204"/>
      <c r="BA237" s="204"/>
      <c r="BB237" s="204"/>
      <c r="BC237" s="204"/>
      <c r="BD237" s="204"/>
      <c r="BE237" s="204"/>
      <c r="BF237" s="204"/>
      <c r="BG237" s="204"/>
      <c r="BH237" s="204"/>
      <c r="BI237" s="204"/>
      <c r="BJ237" s="204"/>
      <c r="BK237" s="204"/>
      <c r="BL237" s="204"/>
      <c r="BM237" s="204"/>
      <c r="BN237" s="204"/>
      <c r="BO237" s="204"/>
      <c r="BP237" s="204">
        <v>1680</v>
      </c>
      <c r="BQ237" s="204"/>
      <c r="BR237" s="204"/>
      <c r="BS237" s="204"/>
      <c r="BT237" s="204"/>
      <c r="BU237" s="204">
        <v>3848</v>
      </c>
      <c r="BV237" s="204">
        <v>24512</v>
      </c>
      <c r="BW237" s="204"/>
      <c r="BX237" s="204"/>
      <c r="BY237" s="204"/>
      <c r="BZ237" s="204"/>
      <c r="CA237" s="204"/>
      <c r="CB237" s="204"/>
      <c r="CC237" s="204"/>
      <c r="CD237" s="204"/>
      <c r="CE237" s="204"/>
      <c r="CF237" s="204"/>
      <c r="CG237" s="204"/>
      <c r="CH237" s="204"/>
      <c r="CI237" s="204"/>
      <c r="CJ237" s="204"/>
      <c r="CK237" s="204"/>
      <c r="CL237" s="204"/>
      <c r="CM237" s="204"/>
    </row>
    <row r="238" spans="1:91" ht="24.6" hidden="1">
      <c r="A238" s="125">
        <v>24</v>
      </c>
      <c r="B238" s="255" t="s">
        <v>965</v>
      </c>
      <c r="C238" s="146" t="s">
        <v>1281</v>
      </c>
      <c r="D238" s="204"/>
      <c r="E238" s="204"/>
      <c r="F238" s="204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  <c r="AZ238" s="204"/>
      <c r="BA238" s="204"/>
      <c r="BB238" s="204"/>
      <c r="BC238" s="204"/>
      <c r="BD238" s="204"/>
      <c r="BE238" s="204"/>
      <c r="BF238" s="204"/>
      <c r="BG238" s="204"/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6"/>
      <c r="BT238" s="206"/>
      <c r="BU238" s="204"/>
      <c r="BV238" s="206"/>
      <c r="BW238" s="204"/>
      <c r="BX238" s="204"/>
      <c r="BY238" s="206"/>
      <c r="BZ238" s="206"/>
      <c r="CA238" s="204"/>
      <c r="CB238" s="204"/>
      <c r="CC238" s="204"/>
      <c r="CD238" s="206"/>
      <c r="CE238" s="204"/>
      <c r="CF238" s="206"/>
      <c r="CG238" s="204"/>
      <c r="CH238" s="204"/>
      <c r="CI238" s="204"/>
      <c r="CJ238" s="204"/>
      <c r="CK238" s="206"/>
      <c r="CL238" s="206"/>
      <c r="CM238" s="206"/>
    </row>
    <row r="239" spans="1:91" ht="24.6" hidden="1">
      <c r="A239" s="125">
        <v>24</v>
      </c>
      <c r="B239" s="255" t="s">
        <v>966</v>
      </c>
      <c r="C239" s="146" t="s">
        <v>1282</v>
      </c>
      <c r="D239" s="204">
        <v>64180</v>
      </c>
      <c r="E239" s="204">
        <v>11520</v>
      </c>
      <c r="F239" s="204">
        <v>3040</v>
      </c>
      <c r="G239" s="204">
        <v>10000</v>
      </c>
      <c r="H239" s="204">
        <v>880</v>
      </c>
      <c r="I239" s="204"/>
      <c r="J239" s="204">
        <v>36400</v>
      </c>
      <c r="K239" s="204">
        <v>1000</v>
      </c>
      <c r="L239" s="204">
        <v>5040</v>
      </c>
      <c r="M239" s="204">
        <v>17360</v>
      </c>
      <c r="N239" s="204">
        <v>39160</v>
      </c>
      <c r="O239" s="204">
        <v>2880</v>
      </c>
      <c r="P239" s="204">
        <v>44040</v>
      </c>
      <c r="Q239" s="204">
        <v>2080</v>
      </c>
      <c r="R239" s="204"/>
      <c r="S239" s="204">
        <v>2080</v>
      </c>
      <c r="T239" s="204">
        <v>13286.92</v>
      </c>
      <c r="U239" s="204"/>
      <c r="V239" s="204"/>
      <c r="W239" s="204">
        <v>1840</v>
      </c>
      <c r="X239" s="204">
        <v>25810</v>
      </c>
      <c r="Y239" s="204">
        <v>11585</v>
      </c>
      <c r="Z239" s="204">
        <v>36480</v>
      </c>
      <c r="AA239" s="204">
        <v>1680</v>
      </c>
      <c r="AB239" s="204"/>
      <c r="AC239" s="204"/>
      <c r="AD239" s="204">
        <v>4320</v>
      </c>
      <c r="AE239" s="204"/>
      <c r="AF239" s="204">
        <v>21740</v>
      </c>
      <c r="AG239" s="204">
        <v>22480</v>
      </c>
      <c r="AH239" s="204">
        <v>7320</v>
      </c>
      <c r="AI239" s="204">
        <v>1600</v>
      </c>
      <c r="AJ239" s="204">
        <v>1120</v>
      </c>
      <c r="AK239" s="204"/>
      <c r="AL239" s="204">
        <v>131990</v>
      </c>
      <c r="AM239" s="204"/>
      <c r="AN239" s="204"/>
      <c r="AO239" s="204"/>
      <c r="AP239" s="204"/>
      <c r="AQ239" s="204"/>
      <c r="AR239" s="204"/>
      <c r="AS239" s="204"/>
      <c r="AT239" s="204"/>
      <c r="AU239" s="204">
        <v>13880</v>
      </c>
      <c r="AV239" s="204"/>
      <c r="AW239" s="204">
        <v>32460</v>
      </c>
      <c r="AX239" s="204"/>
      <c r="AY239" s="204">
        <v>800</v>
      </c>
      <c r="AZ239" s="204">
        <v>5680</v>
      </c>
      <c r="BA239" s="204">
        <v>8070</v>
      </c>
      <c r="BB239" s="204"/>
      <c r="BC239" s="204">
        <v>2520</v>
      </c>
      <c r="BD239" s="204">
        <v>10560</v>
      </c>
      <c r="BE239" s="204">
        <v>68640</v>
      </c>
      <c r="BF239" s="204">
        <v>320</v>
      </c>
      <c r="BG239" s="204"/>
      <c r="BH239" s="204">
        <v>240</v>
      </c>
      <c r="BI239" s="204">
        <v>7920</v>
      </c>
      <c r="BJ239" s="204"/>
      <c r="BK239" s="204">
        <v>7680</v>
      </c>
      <c r="BL239" s="204">
        <v>4560</v>
      </c>
      <c r="BM239" s="204">
        <v>20240</v>
      </c>
      <c r="BN239" s="204">
        <v>3000</v>
      </c>
      <c r="BO239" s="204"/>
      <c r="BP239" s="204"/>
      <c r="BQ239" s="204"/>
      <c r="BR239" s="204">
        <v>16480</v>
      </c>
      <c r="BS239" s="204">
        <v>51855</v>
      </c>
      <c r="BT239" s="204">
        <v>960</v>
      </c>
      <c r="BU239" s="204"/>
      <c r="BV239" s="204"/>
      <c r="BW239" s="204">
        <v>1200</v>
      </c>
      <c r="BX239" s="204"/>
      <c r="BY239" s="204"/>
      <c r="BZ239" s="204"/>
      <c r="CA239" s="204"/>
      <c r="CB239" s="204"/>
      <c r="CC239" s="204"/>
      <c r="CD239" s="204">
        <v>720</v>
      </c>
      <c r="CE239" s="204"/>
      <c r="CF239" s="204"/>
      <c r="CG239" s="204"/>
      <c r="CH239" s="204"/>
      <c r="CI239" s="204"/>
      <c r="CJ239" s="204"/>
      <c r="CK239" s="204"/>
      <c r="CL239" s="204">
        <v>720</v>
      </c>
      <c r="CM239" s="204"/>
    </row>
    <row r="240" spans="1:91" ht="24.6" hidden="1">
      <c r="A240" s="125">
        <v>24</v>
      </c>
      <c r="B240" s="255" t="s">
        <v>967</v>
      </c>
      <c r="C240" s="146" t="s">
        <v>1283</v>
      </c>
      <c r="D240" s="204"/>
      <c r="E240" s="204"/>
      <c r="F240" s="204"/>
      <c r="G240" s="204"/>
      <c r="H240" s="204"/>
      <c r="I240" s="204"/>
      <c r="J240" s="204"/>
      <c r="K240" s="204"/>
      <c r="L240" s="204"/>
      <c r="M240" s="204"/>
      <c r="N240" s="204"/>
      <c r="O240" s="204"/>
      <c r="P240" s="204"/>
      <c r="Q240" s="204"/>
      <c r="R240" s="204"/>
      <c r="S240" s="204"/>
      <c r="T240" s="204"/>
      <c r="U240" s="204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4"/>
      <c r="AT240" s="204"/>
      <c r="AU240" s="204"/>
      <c r="AV240" s="204"/>
      <c r="AW240" s="204"/>
      <c r="AX240" s="204"/>
      <c r="AY240" s="204"/>
      <c r="AZ240" s="204"/>
      <c r="BA240" s="204"/>
      <c r="BB240" s="204"/>
      <c r="BC240" s="204"/>
      <c r="BD240" s="204"/>
      <c r="BE240" s="204"/>
      <c r="BF240" s="204"/>
      <c r="BG240" s="204"/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  <c r="BV240" s="204"/>
      <c r="BW240" s="204"/>
      <c r="BX240" s="204"/>
      <c r="BY240" s="206"/>
      <c r="BZ240" s="204"/>
      <c r="CA240" s="206"/>
      <c r="CB240" s="204"/>
      <c r="CC240" s="204"/>
      <c r="CD240" s="204"/>
      <c r="CE240" s="204"/>
      <c r="CF240" s="204"/>
      <c r="CG240" s="204"/>
      <c r="CH240" s="204"/>
      <c r="CI240" s="204"/>
      <c r="CJ240" s="204"/>
      <c r="CK240" s="204"/>
      <c r="CL240" s="204"/>
      <c r="CM240" s="204"/>
    </row>
    <row r="241" spans="1:91" ht="24.6" hidden="1">
      <c r="A241" s="125">
        <v>24</v>
      </c>
      <c r="B241" s="255" t="s">
        <v>968</v>
      </c>
      <c r="C241" s="146" t="s">
        <v>1284</v>
      </c>
      <c r="D241" s="204">
        <v>165170</v>
      </c>
      <c r="E241" s="204">
        <v>32100</v>
      </c>
      <c r="F241" s="204">
        <v>4450</v>
      </c>
      <c r="G241" s="204">
        <v>4740</v>
      </c>
      <c r="H241" s="204">
        <v>7000</v>
      </c>
      <c r="I241" s="204"/>
      <c r="J241" s="204">
        <v>72302</v>
      </c>
      <c r="K241" s="204"/>
      <c r="L241" s="204">
        <v>11600</v>
      </c>
      <c r="M241" s="204">
        <v>48550</v>
      </c>
      <c r="N241" s="204">
        <v>96200</v>
      </c>
      <c r="O241" s="204">
        <v>10100</v>
      </c>
      <c r="P241" s="204"/>
      <c r="Q241" s="204"/>
      <c r="R241" s="204"/>
      <c r="S241" s="204">
        <v>7540</v>
      </c>
      <c r="T241" s="204"/>
      <c r="U241" s="204"/>
      <c r="V241" s="204"/>
      <c r="W241" s="204">
        <v>1980</v>
      </c>
      <c r="X241" s="204">
        <v>25270</v>
      </c>
      <c r="Y241" s="204"/>
      <c r="Z241" s="204">
        <v>53400</v>
      </c>
      <c r="AA241" s="204">
        <v>6450</v>
      </c>
      <c r="AB241" s="204"/>
      <c r="AC241" s="204"/>
      <c r="AD241" s="204">
        <v>4300</v>
      </c>
      <c r="AE241" s="204"/>
      <c r="AF241" s="204">
        <v>30400</v>
      </c>
      <c r="AG241" s="204">
        <v>16800</v>
      </c>
      <c r="AH241" s="204">
        <v>1250</v>
      </c>
      <c r="AI241" s="204">
        <v>1050</v>
      </c>
      <c r="AJ241" s="204">
        <v>2776</v>
      </c>
      <c r="AK241" s="204"/>
      <c r="AL241" s="204">
        <v>194585.03</v>
      </c>
      <c r="AM241" s="204"/>
      <c r="AN241" s="204"/>
      <c r="AO241" s="204"/>
      <c r="AP241" s="204"/>
      <c r="AQ241" s="204"/>
      <c r="AR241" s="204"/>
      <c r="AS241" s="204"/>
      <c r="AT241" s="204"/>
      <c r="AU241" s="204">
        <v>32658.77</v>
      </c>
      <c r="AV241" s="204"/>
      <c r="AW241" s="204">
        <v>40048</v>
      </c>
      <c r="AX241" s="204"/>
      <c r="AY241" s="204">
        <v>2400</v>
      </c>
      <c r="AZ241" s="204">
        <v>7200</v>
      </c>
      <c r="BA241" s="204">
        <v>7200</v>
      </c>
      <c r="BB241" s="204"/>
      <c r="BC241" s="204"/>
      <c r="BD241" s="204"/>
      <c r="BE241" s="204">
        <v>51930</v>
      </c>
      <c r="BF241" s="204">
        <v>1300</v>
      </c>
      <c r="BG241" s="204"/>
      <c r="BH241" s="204"/>
      <c r="BI241" s="204">
        <v>31050</v>
      </c>
      <c r="BJ241" s="204"/>
      <c r="BK241" s="204">
        <v>15330</v>
      </c>
      <c r="BL241" s="204">
        <v>7980</v>
      </c>
      <c r="BM241" s="204">
        <v>65700</v>
      </c>
      <c r="BN241" s="204"/>
      <c r="BO241" s="204"/>
      <c r="BP241" s="204"/>
      <c r="BQ241" s="204"/>
      <c r="BR241" s="204">
        <v>43288</v>
      </c>
      <c r="BS241" s="204">
        <v>26650</v>
      </c>
      <c r="BT241" s="204"/>
      <c r="BU241" s="204"/>
      <c r="BV241" s="206"/>
      <c r="BW241" s="204">
        <v>2070</v>
      </c>
      <c r="BX241" s="204"/>
      <c r="BY241" s="204"/>
      <c r="BZ241" s="204"/>
      <c r="CA241" s="204"/>
      <c r="CB241" s="204"/>
      <c r="CC241" s="204"/>
      <c r="CD241" s="206"/>
      <c r="CE241" s="204"/>
      <c r="CF241" s="204"/>
      <c r="CG241" s="204"/>
      <c r="CH241" s="204"/>
      <c r="CI241" s="204"/>
      <c r="CJ241" s="204"/>
      <c r="CK241" s="204"/>
      <c r="CL241" s="204"/>
      <c r="CM241" s="204"/>
    </row>
    <row r="242" spans="1:91" ht="24.6" hidden="1">
      <c r="A242" s="125">
        <v>24</v>
      </c>
      <c r="B242" s="255" t="s">
        <v>969</v>
      </c>
      <c r="C242" s="146" t="s">
        <v>1285</v>
      </c>
      <c r="D242" s="204"/>
      <c r="E242" s="204"/>
      <c r="F242" s="204"/>
      <c r="G242" s="204"/>
      <c r="H242" s="204"/>
      <c r="I242" s="204"/>
      <c r="J242" s="204"/>
      <c r="K242" s="204"/>
      <c r="L242" s="204"/>
      <c r="M242" s="204"/>
      <c r="N242" s="204"/>
      <c r="O242" s="204"/>
      <c r="P242" s="204"/>
      <c r="Q242" s="204"/>
      <c r="R242" s="204"/>
      <c r="S242" s="204"/>
      <c r="T242" s="204"/>
      <c r="U242" s="204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4"/>
      <c r="AT242" s="204"/>
      <c r="AU242" s="204"/>
      <c r="AV242" s="204"/>
      <c r="AW242" s="204"/>
      <c r="AX242" s="204"/>
      <c r="AY242" s="204"/>
      <c r="AZ242" s="204"/>
      <c r="BA242" s="204"/>
      <c r="BB242" s="204"/>
      <c r="BC242" s="204"/>
      <c r="BD242" s="204"/>
      <c r="BE242" s="204"/>
      <c r="BF242" s="204"/>
      <c r="BG242" s="204"/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  <c r="BV242" s="204"/>
      <c r="BW242" s="204"/>
      <c r="BX242" s="204"/>
      <c r="BY242" s="204"/>
      <c r="BZ242" s="204"/>
      <c r="CA242" s="204"/>
      <c r="CB242" s="204"/>
      <c r="CC242" s="204"/>
      <c r="CD242" s="204"/>
      <c r="CE242" s="204"/>
      <c r="CF242" s="204"/>
      <c r="CG242" s="204"/>
      <c r="CH242" s="204"/>
      <c r="CI242" s="204"/>
      <c r="CJ242" s="204"/>
      <c r="CK242" s="204"/>
      <c r="CL242" s="204"/>
      <c r="CM242" s="204"/>
    </row>
    <row r="243" spans="1:91" ht="24.6" hidden="1">
      <c r="A243" s="125">
        <v>24</v>
      </c>
      <c r="B243" s="255" t="s">
        <v>970</v>
      </c>
      <c r="C243" s="146" t="s">
        <v>1286</v>
      </c>
      <c r="D243" s="204">
        <v>164886</v>
      </c>
      <c r="E243" s="204">
        <v>31328</v>
      </c>
      <c r="F243" s="204">
        <v>14202</v>
      </c>
      <c r="G243" s="204">
        <v>3912</v>
      </c>
      <c r="H243" s="204">
        <v>2352</v>
      </c>
      <c r="I243" s="204"/>
      <c r="J243" s="204">
        <v>44796</v>
      </c>
      <c r="K243" s="204">
        <v>16900</v>
      </c>
      <c r="L243" s="204">
        <v>22816</v>
      </c>
      <c r="M243" s="204">
        <v>84030</v>
      </c>
      <c r="N243" s="204">
        <v>155747.93</v>
      </c>
      <c r="O243" s="204">
        <v>17449</v>
      </c>
      <c r="P243" s="204"/>
      <c r="Q243" s="204"/>
      <c r="R243" s="204"/>
      <c r="S243" s="204">
        <v>15060.1</v>
      </c>
      <c r="T243" s="204"/>
      <c r="U243" s="204"/>
      <c r="V243" s="204"/>
      <c r="W243" s="204">
        <v>2501</v>
      </c>
      <c r="X243" s="204">
        <v>26976</v>
      </c>
      <c r="Y243" s="204"/>
      <c r="Z243" s="204">
        <v>29154.799999999999</v>
      </c>
      <c r="AA243" s="204">
        <v>6142.8</v>
      </c>
      <c r="AB243" s="204"/>
      <c r="AC243" s="204"/>
      <c r="AD243" s="204">
        <v>17760</v>
      </c>
      <c r="AE243" s="204"/>
      <c r="AF243" s="204">
        <v>85672</v>
      </c>
      <c r="AG243" s="204">
        <v>20004</v>
      </c>
      <c r="AH243" s="204">
        <v>5820</v>
      </c>
      <c r="AI243" s="204">
        <v>5848</v>
      </c>
      <c r="AJ243" s="204">
        <v>2248</v>
      </c>
      <c r="AK243" s="204">
        <v>6208</v>
      </c>
      <c r="AL243" s="204">
        <v>553021.26</v>
      </c>
      <c r="AM243" s="204"/>
      <c r="AN243" s="204"/>
      <c r="AO243" s="204"/>
      <c r="AP243" s="204"/>
      <c r="AQ243" s="204"/>
      <c r="AR243" s="204"/>
      <c r="AS243" s="204">
        <v>106024.64</v>
      </c>
      <c r="AT243" s="204"/>
      <c r="AU243" s="204">
        <v>60262.720000000001</v>
      </c>
      <c r="AV243" s="204"/>
      <c r="AW243" s="204">
        <v>32021</v>
      </c>
      <c r="AX243" s="204"/>
      <c r="AY243" s="204">
        <v>930</v>
      </c>
      <c r="AZ243" s="204">
        <v>13377</v>
      </c>
      <c r="BA243" s="204">
        <v>816</v>
      </c>
      <c r="BB243" s="204"/>
      <c r="BC243" s="204"/>
      <c r="BD243" s="204"/>
      <c r="BE243" s="204">
        <v>70482</v>
      </c>
      <c r="BF243" s="204">
        <v>3677.8</v>
      </c>
      <c r="BG243" s="204"/>
      <c r="BH243" s="204">
        <v>5540</v>
      </c>
      <c r="BI243" s="204">
        <v>15699.32</v>
      </c>
      <c r="BJ243" s="204"/>
      <c r="BK243" s="204">
        <v>12596</v>
      </c>
      <c r="BL243" s="204">
        <v>26048</v>
      </c>
      <c r="BM243" s="204">
        <v>55157.3</v>
      </c>
      <c r="BN243" s="204">
        <v>616</v>
      </c>
      <c r="BO243" s="204">
        <v>736</v>
      </c>
      <c r="BP243" s="204">
        <v>500</v>
      </c>
      <c r="BQ243" s="204"/>
      <c r="BR243" s="204">
        <v>94449.84</v>
      </c>
      <c r="BS243" s="204">
        <v>24387.5</v>
      </c>
      <c r="BT243" s="206"/>
      <c r="BU243" s="204"/>
      <c r="BV243" s="204"/>
      <c r="BW243" s="204">
        <v>2204</v>
      </c>
      <c r="BX243" s="204"/>
      <c r="BY243" s="204"/>
      <c r="BZ243" s="204"/>
      <c r="CA243" s="206"/>
      <c r="CB243" s="204">
        <v>6432.5</v>
      </c>
      <c r="CC243" s="204"/>
      <c r="CD243" s="204">
        <v>15000</v>
      </c>
      <c r="CE243" s="204"/>
      <c r="CF243" s="204"/>
      <c r="CG243" s="206"/>
      <c r="CH243" s="204"/>
      <c r="CI243" s="204"/>
      <c r="CJ243" s="204"/>
      <c r="CK243" s="204"/>
      <c r="CL243" s="204"/>
      <c r="CM243" s="204"/>
    </row>
    <row r="244" spans="1:91" ht="24.6" hidden="1">
      <c r="A244" s="125">
        <v>28</v>
      </c>
      <c r="B244" s="255" t="s">
        <v>971</v>
      </c>
      <c r="C244" s="146" t="s">
        <v>539</v>
      </c>
      <c r="D244" s="204">
        <v>505858.65</v>
      </c>
      <c r="E244" s="204">
        <v>351759.59</v>
      </c>
      <c r="F244" s="204">
        <v>144230</v>
      </c>
      <c r="G244" s="204">
        <v>143551</v>
      </c>
      <c r="H244" s="204">
        <v>68063.75</v>
      </c>
      <c r="I244" s="204">
        <v>120629.34</v>
      </c>
      <c r="J244" s="204">
        <v>204186.71</v>
      </c>
      <c r="K244" s="204">
        <v>179656</v>
      </c>
      <c r="L244" s="204">
        <v>132496</v>
      </c>
      <c r="M244" s="204">
        <v>353307.76</v>
      </c>
      <c r="N244" s="204">
        <v>371130.75</v>
      </c>
      <c r="O244" s="204">
        <v>39683.86</v>
      </c>
      <c r="P244" s="204">
        <v>758913.15</v>
      </c>
      <c r="Q244" s="204">
        <v>102241.25</v>
      </c>
      <c r="R244" s="204">
        <v>226088.55</v>
      </c>
      <c r="S244" s="204">
        <v>332407.5</v>
      </c>
      <c r="T244" s="204">
        <v>148551.5</v>
      </c>
      <c r="U244" s="204">
        <v>65305.8</v>
      </c>
      <c r="V244" s="204">
        <v>147403.82999999999</v>
      </c>
      <c r="W244" s="204">
        <v>33272</v>
      </c>
      <c r="X244" s="204">
        <v>1828671.24</v>
      </c>
      <c r="Y244" s="204">
        <v>51280.43</v>
      </c>
      <c r="Z244" s="204">
        <v>139958.79999999999</v>
      </c>
      <c r="AA244" s="204">
        <v>201165</v>
      </c>
      <c r="AB244" s="204">
        <v>39160.5</v>
      </c>
      <c r="AC244" s="204">
        <v>97540.86</v>
      </c>
      <c r="AD244" s="204">
        <v>59875</v>
      </c>
      <c r="AE244" s="204">
        <v>889119.6</v>
      </c>
      <c r="AF244" s="204">
        <v>122124</v>
      </c>
      <c r="AG244" s="204">
        <v>24841</v>
      </c>
      <c r="AH244" s="204">
        <v>248330</v>
      </c>
      <c r="AI244" s="204">
        <v>191212.31</v>
      </c>
      <c r="AJ244" s="204">
        <v>252801.75</v>
      </c>
      <c r="AK244" s="204">
        <v>160994.75</v>
      </c>
      <c r="AL244" s="204">
        <v>878022.55</v>
      </c>
      <c r="AM244" s="204">
        <v>399298</v>
      </c>
      <c r="AN244" s="204">
        <v>65973</v>
      </c>
      <c r="AO244" s="204">
        <v>329254</v>
      </c>
      <c r="AP244" s="204">
        <v>260341</v>
      </c>
      <c r="AQ244" s="204">
        <v>174760</v>
      </c>
      <c r="AR244" s="204">
        <v>49445</v>
      </c>
      <c r="AS244" s="204">
        <v>645354.6</v>
      </c>
      <c r="AT244" s="204">
        <v>269548.40999999997</v>
      </c>
      <c r="AU244" s="204">
        <v>169645</v>
      </c>
      <c r="AV244" s="204">
        <v>249992.75</v>
      </c>
      <c r="AW244" s="204">
        <v>188213</v>
      </c>
      <c r="AX244" s="204">
        <v>110559</v>
      </c>
      <c r="AY244" s="204">
        <v>217163.5</v>
      </c>
      <c r="AZ244" s="204">
        <v>157655.99</v>
      </c>
      <c r="BA244" s="204">
        <v>75254</v>
      </c>
      <c r="BB244" s="204">
        <v>496797.62</v>
      </c>
      <c r="BC244" s="204">
        <v>91333</v>
      </c>
      <c r="BD244" s="204">
        <v>574675.62</v>
      </c>
      <c r="BE244" s="204">
        <v>401383</v>
      </c>
      <c r="BF244" s="204">
        <v>125090</v>
      </c>
      <c r="BG244" s="204">
        <v>99759.29</v>
      </c>
      <c r="BH244" s="204">
        <v>395675.83</v>
      </c>
      <c r="BI244" s="204">
        <v>90774.5</v>
      </c>
      <c r="BJ244" s="204">
        <v>67590</v>
      </c>
      <c r="BK244" s="204">
        <v>233373</v>
      </c>
      <c r="BL244" s="204">
        <v>47563</v>
      </c>
      <c r="BM244" s="204">
        <v>743115.2</v>
      </c>
      <c r="BN244" s="204">
        <v>210674.91</v>
      </c>
      <c r="BO244" s="204">
        <v>217065.36</v>
      </c>
      <c r="BP244" s="204">
        <v>252552.4</v>
      </c>
      <c r="BQ244" s="204">
        <v>149556.49</v>
      </c>
      <c r="BR244" s="204">
        <v>217442.5</v>
      </c>
      <c r="BS244" s="204">
        <v>2473311.11</v>
      </c>
      <c r="BT244" s="204">
        <v>194447</v>
      </c>
      <c r="BU244" s="204">
        <v>162230</v>
      </c>
      <c r="BV244" s="206">
        <v>891575.79</v>
      </c>
      <c r="BW244" s="204">
        <v>34145.5</v>
      </c>
      <c r="BX244" s="204">
        <v>77645.66</v>
      </c>
      <c r="BY244" s="204">
        <v>298216.94</v>
      </c>
      <c r="BZ244" s="204">
        <v>58575</v>
      </c>
      <c r="CA244" s="206">
        <v>59120.4</v>
      </c>
      <c r="CB244" s="204">
        <v>113325.65</v>
      </c>
      <c r="CC244" s="204">
        <v>582476.76</v>
      </c>
      <c r="CD244" s="206">
        <v>664742.34</v>
      </c>
      <c r="CE244" s="204">
        <v>77043.23</v>
      </c>
      <c r="CF244" s="204">
        <v>355112.04</v>
      </c>
      <c r="CG244" s="206">
        <v>105459.1</v>
      </c>
      <c r="CH244" s="206">
        <v>103190.84</v>
      </c>
      <c r="CI244" s="204">
        <v>40340.15</v>
      </c>
      <c r="CJ244" s="204">
        <v>125848.91</v>
      </c>
      <c r="CK244" s="204">
        <v>332767</v>
      </c>
      <c r="CL244" s="206">
        <v>64673</v>
      </c>
      <c r="CM244" s="204">
        <v>42362</v>
      </c>
    </row>
    <row r="245" spans="1:91" ht="24.6" hidden="1">
      <c r="A245" s="125">
        <v>28</v>
      </c>
      <c r="B245" s="255" t="s">
        <v>972</v>
      </c>
      <c r="C245" s="146" t="s">
        <v>540</v>
      </c>
      <c r="D245" s="204"/>
      <c r="E245" s="204"/>
      <c r="F245" s="204"/>
      <c r="G245" s="204"/>
      <c r="H245" s="204">
        <v>3500</v>
      </c>
      <c r="I245" s="204"/>
      <c r="J245" s="204"/>
      <c r="K245" s="204"/>
      <c r="L245" s="204"/>
      <c r="M245" s="204">
        <v>8000</v>
      </c>
      <c r="N245" s="204">
        <v>24200</v>
      </c>
      <c r="O245" s="204"/>
      <c r="P245" s="204">
        <v>3210</v>
      </c>
      <c r="Q245" s="204"/>
      <c r="R245" s="204">
        <v>72280</v>
      </c>
      <c r="S245" s="204">
        <v>2260</v>
      </c>
      <c r="T245" s="204">
        <v>3300</v>
      </c>
      <c r="U245" s="204"/>
      <c r="V245" s="204"/>
      <c r="W245" s="204"/>
      <c r="X245" s="204">
        <v>73504</v>
      </c>
      <c r="Y245" s="204"/>
      <c r="Z245" s="204">
        <v>1060</v>
      </c>
      <c r="AA245" s="204">
        <v>15170</v>
      </c>
      <c r="AB245" s="204">
        <v>2750</v>
      </c>
      <c r="AC245" s="204"/>
      <c r="AD245" s="204">
        <v>7260</v>
      </c>
      <c r="AE245" s="204">
        <v>41400</v>
      </c>
      <c r="AF245" s="204">
        <v>18510</v>
      </c>
      <c r="AG245" s="204">
        <v>620</v>
      </c>
      <c r="AH245" s="204">
        <v>23600</v>
      </c>
      <c r="AI245" s="204">
        <v>17670</v>
      </c>
      <c r="AJ245" s="204"/>
      <c r="AK245" s="204">
        <v>2230</v>
      </c>
      <c r="AL245" s="204"/>
      <c r="AM245" s="204"/>
      <c r="AN245" s="204"/>
      <c r="AO245" s="204"/>
      <c r="AP245" s="204">
        <v>26000</v>
      </c>
      <c r="AQ245" s="204">
        <v>47050</v>
      </c>
      <c r="AR245" s="204">
        <v>32000</v>
      </c>
      <c r="AS245" s="204">
        <v>65600</v>
      </c>
      <c r="AT245" s="204">
        <v>1402</v>
      </c>
      <c r="AU245" s="204">
        <v>50000</v>
      </c>
      <c r="AV245" s="204"/>
      <c r="AW245" s="204"/>
      <c r="AX245" s="204">
        <v>35285</v>
      </c>
      <c r="AY245" s="204">
        <v>14000</v>
      </c>
      <c r="AZ245" s="204"/>
      <c r="BA245" s="204">
        <v>24000</v>
      </c>
      <c r="BB245" s="204">
        <v>82056</v>
      </c>
      <c r="BC245" s="204"/>
      <c r="BD245" s="204"/>
      <c r="BE245" s="204"/>
      <c r="BF245" s="204"/>
      <c r="BG245" s="204">
        <v>16400</v>
      </c>
      <c r="BH245" s="204">
        <v>60822</v>
      </c>
      <c r="BI245" s="204">
        <v>6400</v>
      </c>
      <c r="BJ245" s="204"/>
      <c r="BK245" s="204"/>
      <c r="BL245" s="204"/>
      <c r="BM245" s="204">
        <v>7980</v>
      </c>
      <c r="BN245" s="204">
        <v>1200</v>
      </c>
      <c r="BO245" s="204">
        <v>27500</v>
      </c>
      <c r="BP245" s="204">
        <v>6900</v>
      </c>
      <c r="BQ245" s="204">
        <v>4060</v>
      </c>
      <c r="BR245" s="204">
        <v>12400</v>
      </c>
      <c r="BS245" s="204"/>
      <c r="BT245" s="204">
        <v>2800</v>
      </c>
      <c r="BU245" s="204"/>
      <c r="BV245" s="206">
        <v>22700</v>
      </c>
      <c r="BW245" s="204">
        <v>2366.84</v>
      </c>
      <c r="BX245" s="206"/>
      <c r="BY245" s="204">
        <v>6400</v>
      </c>
      <c r="BZ245" s="204"/>
      <c r="CA245" s="204"/>
      <c r="CB245" s="204"/>
      <c r="CC245" s="204">
        <v>10200</v>
      </c>
      <c r="CD245" s="204">
        <v>1149</v>
      </c>
      <c r="CE245" s="204">
        <v>7180</v>
      </c>
      <c r="CF245" s="204">
        <v>690</v>
      </c>
      <c r="CG245" s="204"/>
      <c r="CH245" s="204">
        <v>13780</v>
      </c>
      <c r="CI245" s="204"/>
      <c r="CJ245" s="204">
        <v>250</v>
      </c>
      <c r="CK245" s="204"/>
      <c r="CL245" s="204">
        <v>16400</v>
      </c>
      <c r="CM245" s="204">
        <v>1371</v>
      </c>
    </row>
    <row r="246" spans="1:91" ht="24.6" hidden="1">
      <c r="A246" s="125">
        <v>28</v>
      </c>
      <c r="B246" s="255" t="s">
        <v>973</v>
      </c>
      <c r="C246" s="146" t="s">
        <v>541</v>
      </c>
      <c r="D246" s="204">
        <v>32870</v>
      </c>
      <c r="E246" s="204">
        <v>59467.15</v>
      </c>
      <c r="F246" s="204">
        <v>41820</v>
      </c>
      <c r="G246" s="204">
        <v>242362</v>
      </c>
      <c r="H246" s="204">
        <v>9940</v>
      </c>
      <c r="I246" s="204">
        <v>80572</v>
      </c>
      <c r="J246" s="204">
        <v>38530</v>
      </c>
      <c r="K246" s="204">
        <v>63206</v>
      </c>
      <c r="L246" s="204">
        <v>60120</v>
      </c>
      <c r="M246" s="204">
        <v>48385</v>
      </c>
      <c r="N246" s="204">
        <v>137332</v>
      </c>
      <c r="O246" s="204">
        <v>7792</v>
      </c>
      <c r="P246" s="204">
        <v>161784.5</v>
      </c>
      <c r="Q246" s="204">
        <v>21490</v>
      </c>
      <c r="R246" s="204">
        <v>140288.79999999999</v>
      </c>
      <c r="S246" s="204">
        <v>37400</v>
      </c>
      <c r="T246" s="204">
        <v>75172</v>
      </c>
      <c r="U246" s="204">
        <v>226285.5</v>
      </c>
      <c r="V246" s="204">
        <v>69470</v>
      </c>
      <c r="W246" s="204">
        <v>46645</v>
      </c>
      <c r="X246" s="204">
        <v>1158095.5</v>
      </c>
      <c r="Y246" s="204">
        <v>53416</v>
      </c>
      <c r="Z246" s="204">
        <v>35860</v>
      </c>
      <c r="AA246" s="204">
        <v>21760</v>
      </c>
      <c r="AB246" s="204">
        <v>43750</v>
      </c>
      <c r="AC246" s="204">
        <v>5160</v>
      </c>
      <c r="AD246" s="204">
        <v>41040</v>
      </c>
      <c r="AE246" s="204">
        <v>223735.67</v>
      </c>
      <c r="AF246" s="204">
        <v>18271</v>
      </c>
      <c r="AG246" s="204">
        <v>43590</v>
      </c>
      <c r="AH246" s="204">
        <v>100746</v>
      </c>
      <c r="AI246" s="204">
        <v>35872.199999999997</v>
      </c>
      <c r="AJ246" s="204">
        <v>32508</v>
      </c>
      <c r="AK246" s="204">
        <v>31504</v>
      </c>
      <c r="AL246" s="204">
        <v>399420</v>
      </c>
      <c r="AM246" s="204">
        <v>65061</v>
      </c>
      <c r="AN246" s="204">
        <v>13630</v>
      </c>
      <c r="AO246" s="204">
        <v>93585</v>
      </c>
      <c r="AP246" s="204">
        <v>64415</v>
      </c>
      <c r="AQ246" s="204">
        <v>99978.5</v>
      </c>
      <c r="AR246" s="204">
        <v>48901</v>
      </c>
      <c r="AS246" s="204">
        <v>169837</v>
      </c>
      <c r="AT246" s="204">
        <v>30452</v>
      </c>
      <c r="AU246" s="204">
        <v>241885</v>
      </c>
      <c r="AV246" s="204">
        <v>13350</v>
      </c>
      <c r="AW246" s="204">
        <v>83489</v>
      </c>
      <c r="AX246" s="204">
        <v>17315.11</v>
      </c>
      <c r="AY246" s="204">
        <v>29015</v>
      </c>
      <c r="AZ246" s="204">
        <v>27382</v>
      </c>
      <c r="BA246" s="204">
        <v>44773</v>
      </c>
      <c r="BB246" s="204">
        <v>12650</v>
      </c>
      <c r="BC246" s="204">
        <v>8290</v>
      </c>
      <c r="BD246" s="204">
        <v>209789</v>
      </c>
      <c r="BE246" s="204">
        <v>243165</v>
      </c>
      <c r="BF246" s="204">
        <v>15055</v>
      </c>
      <c r="BG246" s="204">
        <v>94388.03</v>
      </c>
      <c r="BH246" s="204">
        <v>128477</v>
      </c>
      <c r="BI246" s="204">
        <v>69800.399999999994</v>
      </c>
      <c r="BJ246" s="204">
        <v>30882</v>
      </c>
      <c r="BK246" s="204">
        <v>117400</v>
      </c>
      <c r="BL246" s="204">
        <v>31823</v>
      </c>
      <c r="BM246" s="204">
        <v>302301</v>
      </c>
      <c r="BN246" s="204">
        <v>63810</v>
      </c>
      <c r="BO246" s="204">
        <v>41400</v>
      </c>
      <c r="BP246" s="204">
        <v>32995</v>
      </c>
      <c r="BQ246" s="204">
        <v>277645.89</v>
      </c>
      <c r="BR246" s="204">
        <v>66197.2</v>
      </c>
      <c r="BS246" s="206">
        <v>729750.97</v>
      </c>
      <c r="BT246" s="206">
        <v>60854</v>
      </c>
      <c r="BU246" s="206">
        <v>82645</v>
      </c>
      <c r="BV246" s="206">
        <v>41720</v>
      </c>
      <c r="BW246" s="206">
        <v>1680</v>
      </c>
      <c r="BX246" s="206">
        <v>48053</v>
      </c>
      <c r="BY246" s="206">
        <v>45360</v>
      </c>
      <c r="BZ246" s="206">
        <v>45560</v>
      </c>
      <c r="CA246" s="206">
        <v>38364.67</v>
      </c>
      <c r="CB246" s="206">
        <v>2795</v>
      </c>
      <c r="CC246" s="206">
        <v>144985</v>
      </c>
      <c r="CD246" s="206">
        <v>80769</v>
      </c>
      <c r="CE246" s="206">
        <v>41606.949999999997</v>
      </c>
      <c r="CF246" s="206">
        <v>30135.4</v>
      </c>
      <c r="CG246" s="206">
        <v>8501</v>
      </c>
      <c r="CH246" s="206">
        <v>2790</v>
      </c>
      <c r="CI246" s="206">
        <v>30692.9</v>
      </c>
      <c r="CJ246" s="206">
        <v>38290</v>
      </c>
      <c r="CK246" s="206">
        <v>115305</v>
      </c>
      <c r="CL246" s="206"/>
      <c r="CM246" s="206">
        <v>37618.5</v>
      </c>
    </row>
    <row r="247" spans="1:91" ht="24.6" hidden="1">
      <c r="A247" s="125">
        <v>28</v>
      </c>
      <c r="B247" s="255" t="s">
        <v>974</v>
      </c>
      <c r="C247" s="128" t="s">
        <v>542</v>
      </c>
      <c r="D247" s="204">
        <v>4020</v>
      </c>
      <c r="E247" s="204"/>
      <c r="F247" s="204">
        <v>11120</v>
      </c>
      <c r="G247" s="204"/>
      <c r="H247" s="204">
        <v>9915.2999999999993</v>
      </c>
      <c r="I247" s="204"/>
      <c r="J247" s="204">
        <v>5735</v>
      </c>
      <c r="K247" s="204">
        <v>13800</v>
      </c>
      <c r="L247" s="204">
        <v>45050</v>
      </c>
      <c r="M247" s="204"/>
      <c r="N247" s="204">
        <v>22640</v>
      </c>
      <c r="O247" s="204">
        <v>538</v>
      </c>
      <c r="P247" s="204">
        <v>17610</v>
      </c>
      <c r="Q247" s="204">
        <v>1900</v>
      </c>
      <c r="R247" s="204"/>
      <c r="S247" s="204"/>
      <c r="T247" s="204"/>
      <c r="U247" s="204"/>
      <c r="V247" s="204"/>
      <c r="W247" s="204"/>
      <c r="X247" s="204">
        <v>765</v>
      </c>
      <c r="Y247" s="204"/>
      <c r="Z247" s="204">
        <v>15320</v>
      </c>
      <c r="AA247" s="204"/>
      <c r="AB247" s="204"/>
      <c r="AC247" s="204">
        <v>5020</v>
      </c>
      <c r="AD247" s="204"/>
      <c r="AE247" s="204"/>
      <c r="AF247" s="204">
        <v>1780</v>
      </c>
      <c r="AG247" s="204"/>
      <c r="AH247" s="204"/>
      <c r="AI247" s="204"/>
      <c r="AJ247" s="204">
        <v>3080</v>
      </c>
      <c r="AK247" s="204"/>
      <c r="AL247" s="204">
        <v>231890</v>
      </c>
      <c r="AM247" s="204">
        <v>7440</v>
      </c>
      <c r="AN247" s="204"/>
      <c r="AO247" s="204"/>
      <c r="AP247" s="204"/>
      <c r="AQ247" s="204">
        <v>4974</v>
      </c>
      <c r="AR247" s="204">
        <v>2260</v>
      </c>
      <c r="AS247" s="204">
        <v>13750</v>
      </c>
      <c r="AT247" s="204">
        <v>1370</v>
      </c>
      <c r="AU247" s="204"/>
      <c r="AV247" s="204">
        <v>3090</v>
      </c>
      <c r="AW247" s="204"/>
      <c r="AX247" s="204"/>
      <c r="AY247" s="204"/>
      <c r="AZ247" s="204"/>
      <c r="BA247" s="204">
        <v>31800</v>
      </c>
      <c r="BB247" s="204"/>
      <c r="BC247" s="204"/>
      <c r="BD247" s="204">
        <v>345</v>
      </c>
      <c r="BE247" s="204">
        <v>7200</v>
      </c>
      <c r="BF247" s="204"/>
      <c r="BG247" s="204"/>
      <c r="BH247" s="204">
        <v>60375.8</v>
      </c>
      <c r="BI247" s="204">
        <v>5800</v>
      </c>
      <c r="BJ247" s="204">
        <v>5180</v>
      </c>
      <c r="BK247" s="204">
        <v>450</v>
      </c>
      <c r="BL247" s="204"/>
      <c r="BM247" s="204">
        <v>52424</v>
      </c>
      <c r="BN247" s="204"/>
      <c r="BO247" s="204"/>
      <c r="BP247" s="204">
        <v>4990</v>
      </c>
      <c r="BQ247" s="204"/>
      <c r="BR247" s="204">
        <v>390</v>
      </c>
      <c r="BS247" s="206"/>
      <c r="BT247" s="204">
        <v>13040</v>
      </c>
      <c r="BU247" s="206"/>
      <c r="BV247" s="204"/>
      <c r="BW247" s="204"/>
      <c r="BX247" s="204"/>
      <c r="BY247" s="206"/>
      <c r="BZ247" s="204">
        <v>20580</v>
      </c>
      <c r="CA247" s="204"/>
      <c r="CB247" s="204"/>
      <c r="CC247" s="204">
        <v>136456</v>
      </c>
      <c r="CD247" s="206"/>
      <c r="CE247" s="206">
        <v>4145</v>
      </c>
      <c r="CF247" s="204">
        <v>1890</v>
      </c>
      <c r="CG247" s="204"/>
      <c r="CH247" s="204"/>
      <c r="CI247" s="204">
        <v>540</v>
      </c>
      <c r="CJ247" s="204"/>
      <c r="CK247" s="204"/>
      <c r="CL247" s="204"/>
      <c r="CM247" s="204"/>
    </row>
    <row r="248" spans="1:91" ht="24.6" hidden="1">
      <c r="A248" s="125">
        <v>28</v>
      </c>
      <c r="B248" s="255" t="s">
        <v>975</v>
      </c>
      <c r="C248" s="128" t="s">
        <v>543</v>
      </c>
      <c r="D248" s="204">
        <v>89830</v>
      </c>
      <c r="E248" s="204">
        <v>150635</v>
      </c>
      <c r="F248" s="204">
        <v>217500</v>
      </c>
      <c r="G248" s="204">
        <v>116033</v>
      </c>
      <c r="H248" s="204">
        <v>49500</v>
      </c>
      <c r="I248" s="204">
        <v>93460</v>
      </c>
      <c r="J248" s="204">
        <v>116689</v>
      </c>
      <c r="K248" s="204">
        <v>151680</v>
      </c>
      <c r="L248" s="204">
        <v>169099</v>
      </c>
      <c r="M248" s="204">
        <v>111295</v>
      </c>
      <c r="N248" s="204">
        <v>74810</v>
      </c>
      <c r="O248" s="204">
        <v>1820</v>
      </c>
      <c r="P248" s="204">
        <v>753009</v>
      </c>
      <c r="Q248" s="204">
        <v>92550</v>
      </c>
      <c r="R248" s="204">
        <v>41205</v>
      </c>
      <c r="S248" s="204">
        <v>229060</v>
      </c>
      <c r="T248" s="204">
        <v>38670</v>
      </c>
      <c r="U248" s="204">
        <v>72636</v>
      </c>
      <c r="V248" s="204">
        <v>68320</v>
      </c>
      <c r="W248" s="204">
        <v>31600</v>
      </c>
      <c r="X248" s="204">
        <v>845658</v>
      </c>
      <c r="Y248" s="204">
        <v>39400</v>
      </c>
      <c r="Z248" s="204">
        <v>123540</v>
      </c>
      <c r="AA248" s="204">
        <v>70885</v>
      </c>
      <c r="AB248" s="204">
        <v>32504</v>
      </c>
      <c r="AC248" s="204">
        <v>52280</v>
      </c>
      <c r="AD248" s="204">
        <v>64441</v>
      </c>
      <c r="AE248" s="204">
        <v>445660</v>
      </c>
      <c r="AF248" s="204">
        <v>88540</v>
      </c>
      <c r="AG248" s="204">
        <v>178780</v>
      </c>
      <c r="AH248" s="204">
        <v>21890</v>
      </c>
      <c r="AI248" s="204">
        <v>140590</v>
      </c>
      <c r="AJ248" s="204">
        <v>12490</v>
      </c>
      <c r="AK248" s="204">
        <v>149315</v>
      </c>
      <c r="AL248" s="204">
        <v>339174.2</v>
      </c>
      <c r="AM248" s="204">
        <v>251685</v>
      </c>
      <c r="AN248" s="204">
        <v>36240</v>
      </c>
      <c r="AO248" s="204">
        <v>151800</v>
      </c>
      <c r="AP248" s="204">
        <v>108970</v>
      </c>
      <c r="AQ248" s="204">
        <v>560490</v>
      </c>
      <c r="AR248" s="204">
        <v>48560</v>
      </c>
      <c r="AS248" s="204">
        <v>193031.67</v>
      </c>
      <c r="AT248" s="204">
        <v>42540</v>
      </c>
      <c r="AU248" s="204">
        <v>88570</v>
      </c>
      <c r="AV248" s="204">
        <v>74400</v>
      </c>
      <c r="AW248" s="204">
        <v>45520</v>
      </c>
      <c r="AX248" s="204">
        <v>55160.02</v>
      </c>
      <c r="AY248" s="204">
        <v>52580</v>
      </c>
      <c r="AZ248" s="204">
        <v>89570</v>
      </c>
      <c r="BA248" s="204">
        <v>195930</v>
      </c>
      <c r="BB248" s="204">
        <v>405030</v>
      </c>
      <c r="BC248" s="204">
        <v>33150</v>
      </c>
      <c r="BD248" s="204"/>
      <c r="BE248" s="204">
        <v>301430</v>
      </c>
      <c r="BF248" s="204">
        <v>56750</v>
      </c>
      <c r="BG248" s="204">
        <v>55818</v>
      </c>
      <c r="BH248" s="204">
        <v>122410</v>
      </c>
      <c r="BI248" s="204">
        <v>156149</v>
      </c>
      <c r="BJ248" s="204">
        <v>5809.83</v>
      </c>
      <c r="BK248" s="204">
        <v>74250</v>
      </c>
      <c r="BL248" s="204">
        <v>39125</v>
      </c>
      <c r="BM248" s="204">
        <v>548309</v>
      </c>
      <c r="BN248" s="204">
        <v>58320</v>
      </c>
      <c r="BO248" s="204">
        <v>140924.5</v>
      </c>
      <c r="BP248" s="204">
        <v>72635</v>
      </c>
      <c r="BQ248" s="204">
        <v>78246</v>
      </c>
      <c r="BR248" s="204">
        <v>63800</v>
      </c>
      <c r="BS248" s="204">
        <v>719491</v>
      </c>
      <c r="BT248" s="204">
        <v>42530</v>
      </c>
      <c r="BU248" s="204"/>
      <c r="BV248" s="206">
        <v>45280</v>
      </c>
      <c r="BW248" s="204">
        <v>32570</v>
      </c>
      <c r="BX248" s="204">
        <v>76066</v>
      </c>
      <c r="BY248" s="204">
        <v>205640</v>
      </c>
      <c r="BZ248" s="204">
        <v>106470</v>
      </c>
      <c r="CA248" s="204"/>
      <c r="CB248" s="204">
        <v>4250</v>
      </c>
      <c r="CC248" s="204">
        <v>38640</v>
      </c>
      <c r="CD248" s="204">
        <v>132000</v>
      </c>
      <c r="CE248" s="204">
        <v>9060</v>
      </c>
      <c r="CF248" s="204">
        <v>142170</v>
      </c>
      <c r="CG248" s="204">
        <v>51733</v>
      </c>
      <c r="CH248" s="204">
        <v>114550</v>
      </c>
      <c r="CI248" s="204">
        <v>22200</v>
      </c>
      <c r="CJ248" s="204">
        <v>58150</v>
      </c>
      <c r="CK248" s="204">
        <v>78456</v>
      </c>
      <c r="CL248" s="206">
        <v>23290</v>
      </c>
      <c r="CM248" s="204">
        <v>1100</v>
      </c>
    </row>
    <row r="249" spans="1:91" ht="24.6" hidden="1">
      <c r="A249" s="125">
        <v>28</v>
      </c>
      <c r="B249" s="255" t="s">
        <v>976</v>
      </c>
      <c r="C249" s="128" t="s">
        <v>544</v>
      </c>
      <c r="D249" s="204">
        <v>1428636</v>
      </c>
      <c r="E249" s="204">
        <v>330745.5</v>
      </c>
      <c r="F249" s="204">
        <v>342012</v>
      </c>
      <c r="G249" s="204">
        <v>299961.5</v>
      </c>
      <c r="H249" s="204">
        <v>159538</v>
      </c>
      <c r="I249" s="204">
        <v>98704</v>
      </c>
      <c r="J249" s="204">
        <v>298810.38</v>
      </c>
      <c r="K249" s="204">
        <v>394490</v>
      </c>
      <c r="L249" s="204">
        <v>410343.94</v>
      </c>
      <c r="M249" s="204">
        <v>515954.5</v>
      </c>
      <c r="N249" s="204">
        <v>662222.66</v>
      </c>
      <c r="O249" s="204">
        <v>54891.08</v>
      </c>
      <c r="P249" s="204">
        <v>2027339.58</v>
      </c>
      <c r="Q249" s="204">
        <v>166386</v>
      </c>
      <c r="R249" s="204">
        <v>577670.85</v>
      </c>
      <c r="S249" s="204">
        <v>519535</v>
      </c>
      <c r="T249" s="204">
        <v>195586</v>
      </c>
      <c r="U249" s="204">
        <v>363539.87</v>
      </c>
      <c r="V249" s="204">
        <v>202002.6</v>
      </c>
      <c r="W249" s="204">
        <v>72245</v>
      </c>
      <c r="X249" s="204">
        <v>2460423.6</v>
      </c>
      <c r="Y249" s="204">
        <v>160852.06</v>
      </c>
      <c r="Z249" s="204">
        <v>483079.3</v>
      </c>
      <c r="AA249" s="204">
        <v>300334.5</v>
      </c>
      <c r="AB249" s="204">
        <v>123460</v>
      </c>
      <c r="AC249" s="204">
        <v>97554.01</v>
      </c>
      <c r="AD249" s="204">
        <v>257660.88</v>
      </c>
      <c r="AE249" s="204">
        <v>2960255.91</v>
      </c>
      <c r="AF249" s="204">
        <v>265201.5</v>
      </c>
      <c r="AG249" s="204">
        <v>155935</v>
      </c>
      <c r="AH249" s="204">
        <v>491999.95</v>
      </c>
      <c r="AI249" s="204">
        <v>542623.18999999994</v>
      </c>
      <c r="AJ249" s="204">
        <v>241961.5</v>
      </c>
      <c r="AK249" s="204">
        <v>191537.83</v>
      </c>
      <c r="AL249" s="204">
        <v>748709.04</v>
      </c>
      <c r="AM249" s="204">
        <v>362118</v>
      </c>
      <c r="AN249" s="204">
        <v>82746.55</v>
      </c>
      <c r="AO249" s="204">
        <v>660035.97</v>
      </c>
      <c r="AP249" s="204">
        <v>497492.5</v>
      </c>
      <c r="AQ249" s="204">
        <v>232100</v>
      </c>
      <c r="AR249" s="204">
        <v>99098</v>
      </c>
      <c r="AS249" s="204">
        <v>1543620.5</v>
      </c>
      <c r="AT249" s="204">
        <v>186210.01</v>
      </c>
      <c r="AU249" s="204">
        <v>113178</v>
      </c>
      <c r="AV249" s="204">
        <v>270714.75</v>
      </c>
      <c r="AW249" s="204">
        <v>108389</v>
      </c>
      <c r="AX249" s="204">
        <v>136919.85</v>
      </c>
      <c r="AY249" s="204">
        <v>255223.7</v>
      </c>
      <c r="AZ249" s="204">
        <v>164011.99</v>
      </c>
      <c r="BA249" s="204">
        <v>358662.52</v>
      </c>
      <c r="BB249" s="204">
        <v>313423</v>
      </c>
      <c r="BC249" s="204">
        <v>108381</v>
      </c>
      <c r="BD249" s="204">
        <v>1031753.92</v>
      </c>
      <c r="BE249" s="204">
        <v>422681.5</v>
      </c>
      <c r="BF249" s="204">
        <v>106091</v>
      </c>
      <c r="BG249" s="204">
        <v>252097.46</v>
      </c>
      <c r="BH249" s="204">
        <v>1533799.41</v>
      </c>
      <c r="BI249" s="204">
        <v>98310.16</v>
      </c>
      <c r="BJ249" s="204">
        <v>131390</v>
      </c>
      <c r="BK249" s="204">
        <v>185645</v>
      </c>
      <c r="BL249" s="204">
        <v>148981</v>
      </c>
      <c r="BM249" s="204">
        <v>1076355</v>
      </c>
      <c r="BN249" s="204">
        <v>789126.86</v>
      </c>
      <c r="BO249" s="204">
        <v>504921.79</v>
      </c>
      <c r="BP249" s="204">
        <v>583696</v>
      </c>
      <c r="BQ249" s="204">
        <v>631382.72</v>
      </c>
      <c r="BR249" s="204">
        <v>219364.5</v>
      </c>
      <c r="BS249" s="204">
        <v>4907402.3</v>
      </c>
      <c r="BT249" s="204">
        <v>701488.06</v>
      </c>
      <c r="BU249" s="204">
        <v>568908</v>
      </c>
      <c r="BV249" s="204">
        <v>1228887.46</v>
      </c>
      <c r="BW249" s="204">
        <v>56452.77</v>
      </c>
      <c r="BX249" s="204">
        <v>147858.85999999999</v>
      </c>
      <c r="BY249" s="204">
        <v>536678.30000000005</v>
      </c>
      <c r="BZ249" s="204">
        <v>526681</v>
      </c>
      <c r="CA249" s="204">
        <v>199828.67</v>
      </c>
      <c r="CB249" s="204">
        <v>312176.13</v>
      </c>
      <c r="CC249" s="204">
        <v>1925684.5</v>
      </c>
      <c r="CD249" s="204">
        <v>817891.55</v>
      </c>
      <c r="CE249" s="204">
        <v>181152.13</v>
      </c>
      <c r="CF249" s="204">
        <v>403325.14</v>
      </c>
      <c r="CG249" s="204">
        <v>192218</v>
      </c>
      <c r="CH249" s="204">
        <v>122671.33</v>
      </c>
      <c r="CI249" s="204">
        <v>137583.44</v>
      </c>
      <c r="CJ249" s="204">
        <v>161848.92000000001</v>
      </c>
      <c r="CK249" s="204">
        <v>2289269.69</v>
      </c>
      <c r="CL249" s="204">
        <v>89745</v>
      </c>
      <c r="CM249" s="204">
        <v>92746.3</v>
      </c>
    </row>
    <row r="250" spans="1:91" ht="24.6" hidden="1">
      <c r="A250" s="125">
        <v>28</v>
      </c>
      <c r="B250" s="255" t="s">
        <v>977</v>
      </c>
      <c r="C250" s="128" t="s">
        <v>545</v>
      </c>
      <c r="D250" s="204">
        <v>64042</v>
      </c>
      <c r="E250" s="204">
        <v>43114.93</v>
      </c>
      <c r="F250" s="204">
        <v>44658</v>
      </c>
      <c r="G250" s="204">
        <v>583978.5</v>
      </c>
      <c r="H250" s="204">
        <v>6005</v>
      </c>
      <c r="I250" s="204">
        <v>3928</v>
      </c>
      <c r="J250" s="204">
        <v>218475</v>
      </c>
      <c r="K250" s="204">
        <v>85830</v>
      </c>
      <c r="L250" s="204">
        <v>81996</v>
      </c>
      <c r="M250" s="204">
        <v>26700</v>
      </c>
      <c r="N250" s="204">
        <v>212101</v>
      </c>
      <c r="O250" s="204">
        <v>14603.1</v>
      </c>
      <c r="P250" s="204">
        <v>90376.22</v>
      </c>
      <c r="Q250" s="204">
        <v>27857.8</v>
      </c>
      <c r="R250" s="204">
        <v>430648</v>
      </c>
      <c r="S250" s="204">
        <v>166957</v>
      </c>
      <c r="T250" s="204">
        <v>44734.9</v>
      </c>
      <c r="U250" s="204">
        <v>62127</v>
      </c>
      <c r="V250" s="204">
        <v>69299</v>
      </c>
      <c r="W250" s="204">
        <v>6196</v>
      </c>
      <c r="X250" s="204">
        <v>864135.82</v>
      </c>
      <c r="Y250" s="204">
        <v>12473</v>
      </c>
      <c r="Z250" s="204">
        <v>32245</v>
      </c>
      <c r="AA250" s="204">
        <v>12662</v>
      </c>
      <c r="AB250" s="204">
        <v>22825</v>
      </c>
      <c r="AC250" s="204">
        <v>25697</v>
      </c>
      <c r="AD250" s="204">
        <v>38895</v>
      </c>
      <c r="AE250" s="204">
        <v>461430</v>
      </c>
      <c r="AF250" s="204">
        <v>25938.75</v>
      </c>
      <c r="AG250" s="204">
        <v>91283</v>
      </c>
      <c r="AH250" s="204">
        <v>41760</v>
      </c>
      <c r="AI250" s="204">
        <v>26015</v>
      </c>
      <c r="AJ250" s="204">
        <v>62920</v>
      </c>
      <c r="AK250" s="204">
        <v>15790</v>
      </c>
      <c r="AL250" s="204">
        <v>74121</v>
      </c>
      <c r="AM250" s="204">
        <v>128614</v>
      </c>
      <c r="AN250" s="204">
        <v>36441</v>
      </c>
      <c r="AO250" s="204">
        <v>63306</v>
      </c>
      <c r="AP250" s="204">
        <v>304175.7</v>
      </c>
      <c r="AQ250" s="204">
        <v>202786</v>
      </c>
      <c r="AR250" s="204">
        <v>103931.1</v>
      </c>
      <c r="AS250" s="204">
        <v>728909.7</v>
      </c>
      <c r="AT250" s="204">
        <v>29271</v>
      </c>
      <c r="AU250" s="204">
        <v>47785</v>
      </c>
      <c r="AV250" s="204">
        <v>44160</v>
      </c>
      <c r="AW250" s="204">
        <v>31996.45</v>
      </c>
      <c r="AX250" s="204">
        <v>52883</v>
      </c>
      <c r="AY250" s="204">
        <v>40370</v>
      </c>
      <c r="AZ250" s="204">
        <v>21677</v>
      </c>
      <c r="BA250" s="204">
        <v>62523.54</v>
      </c>
      <c r="BB250" s="204">
        <v>60420</v>
      </c>
      <c r="BC250" s="204">
        <v>88211</v>
      </c>
      <c r="BD250" s="204">
        <v>130080</v>
      </c>
      <c r="BE250" s="204">
        <v>61100</v>
      </c>
      <c r="BF250" s="204">
        <v>13255</v>
      </c>
      <c r="BG250" s="204">
        <v>238376.01</v>
      </c>
      <c r="BH250" s="204">
        <v>170767.88</v>
      </c>
      <c r="BI250" s="204">
        <v>22852</v>
      </c>
      <c r="BJ250" s="204">
        <v>11515</v>
      </c>
      <c r="BK250" s="204">
        <v>1960</v>
      </c>
      <c r="BL250" s="204">
        <v>22939</v>
      </c>
      <c r="BM250" s="204">
        <v>81875</v>
      </c>
      <c r="BN250" s="204">
        <v>58300</v>
      </c>
      <c r="BO250" s="204">
        <v>71867</v>
      </c>
      <c r="BP250" s="204">
        <v>40735</v>
      </c>
      <c r="BQ250" s="204">
        <v>444641.42</v>
      </c>
      <c r="BR250" s="204">
        <v>152945</v>
      </c>
      <c r="BS250" s="204">
        <v>2394577</v>
      </c>
      <c r="BT250" s="206">
        <v>25972</v>
      </c>
      <c r="BU250" s="204">
        <v>119560</v>
      </c>
      <c r="BV250" s="204">
        <v>59852</v>
      </c>
      <c r="BW250" s="204">
        <v>700</v>
      </c>
      <c r="BX250" s="204">
        <v>88800</v>
      </c>
      <c r="BY250" s="204">
        <v>22890</v>
      </c>
      <c r="BZ250" s="204">
        <v>20870</v>
      </c>
      <c r="CA250" s="204">
        <v>14065</v>
      </c>
      <c r="CB250" s="204">
        <v>20805</v>
      </c>
      <c r="CC250" s="204">
        <v>27540</v>
      </c>
      <c r="CD250" s="204">
        <v>108776.04</v>
      </c>
      <c r="CE250" s="204">
        <v>27993.34</v>
      </c>
      <c r="CF250" s="204">
        <v>61429.5</v>
      </c>
      <c r="CG250" s="204">
        <v>15935</v>
      </c>
      <c r="CH250" s="204">
        <v>53170</v>
      </c>
      <c r="CI250" s="204">
        <v>36933.129999999997</v>
      </c>
      <c r="CJ250" s="204">
        <v>57457</v>
      </c>
      <c r="CK250" s="204">
        <v>100432.85</v>
      </c>
      <c r="CL250" s="204">
        <v>15053</v>
      </c>
      <c r="CM250" s="204">
        <v>11550.91</v>
      </c>
    </row>
    <row r="251" spans="1:91" ht="24.6" hidden="1">
      <c r="A251" s="125">
        <v>28</v>
      </c>
      <c r="B251" s="255" t="s">
        <v>978</v>
      </c>
      <c r="C251" s="128" t="s">
        <v>546</v>
      </c>
      <c r="D251" s="204"/>
      <c r="E251" s="204"/>
      <c r="F251" s="204">
        <v>6925</v>
      </c>
      <c r="G251" s="204">
        <v>5030</v>
      </c>
      <c r="H251" s="204"/>
      <c r="I251" s="204">
        <v>53740</v>
      </c>
      <c r="J251" s="204">
        <v>89780</v>
      </c>
      <c r="K251" s="204">
        <v>117840</v>
      </c>
      <c r="L251" s="204"/>
      <c r="M251" s="204">
        <v>623999.15</v>
      </c>
      <c r="N251" s="204">
        <v>2830</v>
      </c>
      <c r="O251" s="204"/>
      <c r="P251" s="204"/>
      <c r="Q251" s="204"/>
      <c r="R251" s="204">
        <v>12851</v>
      </c>
      <c r="S251" s="204">
        <v>2000</v>
      </c>
      <c r="T251" s="204"/>
      <c r="U251" s="204">
        <v>19680</v>
      </c>
      <c r="V251" s="204"/>
      <c r="W251" s="204">
        <v>956</v>
      </c>
      <c r="X251" s="204">
        <v>34085</v>
      </c>
      <c r="Y251" s="204">
        <v>2440</v>
      </c>
      <c r="Z251" s="204">
        <v>6590</v>
      </c>
      <c r="AA251" s="204"/>
      <c r="AB251" s="204">
        <v>3270</v>
      </c>
      <c r="AC251" s="204"/>
      <c r="AD251" s="204">
        <v>350</v>
      </c>
      <c r="AE251" s="204"/>
      <c r="AF251" s="204"/>
      <c r="AG251" s="204">
        <v>3513</v>
      </c>
      <c r="AH251" s="204">
        <v>10700</v>
      </c>
      <c r="AI251" s="204">
        <v>16995</v>
      </c>
      <c r="AJ251" s="204">
        <v>3525</v>
      </c>
      <c r="AK251" s="204"/>
      <c r="AL251" s="204"/>
      <c r="AM251" s="204"/>
      <c r="AN251" s="204">
        <v>15000</v>
      </c>
      <c r="AO251" s="204"/>
      <c r="AP251" s="204">
        <v>15880</v>
      </c>
      <c r="AQ251" s="204">
        <v>1550</v>
      </c>
      <c r="AR251" s="204">
        <v>1000</v>
      </c>
      <c r="AS251" s="204">
        <v>1320</v>
      </c>
      <c r="AT251" s="204">
        <v>135362</v>
      </c>
      <c r="AU251" s="204">
        <v>142390.75</v>
      </c>
      <c r="AV251" s="204"/>
      <c r="AW251" s="204">
        <v>27150</v>
      </c>
      <c r="AX251" s="204"/>
      <c r="AY251" s="204"/>
      <c r="AZ251" s="204">
        <v>2520</v>
      </c>
      <c r="BA251" s="204">
        <v>9150</v>
      </c>
      <c r="BB251" s="204">
        <v>14300</v>
      </c>
      <c r="BC251" s="204">
        <v>62090</v>
      </c>
      <c r="BD251" s="204">
        <v>11520</v>
      </c>
      <c r="BE251" s="204">
        <v>15100</v>
      </c>
      <c r="BF251" s="204">
        <v>106740</v>
      </c>
      <c r="BG251" s="204">
        <v>64000</v>
      </c>
      <c r="BH251" s="204">
        <v>4375</v>
      </c>
      <c r="BI251" s="204">
        <v>13569</v>
      </c>
      <c r="BJ251" s="204"/>
      <c r="BK251" s="204">
        <v>5000</v>
      </c>
      <c r="BL251" s="204"/>
      <c r="BM251" s="204"/>
      <c r="BN251" s="204"/>
      <c r="BO251" s="204">
        <v>361840</v>
      </c>
      <c r="BP251" s="204">
        <v>50636</v>
      </c>
      <c r="BQ251" s="204">
        <v>598290.17000000004</v>
      </c>
      <c r="BR251" s="204">
        <v>21480</v>
      </c>
      <c r="BS251" s="204">
        <v>994750.9</v>
      </c>
      <c r="BT251" s="204">
        <v>41919.5</v>
      </c>
      <c r="BU251" s="204">
        <v>52680</v>
      </c>
      <c r="BV251" s="204"/>
      <c r="BW251" s="204">
        <v>50130.400000000001</v>
      </c>
      <c r="BX251" s="204"/>
      <c r="BY251" s="204">
        <v>90131</v>
      </c>
      <c r="BZ251" s="204">
        <v>2000</v>
      </c>
      <c r="CA251" s="204">
        <v>20238</v>
      </c>
      <c r="CB251" s="204">
        <v>63545</v>
      </c>
      <c r="CC251" s="204">
        <v>113270</v>
      </c>
      <c r="CD251" s="204">
        <v>1708</v>
      </c>
      <c r="CE251" s="204">
        <v>1905</v>
      </c>
      <c r="CF251" s="204">
        <v>11338</v>
      </c>
      <c r="CG251" s="204">
        <v>23305</v>
      </c>
      <c r="CH251" s="204">
        <v>22580</v>
      </c>
      <c r="CI251" s="204">
        <v>2440</v>
      </c>
      <c r="CJ251" s="204">
        <v>11900</v>
      </c>
      <c r="CK251" s="204">
        <v>14180</v>
      </c>
      <c r="CL251" s="204">
        <v>7090</v>
      </c>
      <c r="CM251" s="204">
        <v>1615</v>
      </c>
    </row>
    <row r="252" spans="1:91" ht="24.6" hidden="1">
      <c r="A252" s="125">
        <v>28</v>
      </c>
      <c r="B252" s="255" t="s">
        <v>979</v>
      </c>
      <c r="C252" s="128" t="s">
        <v>547</v>
      </c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204"/>
      <c r="P252" s="204"/>
      <c r="Q252" s="204"/>
      <c r="R252" s="204"/>
      <c r="S252" s="204"/>
      <c r="T252" s="204"/>
      <c r="U252" s="204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4"/>
      <c r="AT252" s="204"/>
      <c r="AU252" s="204"/>
      <c r="AV252" s="204"/>
      <c r="AW252" s="204"/>
      <c r="AX252" s="204"/>
      <c r="AY252" s="204"/>
      <c r="AZ252" s="204"/>
      <c r="BA252" s="204"/>
      <c r="BB252" s="204"/>
      <c r="BC252" s="204"/>
      <c r="BD252" s="204"/>
      <c r="BE252" s="204"/>
      <c r="BF252" s="204"/>
      <c r="BG252" s="204"/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6"/>
      <c r="BT252" s="206"/>
      <c r="BU252" s="206"/>
      <c r="BV252" s="206"/>
      <c r="BW252" s="206"/>
      <c r="BX252" s="204"/>
      <c r="BY252" s="206"/>
      <c r="BZ252" s="204"/>
      <c r="CA252" s="206"/>
      <c r="CB252" s="204"/>
      <c r="CC252" s="206"/>
      <c r="CD252" s="206"/>
      <c r="CE252" s="206"/>
      <c r="CF252" s="206"/>
      <c r="CG252" s="206"/>
      <c r="CH252" s="204"/>
      <c r="CI252" s="206"/>
      <c r="CJ252" s="206"/>
      <c r="CK252" s="206"/>
      <c r="CL252" s="206"/>
      <c r="CM252" s="206"/>
    </row>
    <row r="253" spans="1:91" ht="24.6" hidden="1">
      <c r="A253" s="125">
        <v>29</v>
      </c>
      <c r="B253" s="255" t="s">
        <v>980</v>
      </c>
      <c r="C253" s="128" t="s">
        <v>548</v>
      </c>
      <c r="D253" s="204">
        <v>90000</v>
      </c>
      <c r="E253" s="204">
        <v>8700</v>
      </c>
      <c r="F253" s="204">
        <v>172168</v>
      </c>
      <c r="G253" s="204">
        <v>5003482</v>
      </c>
      <c r="H253" s="204">
        <v>300000</v>
      </c>
      <c r="I253" s="204"/>
      <c r="J253" s="204"/>
      <c r="K253" s="204"/>
      <c r="L253" s="204">
        <v>50000</v>
      </c>
      <c r="M253" s="204">
        <v>1008798</v>
      </c>
      <c r="N253" s="204">
        <v>146700</v>
      </c>
      <c r="O253" s="204"/>
      <c r="P253" s="204">
        <v>15000</v>
      </c>
      <c r="Q253" s="204">
        <v>920400</v>
      </c>
      <c r="R253" s="204">
        <v>193000</v>
      </c>
      <c r="S253" s="204"/>
      <c r="T253" s="204">
        <v>1420169</v>
      </c>
      <c r="U253" s="204"/>
      <c r="V253" s="204"/>
      <c r="W253" s="204"/>
      <c r="X253" s="204">
        <v>1291890</v>
      </c>
      <c r="Y253" s="204"/>
      <c r="Z253" s="204">
        <v>12400</v>
      </c>
      <c r="AA253" s="204"/>
      <c r="AB253" s="204">
        <v>1226800.6399999999</v>
      </c>
      <c r="AC253" s="204"/>
      <c r="AD253" s="204">
        <v>550000</v>
      </c>
      <c r="AE253" s="204"/>
      <c r="AF253" s="204"/>
      <c r="AG253" s="204">
        <v>938700</v>
      </c>
      <c r="AH253" s="204"/>
      <c r="AI253" s="204">
        <v>500</v>
      </c>
      <c r="AJ253" s="204"/>
      <c r="AK253" s="204"/>
      <c r="AL253" s="204">
        <v>483700</v>
      </c>
      <c r="AM253" s="204">
        <v>449400</v>
      </c>
      <c r="AN253" s="204"/>
      <c r="AO253" s="204"/>
      <c r="AP253" s="204">
        <v>72500</v>
      </c>
      <c r="AQ253" s="204"/>
      <c r="AR253" s="204"/>
      <c r="AS253" s="204"/>
      <c r="AT253" s="204">
        <v>144966</v>
      </c>
      <c r="AU253" s="204">
        <v>1593400</v>
      </c>
      <c r="AV253" s="204">
        <v>0</v>
      </c>
      <c r="AW253" s="204">
        <v>489000</v>
      </c>
      <c r="AX253" s="204">
        <v>634535.59</v>
      </c>
      <c r="AY253" s="204"/>
      <c r="AZ253" s="204"/>
      <c r="BA253" s="204">
        <v>111838</v>
      </c>
      <c r="BB253" s="204"/>
      <c r="BC253" s="204"/>
      <c r="BD253" s="204">
        <v>3251278.8</v>
      </c>
      <c r="BE253" s="204"/>
      <c r="BF253" s="204">
        <v>35000</v>
      </c>
      <c r="BG253" s="204"/>
      <c r="BH253" s="204"/>
      <c r="BI253" s="204"/>
      <c r="BJ253" s="204"/>
      <c r="BK253" s="204"/>
      <c r="BL253" s="204"/>
      <c r="BM253" s="204"/>
      <c r="BN253" s="204">
        <v>248750</v>
      </c>
      <c r="BO253" s="204"/>
      <c r="BP253" s="204"/>
      <c r="BQ253" s="204"/>
      <c r="BR253" s="204"/>
      <c r="BS253" s="206">
        <v>16740846.91</v>
      </c>
      <c r="BT253" s="204">
        <v>274700</v>
      </c>
      <c r="BU253" s="206">
        <v>4200</v>
      </c>
      <c r="BV253" s="206">
        <v>37784</v>
      </c>
      <c r="BW253" s="204"/>
      <c r="BX253" s="204"/>
      <c r="BY253" s="206">
        <v>46610</v>
      </c>
      <c r="BZ253" s="204"/>
      <c r="CA253" s="204"/>
      <c r="CB253" s="204"/>
      <c r="CC253" s="204">
        <v>492820</v>
      </c>
      <c r="CD253" s="206"/>
      <c r="CE253" s="204"/>
      <c r="CF253" s="204"/>
      <c r="CG253" s="206"/>
      <c r="CH253" s="204"/>
      <c r="CI253" s="204">
        <v>51000</v>
      </c>
      <c r="CJ253" s="204"/>
      <c r="CK253" s="206"/>
      <c r="CL253" s="204"/>
      <c r="CM253" s="204">
        <v>85000</v>
      </c>
    </row>
    <row r="254" spans="1:91" ht="24.6" hidden="1">
      <c r="A254" s="125">
        <v>29</v>
      </c>
      <c r="B254" s="255" t="s">
        <v>981</v>
      </c>
      <c r="C254" s="128" t="s">
        <v>549</v>
      </c>
      <c r="D254" s="204"/>
      <c r="E254" s="204">
        <v>33564</v>
      </c>
      <c r="F254" s="204"/>
      <c r="G254" s="204">
        <v>95920</v>
      </c>
      <c r="H254" s="204"/>
      <c r="I254" s="204"/>
      <c r="J254" s="204"/>
      <c r="K254" s="204"/>
      <c r="L254" s="204"/>
      <c r="M254" s="204"/>
      <c r="N254" s="204"/>
      <c r="O254" s="204"/>
      <c r="P254" s="204"/>
      <c r="Q254" s="204"/>
      <c r="R254" s="204"/>
      <c r="S254" s="204"/>
      <c r="T254" s="204">
        <v>18850</v>
      </c>
      <c r="U254" s="204"/>
      <c r="V254" s="204"/>
      <c r="W254" s="204"/>
      <c r="X254" s="204">
        <v>86062.5</v>
      </c>
      <c r="Y254" s="204"/>
      <c r="Z254" s="204"/>
      <c r="AA254" s="204"/>
      <c r="AB254" s="204"/>
      <c r="AC254" s="204"/>
      <c r="AD254" s="204"/>
      <c r="AE254" s="204">
        <v>52000</v>
      </c>
      <c r="AF254" s="204">
        <v>6500</v>
      </c>
      <c r="AG254" s="204">
        <v>7200</v>
      </c>
      <c r="AH254" s="204">
        <v>13700</v>
      </c>
      <c r="AI254" s="204">
        <v>6700</v>
      </c>
      <c r="AJ254" s="204">
        <v>200</v>
      </c>
      <c r="AK254" s="204">
        <v>8030</v>
      </c>
      <c r="AL254" s="204">
        <v>432260</v>
      </c>
      <c r="AM254" s="204">
        <v>17500</v>
      </c>
      <c r="AN254" s="204">
        <v>32440</v>
      </c>
      <c r="AO254" s="204">
        <v>130850</v>
      </c>
      <c r="AP254" s="204"/>
      <c r="AQ254" s="204">
        <v>28050</v>
      </c>
      <c r="AR254" s="204"/>
      <c r="AS254" s="204">
        <v>37728.6</v>
      </c>
      <c r="AT254" s="204"/>
      <c r="AU254" s="204"/>
      <c r="AV254" s="204"/>
      <c r="AW254" s="204"/>
      <c r="AX254" s="204"/>
      <c r="AY254" s="204">
        <v>24520</v>
      </c>
      <c r="AZ254" s="204"/>
      <c r="BA254" s="204">
        <v>5992</v>
      </c>
      <c r="BB254" s="204"/>
      <c r="BC254" s="204"/>
      <c r="BD254" s="204">
        <v>38784</v>
      </c>
      <c r="BE254" s="204">
        <v>11700</v>
      </c>
      <c r="BF254" s="204">
        <v>16000</v>
      </c>
      <c r="BG254" s="204">
        <v>4700</v>
      </c>
      <c r="BH254" s="204"/>
      <c r="BI254" s="204">
        <v>2500</v>
      </c>
      <c r="BJ254" s="204">
        <v>3580</v>
      </c>
      <c r="BK254" s="204">
        <v>11600</v>
      </c>
      <c r="BL254" s="204">
        <v>8350</v>
      </c>
      <c r="BM254" s="204">
        <v>69380</v>
      </c>
      <c r="BN254" s="204">
        <v>69800</v>
      </c>
      <c r="BO254" s="204"/>
      <c r="BP254" s="204">
        <v>64146.5</v>
      </c>
      <c r="BQ254" s="204">
        <v>78439.199999999997</v>
      </c>
      <c r="BR254" s="204"/>
      <c r="BS254" s="206">
        <v>1953794.44</v>
      </c>
      <c r="BT254" s="206"/>
      <c r="BU254" s="206">
        <v>35548</v>
      </c>
      <c r="BV254" s="206">
        <v>362435.5</v>
      </c>
      <c r="BW254" s="206"/>
      <c r="BX254" s="206">
        <v>14500</v>
      </c>
      <c r="BY254" s="206">
        <v>2700</v>
      </c>
      <c r="BZ254" s="204">
        <v>35000</v>
      </c>
      <c r="CA254" s="206"/>
      <c r="CB254" s="206"/>
      <c r="CC254" s="206">
        <v>22900</v>
      </c>
      <c r="CD254" s="206"/>
      <c r="CE254" s="206"/>
      <c r="CF254" s="206">
        <v>49410</v>
      </c>
      <c r="CG254" s="206"/>
      <c r="CH254" s="206"/>
      <c r="CI254" s="206">
        <v>1500</v>
      </c>
      <c r="CJ254" s="206"/>
      <c r="CK254" s="206"/>
      <c r="CL254" s="206"/>
      <c r="CM254" s="206"/>
    </row>
    <row r="255" spans="1:91" ht="24.6" hidden="1">
      <c r="A255" s="125">
        <v>29</v>
      </c>
      <c r="B255" s="255" t="s">
        <v>982</v>
      </c>
      <c r="C255" s="128" t="s">
        <v>550</v>
      </c>
      <c r="D255" s="204">
        <v>14300</v>
      </c>
      <c r="E255" s="204">
        <v>103639.95</v>
      </c>
      <c r="F255" s="204">
        <v>131540.51</v>
      </c>
      <c r="G255" s="204">
        <v>68990</v>
      </c>
      <c r="H255" s="204">
        <v>18400</v>
      </c>
      <c r="I255" s="204">
        <v>40390</v>
      </c>
      <c r="J255" s="204">
        <v>60988.2</v>
      </c>
      <c r="K255" s="204">
        <v>31091.34</v>
      </c>
      <c r="L255" s="204">
        <v>10061.34</v>
      </c>
      <c r="M255" s="204">
        <v>77350</v>
      </c>
      <c r="N255" s="204">
        <v>76100</v>
      </c>
      <c r="O255" s="204">
        <v>5375.04</v>
      </c>
      <c r="P255" s="204">
        <v>224995.3</v>
      </c>
      <c r="Q255" s="204">
        <v>350281.2</v>
      </c>
      <c r="R255" s="204">
        <v>69659.3</v>
      </c>
      <c r="S255" s="204">
        <v>3062.34</v>
      </c>
      <c r="T255" s="204">
        <v>78502.899999999994</v>
      </c>
      <c r="U255" s="204">
        <v>70149.41</v>
      </c>
      <c r="V255" s="204">
        <v>58405.06</v>
      </c>
      <c r="W255" s="204">
        <v>4134.79</v>
      </c>
      <c r="X255" s="204">
        <v>303161.05</v>
      </c>
      <c r="Y255" s="204">
        <v>10523.3</v>
      </c>
      <c r="Z255" s="204">
        <v>24416.84</v>
      </c>
      <c r="AA255" s="204">
        <v>116519.31</v>
      </c>
      <c r="AB255" s="204">
        <v>63420.22</v>
      </c>
      <c r="AC255" s="204">
        <v>17758.349999999999</v>
      </c>
      <c r="AD255" s="204">
        <v>157055.37</v>
      </c>
      <c r="AE255" s="204">
        <v>79700.13</v>
      </c>
      <c r="AF255" s="204">
        <v>57568.56</v>
      </c>
      <c r="AG255" s="204">
        <v>46900</v>
      </c>
      <c r="AH255" s="204">
        <v>102204.71</v>
      </c>
      <c r="AI255" s="204">
        <v>86332.14</v>
      </c>
      <c r="AJ255" s="204">
        <v>141385.54999999999</v>
      </c>
      <c r="AK255" s="204">
        <v>22456.44</v>
      </c>
      <c r="AL255" s="204">
        <v>213400</v>
      </c>
      <c r="AM255" s="204">
        <v>57344.09</v>
      </c>
      <c r="AN255" s="204">
        <v>30029.39</v>
      </c>
      <c r="AO255" s="204">
        <v>20052.98</v>
      </c>
      <c r="AP255" s="204">
        <v>36590.01</v>
      </c>
      <c r="AQ255" s="204">
        <v>46089.63</v>
      </c>
      <c r="AR255" s="204">
        <v>11802.1</v>
      </c>
      <c r="AS255" s="204">
        <v>440274.36</v>
      </c>
      <c r="AT255" s="204">
        <v>186855</v>
      </c>
      <c r="AU255" s="204">
        <v>137625</v>
      </c>
      <c r="AV255" s="204">
        <v>28145</v>
      </c>
      <c r="AW255" s="204">
        <v>57318.69</v>
      </c>
      <c r="AX255" s="204">
        <v>34077.480000000003</v>
      </c>
      <c r="AY255" s="204">
        <v>76698.740000000005</v>
      </c>
      <c r="AZ255" s="204">
        <v>82242.289999999994</v>
      </c>
      <c r="BA255" s="204">
        <v>12280</v>
      </c>
      <c r="BB255" s="204">
        <v>15720.44</v>
      </c>
      <c r="BC255" s="204">
        <v>16560</v>
      </c>
      <c r="BD255" s="204">
        <v>97906.78</v>
      </c>
      <c r="BE255" s="204">
        <v>119410.6</v>
      </c>
      <c r="BF255" s="204">
        <v>10438.219999999999</v>
      </c>
      <c r="BG255" s="204">
        <v>67728.31</v>
      </c>
      <c r="BH255" s="204">
        <v>89749.65</v>
      </c>
      <c r="BI255" s="204">
        <v>44683.3</v>
      </c>
      <c r="BJ255" s="204">
        <v>65685</v>
      </c>
      <c r="BK255" s="204">
        <v>211017.16</v>
      </c>
      <c r="BL255" s="204">
        <v>74217</v>
      </c>
      <c r="BM255" s="204">
        <v>148509.04</v>
      </c>
      <c r="BN255" s="204">
        <v>442570</v>
      </c>
      <c r="BO255" s="204">
        <v>13530</v>
      </c>
      <c r="BP255" s="204">
        <v>38598.199999999997</v>
      </c>
      <c r="BQ255" s="204">
        <v>149540.29999999999</v>
      </c>
      <c r="BR255" s="204">
        <v>92777.15</v>
      </c>
      <c r="BS255" s="206">
        <v>553353.6</v>
      </c>
      <c r="BT255" s="206">
        <v>7556.84</v>
      </c>
      <c r="BU255" s="206">
        <v>182102.84</v>
      </c>
      <c r="BV255" s="206">
        <v>151800.1</v>
      </c>
      <c r="BW255" s="206">
        <v>15297.79</v>
      </c>
      <c r="BX255" s="206">
        <v>63786.89</v>
      </c>
      <c r="BY255" s="206">
        <v>77380.55</v>
      </c>
      <c r="BZ255" s="204">
        <v>14310</v>
      </c>
      <c r="CA255" s="206">
        <v>1585.74</v>
      </c>
      <c r="CB255" s="206">
        <v>74253.72</v>
      </c>
      <c r="CC255" s="206">
        <v>164440</v>
      </c>
      <c r="CD255" s="206">
        <v>119765.46</v>
      </c>
      <c r="CE255" s="206"/>
      <c r="CF255" s="206">
        <v>51110</v>
      </c>
      <c r="CG255" s="206">
        <v>43393.78</v>
      </c>
      <c r="CH255" s="206"/>
      <c r="CI255" s="206">
        <v>90472.98</v>
      </c>
      <c r="CJ255" s="206">
        <v>66995.95</v>
      </c>
      <c r="CK255" s="206">
        <v>70040</v>
      </c>
      <c r="CL255" s="206">
        <v>28928.99</v>
      </c>
      <c r="CM255" s="206">
        <v>95569.91</v>
      </c>
    </row>
    <row r="256" spans="1:91" ht="24.6" hidden="1">
      <c r="A256" s="125">
        <v>29</v>
      </c>
      <c r="B256" s="255" t="s">
        <v>983</v>
      </c>
      <c r="C256" s="145" t="s">
        <v>551</v>
      </c>
      <c r="D256" s="204"/>
      <c r="E256" s="204"/>
      <c r="F256" s="204"/>
      <c r="G256" s="204">
        <v>1583073</v>
      </c>
      <c r="H256" s="204"/>
      <c r="I256" s="204"/>
      <c r="J256" s="204"/>
      <c r="K256" s="204"/>
      <c r="L256" s="204"/>
      <c r="M256" s="204"/>
      <c r="N256" s="204"/>
      <c r="O256" s="204"/>
      <c r="P256" s="204">
        <v>212215.24</v>
      </c>
      <c r="Q256" s="204"/>
      <c r="R256" s="204"/>
      <c r="S256" s="204"/>
      <c r="T256" s="204"/>
      <c r="U256" s="204"/>
      <c r="V256" s="204"/>
      <c r="W256" s="204"/>
      <c r="X256" s="204">
        <v>175046.65</v>
      </c>
      <c r="Y256" s="204"/>
      <c r="Z256" s="204"/>
      <c r="AA256" s="204"/>
      <c r="AB256" s="204"/>
      <c r="AC256" s="204"/>
      <c r="AD256" s="204"/>
      <c r="AE256" s="204"/>
      <c r="AF256" s="204">
        <v>5000</v>
      </c>
      <c r="AG256" s="204"/>
      <c r="AH256" s="204"/>
      <c r="AI256" s="204"/>
      <c r="AJ256" s="204">
        <v>4750</v>
      </c>
      <c r="AK256" s="204"/>
      <c r="AL256" s="204">
        <v>8500</v>
      </c>
      <c r="AM256" s="204"/>
      <c r="AN256" s="204">
        <v>48900</v>
      </c>
      <c r="AO256" s="204"/>
      <c r="AP256" s="204">
        <v>56175</v>
      </c>
      <c r="AQ256" s="204">
        <v>58743</v>
      </c>
      <c r="AR256" s="204"/>
      <c r="AS256" s="204"/>
      <c r="AT256" s="204"/>
      <c r="AU256" s="204"/>
      <c r="AV256" s="204"/>
      <c r="AW256" s="204"/>
      <c r="AX256" s="204"/>
      <c r="AY256" s="204"/>
      <c r="AZ256" s="204"/>
      <c r="BA256" s="204">
        <v>2600</v>
      </c>
      <c r="BB256" s="204"/>
      <c r="BC256" s="204">
        <v>10845</v>
      </c>
      <c r="BD256" s="204"/>
      <c r="BE256" s="204"/>
      <c r="BF256" s="204"/>
      <c r="BG256" s="204"/>
      <c r="BH256" s="204">
        <v>184500</v>
      </c>
      <c r="BI256" s="204"/>
      <c r="BJ256" s="204"/>
      <c r="BK256" s="204">
        <v>48150</v>
      </c>
      <c r="BL256" s="204"/>
      <c r="BM256" s="204"/>
      <c r="BN256" s="204"/>
      <c r="BO256" s="204"/>
      <c r="BP256" s="204"/>
      <c r="BQ256" s="204">
        <v>2705.97</v>
      </c>
      <c r="BR256" s="204"/>
      <c r="BS256" s="204">
        <v>69572.160000000003</v>
      </c>
      <c r="BT256" s="204"/>
      <c r="BU256" s="204"/>
      <c r="BV256" s="206">
        <v>31030</v>
      </c>
      <c r="BW256" s="204">
        <v>39590</v>
      </c>
      <c r="BX256" s="204"/>
      <c r="BY256" s="206"/>
      <c r="BZ256" s="204"/>
      <c r="CA256" s="204">
        <v>389480</v>
      </c>
      <c r="CB256" s="204"/>
      <c r="CC256" s="204">
        <v>15000</v>
      </c>
      <c r="CD256" s="206"/>
      <c r="CE256" s="206"/>
      <c r="CF256" s="204"/>
      <c r="CG256" s="204"/>
      <c r="CH256" s="204"/>
      <c r="CI256" s="204">
        <v>3500</v>
      </c>
      <c r="CJ256" s="204"/>
      <c r="CK256" s="206"/>
      <c r="CL256" s="204"/>
      <c r="CM256" s="204"/>
    </row>
    <row r="257" spans="1:91" ht="24.6" hidden="1">
      <c r="A257" s="125">
        <v>29</v>
      </c>
      <c r="B257" s="255" t="s">
        <v>984</v>
      </c>
      <c r="C257" s="145" t="s">
        <v>552</v>
      </c>
      <c r="D257" s="204"/>
      <c r="E257" s="204"/>
      <c r="F257" s="204"/>
      <c r="G257" s="204"/>
      <c r="H257" s="204"/>
      <c r="I257" s="204"/>
      <c r="J257" s="204"/>
      <c r="K257" s="204"/>
      <c r="L257" s="204"/>
      <c r="M257" s="204"/>
      <c r="N257" s="204"/>
      <c r="O257" s="204"/>
      <c r="P257" s="204"/>
      <c r="Q257" s="204">
        <v>3000</v>
      </c>
      <c r="R257" s="204"/>
      <c r="S257" s="204"/>
      <c r="T257" s="204"/>
      <c r="U257" s="204"/>
      <c r="V257" s="204"/>
      <c r="W257" s="204"/>
      <c r="X257" s="204"/>
      <c r="Y257" s="204">
        <v>1900</v>
      </c>
      <c r="Z257" s="204"/>
      <c r="AA257" s="204"/>
      <c r="AB257" s="204"/>
      <c r="AC257" s="204">
        <v>950</v>
      </c>
      <c r="AD257" s="204"/>
      <c r="AE257" s="204"/>
      <c r="AF257" s="204"/>
      <c r="AG257" s="204"/>
      <c r="AH257" s="204"/>
      <c r="AI257" s="204"/>
      <c r="AJ257" s="204"/>
      <c r="AK257" s="204">
        <v>17700</v>
      </c>
      <c r="AL257" s="204"/>
      <c r="AM257" s="204"/>
      <c r="AN257" s="204"/>
      <c r="AO257" s="204"/>
      <c r="AP257" s="204"/>
      <c r="AQ257" s="204"/>
      <c r="AR257" s="204"/>
      <c r="AS257" s="204"/>
      <c r="AT257" s="204"/>
      <c r="AU257" s="204"/>
      <c r="AV257" s="204"/>
      <c r="AW257" s="204"/>
      <c r="AX257" s="204"/>
      <c r="AY257" s="204"/>
      <c r="AZ257" s="204"/>
      <c r="BA257" s="204"/>
      <c r="BB257" s="204"/>
      <c r="BC257" s="204"/>
      <c r="BD257" s="204"/>
      <c r="BE257" s="204"/>
      <c r="BF257" s="204"/>
      <c r="BG257" s="204"/>
      <c r="BH257" s="204"/>
      <c r="BI257" s="204"/>
      <c r="BJ257" s="204"/>
      <c r="BK257" s="204"/>
      <c r="BL257" s="204"/>
      <c r="BM257" s="204"/>
      <c r="BN257" s="204"/>
      <c r="BO257" s="204"/>
      <c r="BP257" s="204">
        <v>54500</v>
      </c>
      <c r="BQ257" s="204">
        <v>187777</v>
      </c>
      <c r="BR257" s="204"/>
      <c r="BS257" s="204"/>
      <c r="BT257" s="204"/>
      <c r="BU257" s="204"/>
      <c r="BV257" s="204"/>
      <c r="BW257" s="204"/>
      <c r="BX257" s="204"/>
      <c r="BY257" s="204"/>
      <c r="BZ257" s="204"/>
      <c r="CA257" s="204"/>
      <c r="CB257" s="204"/>
      <c r="CC257" s="204"/>
      <c r="CD257" s="204"/>
      <c r="CE257" s="204"/>
      <c r="CF257" s="204"/>
      <c r="CG257" s="204"/>
      <c r="CH257" s="204"/>
      <c r="CI257" s="204"/>
      <c r="CJ257" s="204"/>
      <c r="CK257" s="204"/>
      <c r="CL257" s="204"/>
      <c r="CM257" s="204"/>
    </row>
    <row r="258" spans="1:91" ht="24.6" hidden="1">
      <c r="A258" s="125">
        <v>29</v>
      </c>
      <c r="B258" s="255" t="s">
        <v>985</v>
      </c>
      <c r="C258" s="145" t="s">
        <v>553</v>
      </c>
      <c r="D258" s="204"/>
      <c r="E258" s="204">
        <v>108735</v>
      </c>
      <c r="F258" s="204">
        <v>78746.69</v>
      </c>
      <c r="G258" s="204">
        <v>216218.6</v>
      </c>
      <c r="H258" s="204">
        <v>13460.6</v>
      </c>
      <c r="I258" s="204"/>
      <c r="J258" s="204">
        <v>201510.8</v>
      </c>
      <c r="K258" s="204">
        <v>215280</v>
      </c>
      <c r="L258" s="204"/>
      <c r="M258" s="204">
        <v>110800</v>
      </c>
      <c r="N258" s="204">
        <v>496588</v>
      </c>
      <c r="O258" s="204"/>
      <c r="P258" s="204">
        <v>1826035.42</v>
      </c>
      <c r="Q258" s="204">
        <v>89880</v>
      </c>
      <c r="R258" s="204"/>
      <c r="S258" s="204">
        <v>3584.5</v>
      </c>
      <c r="T258" s="204">
        <v>146030</v>
      </c>
      <c r="U258" s="204">
        <v>19745</v>
      </c>
      <c r="V258" s="204">
        <v>77600</v>
      </c>
      <c r="W258" s="204">
        <v>7500</v>
      </c>
      <c r="X258" s="204">
        <v>341826.8</v>
      </c>
      <c r="Y258" s="204">
        <v>25000</v>
      </c>
      <c r="Z258" s="204">
        <v>29000</v>
      </c>
      <c r="AA258" s="204">
        <v>24550</v>
      </c>
      <c r="AB258" s="204"/>
      <c r="AC258" s="204">
        <v>17460.599999999999</v>
      </c>
      <c r="AD258" s="204"/>
      <c r="AE258" s="204">
        <v>81290</v>
      </c>
      <c r="AF258" s="204">
        <v>6968</v>
      </c>
      <c r="AG258" s="204">
        <v>175650</v>
      </c>
      <c r="AH258" s="204">
        <v>101190</v>
      </c>
      <c r="AI258" s="204">
        <v>35000</v>
      </c>
      <c r="AJ258" s="204">
        <v>42209.3</v>
      </c>
      <c r="AK258" s="204">
        <v>28290</v>
      </c>
      <c r="AL258" s="204">
        <v>4421373.93</v>
      </c>
      <c r="AM258" s="204"/>
      <c r="AN258" s="204">
        <v>187900</v>
      </c>
      <c r="AO258" s="204">
        <v>102410.6</v>
      </c>
      <c r="AP258" s="204"/>
      <c r="AQ258" s="204">
        <v>147525</v>
      </c>
      <c r="AR258" s="204"/>
      <c r="AS258" s="204">
        <v>113265</v>
      </c>
      <c r="AT258" s="204">
        <v>29960</v>
      </c>
      <c r="AU258" s="204">
        <v>8000</v>
      </c>
      <c r="AV258" s="204">
        <v>18457.5</v>
      </c>
      <c r="AW258" s="204">
        <v>21100</v>
      </c>
      <c r="AX258" s="204">
        <v>25920</v>
      </c>
      <c r="AY258" s="204">
        <v>17725.18</v>
      </c>
      <c r="AZ258" s="204"/>
      <c r="BA258" s="204">
        <v>46350</v>
      </c>
      <c r="BB258" s="204">
        <v>143710</v>
      </c>
      <c r="BC258" s="204">
        <v>7250</v>
      </c>
      <c r="BD258" s="204">
        <v>1035058</v>
      </c>
      <c r="BE258" s="204">
        <v>88184</v>
      </c>
      <c r="BF258" s="204">
        <v>13850</v>
      </c>
      <c r="BG258" s="204">
        <v>74650</v>
      </c>
      <c r="BH258" s="204">
        <v>1221723.8</v>
      </c>
      <c r="BI258" s="204">
        <v>36147.01</v>
      </c>
      <c r="BJ258" s="204">
        <v>73800</v>
      </c>
      <c r="BK258" s="204">
        <v>76216.72</v>
      </c>
      <c r="BL258" s="204">
        <v>78450</v>
      </c>
      <c r="BM258" s="204">
        <v>1480285.37</v>
      </c>
      <c r="BN258" s="204">
        <v>130357.14</v>
      </c>
      <c r="BO258" s="204">
        <v>21770</v>
      </c>
      <c r="BP258" s="204">
        <v>149700</v>
      </c>
      <c r="BQ258" s="204">
        <v>18494.36</v>
      </c>
      <c r="BR258" s="204">
        <v>21025</v>
      </c>
      <c r="BS258" s="206">
        <v>1570711.48</v>
      </c>
      <c r="BT258" s="206">
        <v>6500</v>
      </c>
      <c r="BU258" s="204">
        <v>57235</v>
      </c>
      <c r="BV258" s="206">
        <v>301670</v>
      </c>
      <c r="BW258" s="204">
        <v>30500</v>
      </c>
      <c r="BX258" s="204">
        <v>57459</v>
      </c>
      <c r="BY258" s="206">
        <v>38500</v>
      </c>
      <c r="BZ258" s="204">
        <v>134900</v>
      </c>
      <c r="CA258" s="204">
        <v>87392</v>
      </c>
      <c r="CB258" s="204">
        <v>2500</v>
      </c>
      <c r="CC258" s="204"/>
      <c r="CD258" s="206">
        <v>51700</v>
      </c>
      <c r="CE258" s="204"/>
      <c r="CF258" s="206">
        <v>193500</v>
      </c>
      <c r="CG258" s="204">
        <v>6226.06</v>
      </c>
      <c r="CH258" s="204"/>
      <c r="CI258" s="206">
        <v>39460.6</v>
      </c>
      <c r="CJ258" s="206"/>
      <c r="CK258" s="206">
        <v>43265</v>
      </c>
      <c r="CL258" s="204">
        <v>46660</v>
      </c>
      <c r="CM258" s="204"/>
    </row>
    <row r="259" spans="1:91" ht="24.6" hidden="1">
      <c r="A259" s="125">
        <v>29</v>
      </c>
      <c r="B259" s="255" t="s">
        <v>986</v>
      </c>
      <c r="C259" s="145" t="s">
        <v>554</v>
      </c>
      <c r="D259" s="204"/>
      <c r="E259" s="204"/>
      <c r="F259" s="204"/>
      <c r="G259" s="204">
        <v>145980</v>
      </c>
      <c r="H259" s="204"/>
      <c r="I259" s="204"/>
      <c r="J259" s="204"/>
      <c r="K259" s="204"/>
      <c r="L259" s="204"/>
      <c r="M259" s="204">
        <v>34240</v>
      </c>
      <c r="N259" s="204"/>
      <c r="O259" s="204"/>
      <c r="P259" s="204">
        <v>1200</v>
      </c>
      <c r="Q259" s="204">
        <v>900</v>
      </c>
      <c r="R259" s="204"/>
      <c r="S259" s="204"/>
      <c r="T259" s="204"/>
      <c r="U259" s="204"/>
      <c r="V259" s="204"/>
      <c r="W259" s="204"/>
      <c r="X259" s="204">
        <v>7600</v>
      </c>
      <c r="Y259" s="204">
        <v>2000</v>
      </c>
      <c r="Z259" s="204">
        <v>6700</v>
      </c>
      <c r="AA259" s="204"/>
      <c r="AB259" s="204"/>
      <c r="AC259" s="204">
        <v>12800</v>
      </c>
      <c r="AD259" s="204"/>
      <c r="AE259" s="204"/>
      <c r="AF259" s="204"/>
      <c r="AG259" s="204"/>
      <c r="AH259" s="204">
        <v>3450</v>
      </c>
      <c r="AI259" s="204"/>
      <c r="AJ259" s="204"/>
      <c r="AK259" s="204">
        <v>2070</v>
      </c>
      <c r="AL259" s="204">
        <v>1900</v>
      </c>
      <c r="AM259" s="204"/>
      <c r="AN259" s="204"/>
      <c r="AO259" s="204">
        <v>20500</v>
      </c>
      <c r="AP259" s="204">
        <v>3300</v>
      </c>
      <c r="AQ259" s="204"/>
      <c r="AR259" s="204"/>
      <c r="AS259" s="204"/>
      <c r="AT259" s="204"/>
      <c r="AU259" s="204"/>
      <c r="AV259" s="204"/>
      <c r="AW259" s="204"/>
      <c r="AX259" s="204"/>
      <c r="AY259" s="204"/>
      <c r="AZ259" s="204"/>
      <c r="BA259" s="204"/>
      <c r="BB259" s="204">
        <v>100000</v>
      </c>
      <c r="BC259" s="204"/>
      <c r="BD259" s="204"/>
      <c r="BE259" s="204"/>
      <c r="BF259" s="204"/>
      <c r="BG259" s="204"/>
      <c r="BH259" s="204">
        <v>2851.55</v>
      </c>
      <c r="BI259" s="204"/>
      <c r="BJ259" s="204"/>
      <c r="BK259" s="204"/>
      <c r="BL259" s="204"/>
      <c r="BM259" s="204">
        <v>22600</v>
      </c>
      <c r="BN259" s="204">
        <v>2500</v>
      </c>
      <c r="BO259" s="204"/>
      <c r="BP259" s="204"/>
      <c r="BQ259" s="204"/>
      <c r="BR259" s="204">
        <v>7940</v>
      </c>
      <c r="BS259" s="206"/>
      <c r="BT259" s="206"/>
      <c r="BU259" s="206"/>
      <c r="BV259" s="206"/>
      <c r="BW259" s="206"/>
      <c r="BX259" s="206">
        <v>4255</v>
      </c>
      <c r="BY259" s="206"/>
      <c r="BZ259" s="206"/>
      <c r="CA259" s="206"/>
      <c r="CB259" s="206"/>
      <c r="CC259" s="206"/>
      <c r="CD259" s="206"/>
      <c r="CE259" s="206"/>
      <c r="CF259" s="206"/>
      <c r="CG259" s="206"/>
      <c r="CH259" s="206"/>
      <c r="CI259" s="206"/>
      <c r="CJ259" s="206">
        <v>7800</v>
      </c>
      <c r="CK259" s="206"/>
      <c r="CL259" s="206"/>
      <c r="CM259" s="206"/>
    </row>
    <row r="260" spans="1:91" ht="24.6" hidden="1">
      <c r="A260" s="125">
        <v>29</v>
      </c>
      <c r="B260" s="255" t="s">
        <v>987</v>
      </c>
      <c r="C260" s="145" t="s">
        <v>555</v>
      </c>
      <c r="D260" s="204"/>
      <c r="E260" s="204"/>
      <c r="F260" s="204">
        <v>114775</v>
      </c>
      <c r="G260" s="204"/>
      <c r="H260" s="204"/>
      <c r="I260" s="204"/>
      <c r="J260" s="204"/>
      <c r="K260" s="204">
        <v>21432</v>
      </c>
      <c r="L260" s="204">
        <v>23000</v>
      </c>
      <c r="M260" s="204">
        <v>4600</v>
      </c>
      <c r="N260" s="204">
        <v>49909</v>
      </c>
      <c r="O260" s="204"/>
      <c r="P260" s="204"/>
      <c r="Q260" s="204"/>
      <c r="R260" s="204"/>
      <c r="S260" s="204"/>
      <c r="T260" s="204">
        <v>56496</v>
      </c>
      <c r="U260" s="204">
        <v>8907.75</v>
      </c>
      <c r="V260" s="204">
        <v>166775.75</v>
      </c>
      <c r="W260" s="204"/>
      <c r="X260" s="204">
        <v>271525.52</v>
      </c>
      <c r="Y260" s="204">
        <v>138000</v>
      </c>
      <c r="Z260" s="204"/>
      <c r="AA260" s="204">
        <v>21130</v>
      </c>
      <c r="AB260" s="204"/>
      <c r="AC260" s="204">
        <v>13300</v>
      </c>
      <c r="AD260" s="204">
        <v>18925.29</v>
      </c>
      <c r="AE260" s="204">
        <v>102934</v>
      </c>
      <c r="AF260" s="204">
        <v>26403</v>
      </c>
      <c r="AG260" s="204">
        <v>340</v>
      </c>
      <c r="AH260" s="204">
        <v>77240</v>
      </c>
      <c r="AI260" s="204">
        <v>72946</v>
      </c>
      <c r="AJ260" s="204">
        <v>17173.5</v>
      </c>
      <c r="AK260" s="204"/>
      <c r="AL260" s="204">
        <v>443106.1</v>
      </c>
      <c r="AM260" s="204">
        <v>91065.2</v>
      </c>
      <c r="AN260" s="204"/>
      <c r="AO260" s="204">
        <v>64734.5</v>
      </c>
      <c r="AP260" s="204">
        <v>28604</v>
      </c>
      <c r="AQ260" s="204">
        <v>37450</v>
      </c>
      <c r="AR260" s="204">
        <v>22523.5</v>
      </c>
      <c r="AS260" s="204">
        <v>4300</v>
      </c>
      <c r="AT260" s="204">
        <v>70745</v>
      </c>
      <c r="AU260" s="204">
        <v>154936.6</v>
      </c>
      <c r="AV260" s="204"/>
      <c r="AW260" s="204"/>
      <c r="AX260" s="204"/>
      <c r="AY260" s="204">
        <v>36380</v>
      </c>
      <c r="AZ260" s="204"/>
      <c r="BA260" s="204"/>
      <c r="BB260" s="204"/>
      <c r="BC260" s="204">
        <v>25180</v>
      </c>
      <c r="BD260" s="204">
        <v>20758.7</v>
      </c>
      <c r="BE260" s="204">
        <v>49000</v>
      </c>
      <c r="BF260" s="204"/>
      <c r="BG260" s="204"/>
      <c r="BH260" s="204"/>
      <c r="BI260" s="204"/>
      <c r="BJ260" s="204"/>
      <c r="BK260" s="204">
        <v>23000</v>
      </c>
      <c r="BL260" s="204"/>
      <c r="BM260" s="204">
        <v>66427</v>
      </c>
      <c r="BN260" s="204">
        <v>90880</v>
      </c>
      <c r="BO260" s="204">
        <v>4500</v>
      </c>
      <c r="BP260" s="204"/>
      <c r="BQ260" s="204">
        <v>19590</v>
      </c>
      <c r="BR260" s="204">
        <v>30495</v>
      </c>
      <c r="BS260" s="206">
        <v>766053.72</v>
      </c>
      <c r="BT260" s="206">
        <v>50076</v>
      </c>
      <c r="BU260" s="206"/>
      <c r="BV260" s="206"/>
      <c r="BW260" s="206">
        <v>6420</v>
      </c>
      <c r="BX260" s="206"/>
      <c r="BY260" s="206">
        <v>23762.57</v>
      </c>
      <c r="BZ260" s="206"/>
      <c r="CA260" s="206"/>
      <c r="CB260" s="204">
        <v>17548</v>
      </c>
      <c r="CC260" s="206">
        <v>64330</v>
      </c>
      <c r="CD260" s="206"/>
      <c r="CE260" s="206"/>
      <c r="CF260" s="206"/>
      <c r="CG260" s="204"/>
      <c r="CH260" s="206"/>
      <c r="CI260" s="204">
        <v>20600</v>
      </c>
      <c r="CJ260" s="204"/>
      <c r="CK260" s="206"/>
      <c r="CL260" s="204"/>
      <c r="CM260" s="204"/>
    </row>
    <row r="261" spans="1:91" ht="24.6" hidden="1">
      <c r="A261" s="125">
        <v>29</v>
      </c>
      <c r="B261" s="255" t="s">
        <v>988</v>
      </c>
      <c r="C261" s="145" t="s">
        <v>556</v>
      </c>
      <c r="D261" s="204">
        <v>358230</v>
      </c>
      <c r="E261" s="204"/>
      <c r="F261" s="204"/>
      <c r="G261" s="204"/>
      <c r="H261" s="204"/>
      <c r="I261" s="204"/>
      <c r="J261" s="204"/>
      <c r="K261" s="204"/>
      <c r="L261" s="204"/>
      <c r="M261" s="204">
        <v>34775.01</v>
      </c>
      <c r="N261" s="204">
        <v>20865</v>
      </c>
      <c r="O261" s="204"/>
      <c r="P261" s="204">
        <v>757020</v>
      </c>
      <c r="Q261" s="204"/>
      <c r="R261" s="204"/>
      <c r="S261" s="204"/>
      <c r="T261" s="204"/>
      <c r="U261" s="204"/>
      <c r="V261" s="204"/>
      <c r="W261" s="204"/>
      <c r="X261" s="204">
        <v>243960</v>
      </c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>
        <v>91034</v>
      </c>
      <c r="AM261" s="204"/>
      <c r="AN261" s="204"/>
      <c r="AO261" s="204">
        <v>8000</v>
      </c>
      <c r="AP261" s="204"/>
      <c r="AQ261" s="204"/>
      <c r="AR261" s="204"/>
      <c r="AS261" s="204"/>
      <c r="AT261" s="204"/>
      <c r="AU261" s="204"/>
      <c r="AV261" s="204">
        <v>13000</v>
      </c>
      <c r="AW261" s="204"/>
      <c r="AX261" s="204"/>
      <c r="AY261" s="204"/>
      <c r="AZ261" s="204"/>
      <c r="BA261" s="204"/>
      <c r="BB261" s="204">
        <v>537716.02</v>
      </c>
      <c r="BC261" s="204">
        <v>173607.5</v>
      </c>
      <c r="BD261" s="204">
        <v>15484.5</v>
      </c>
      <c r="BE261" s="204"/>
      <c r="BF261" s="204"/>
      <c r="BG261" s="204"/>
      <c r="BH261" s="204">
        <v>161570</v>
      </c>
      <c r="BI261" s="204"/>
      <c r="BJ261" s="204"/>
      <c r="BK261" s="204"/>
      <c r="BL261" s="204">
        <v>25680</v>
      </c>
      <c r="BM261" s="204">
        <v>1713152.7</v>
      </c>
      <c r="BN261" s="204"/>
      <c r="BO261" s="204"/>
      <c r="BP261" s="204"/>
      <c r="BQ261" s="204"/>
      <c r="BR261" s="204"/>
      <c r="BS261" s="206"/>
      <c r="BT261" s="204"/>
      <c r="BU261" s="206"/>
      <c r="BV261" s="206">
        <v>351174</v>
      </c>
      <c r="BW261" s="206"/>
      <c r="BX261" s="204"/>
      <c r="BY261" s="206">
        <v>81320</v>
      </c>
      <c r="BZ261" s="204"/>
      <c r="CA261" s="206"/>
      <c r="CB261" s="206"/>
      <c r="CC261" s="206"/>
      <c r="CD261" s="206">
        <v>38948</v>
      </c>
      <c r="CE261" s="206"/>
      <c r="CF261" s="206">
        <v>8560</v>
      </c>
      <c r="CG261" s="206"/>
      <c r="CH261" s="206"/>
      <c r="CI261" s="204"/>
      <c r="CJ261" s="206"/>
      <c r="CK261" s="206">
        <v>8560</v>
      </c>
      <c r="CL261" s="206"/>
      <c r="CM261" s="206"/>
    </row>
    <row r="262" spans="1:91" ht="24.6" hidden="1">
      <c r="A262" s="125">
        <v>29</v>
      </c>
      <c r="B262" s="255" t="s">
        <v>989</v>
      </c>
      <c r="C262" s="145" t="s">
        <v>557</v>
      </c>
      <c r="D262" s="204"/>
      <c r="E262" s="204"/>
      <c r="F262" s="204"/>
      <c r="G262" s="204"/>
      <c r="H262" s="204"/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>
        <v>200000</v>
      </c>
      <c r="AM262" s="204"/>
      <c r="AN262" s="204"/>
      <c r="AO262" s="204"/>
      <c r="AP262" s="204"/>
      <c r="AQ262" s="204"/>
      <c r="AR262" s="204">
        <v>124983</v>
      </c>
      <c r="AS262" s="204"/>
      <c r="AT262" s="204">
        <v>8250</v>
      </c>
      <c r="AU262" s="204">
        <v>22000</v>
      </c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6"/>
      <c r="BT262" s="206"/>
      <c r="BU262" s="206"/>
      <c r="BV262" s="206"/>
      <c r="BW262" s="206"/>
      <c r="BX262" s="206"/>
      <c r="BY262" s="206"/>
      <c r="BZ262" s="206"/>
      <c r="CA262" s="206"/>
      <c r="CB262" s="204"/>
      <c r="CC262" s="206"/>
      <c r="CD262" s="204"/>
      <c r="CE262" s="206"/>
      <c r="CF262" s="206"/>
      <c r="CG262" s="206"/>
      <c r="CH262" s="206"/>
      <c r="CI262" s="206"/>
      <c r="CJ262" s="204"/>
      <c r="CK262" s="206"/>
      <c r="CL262" s="206"/>
      <c r="CM262" s="206"/>
    </row>
    <row r="263" spans="1:91" ht="24.6" hidden="1">
      <c r="A263" s="125">
        <v>29</v>
      </c>
      <c r="B263" s="255" t="s">
        <v>990</v>
      </c>
      <c r="C263" s="145" t="s">
        <v>558</v>
      </c>
      <c r="D263" s="204">
        <v>7350</v>
      </c>
      <c r="E263" s="204"/>
      <c r="F263" s="204"/>
      <c r="G263" s="204">
        <v>216105</v>
      </c>
      <c r="H263" s="204"/>
      <c r="I263" s="204"/>
      <c r="J263" s="204">
        <v>207580.4</v>
      </c>
      <c r="K263" s="204">
        <v>21800</v>
      </c>
      <c r="L263" s="204"/>
      <c r="M263" s="204">
        <v>77668</v>
      </c>
      <c r="N263" s="204">
        <v>55242.37</v>
      </c>
      <c r="O263" s="204"/>
      <c r="P263" s="204">
        <v>120000</v>
      </c>
      <c r="Q263" s="204"/>
      <c r="R263" s="204"/>
      <c r="S263" s="204"/>
      <c r="T263" s="204">
        <v>26000</v>
      </c>
      <c r="U263" s="204">
        <v>65030</v>
      </c>
      <c r="V263" s="204"/>
      <c r="W263" s="204"/>
      <c r="X263" s="204">
        <v>347246.5</v>
      </c>
      <c r="Y263" s="204"/>
      <c r="Z263" s="204"/>
      <c r="AA263" s="204"/>
      <c r="AB263" s="204"/>
      <c r="AC263" s="204"/>
      <c r="AD263" s="204"/>
      <c r="AE263" s="204"/>
      <c r="AF263" s="204"/>
      <c r="AG263" s="204">
        <v>10000</v>
      </c>
      <c r="AH263" s="204"/>
      <c r="AI263" s="204"/>
      <c r="AJ263" s="204"/>
      <c r="AK263" s="204"/>
      <c r="AL263" s="204">
        <v>7001859.3399999999</v>
      </c>
      <c r="AM263" s="204"/>
      <c r="AN263" s="204"/>
      <c r="AO263" s="204"/>
      <c r="AP263" s="204">
        <v>150000</v>
      </c>
      <c r="AQ263" s="204"/>
      <c r="AR263" s="204">
        <v>25000</v>
      </c>
      <c r="AS263" s="204"/>
      <c r="AT263" s="204">
        <v>33170</v>
      </c>
      <c r="AU263" s="204">
        <v>287187.5</v>
      </c>
      <c r="AV263" s="204">
        <v>174000</v>
      </c>
      <c r="AW263" s="204">
        <v>5000</v>
      </c>
      <c r="AX263" s="204">
        <v>29680</v>
      </c>
      <c r="AY263" s="204">
        <v>22000</v>
      </c>
      <c r="AZ263" s="204"/>
      <c r="BA263" s="204"/>
      <c r="BB263" s="204"/>
      <c r="BC263" s="204"/>
      <c r="BD263" s="204"/>
      <c r="BE263" s="204">
        <v>85020</v>
      </c>
      <c r="BF263" s="204">
        <v>160000</v>
      </c>
      <c r="BG263" s="204"/>
      <c r="BH263" s="204">
        <v>530532.74</v>
      </c>
      <c r="BI263" s="204">
        <v>79508.679999999993</v>
      </c>
      <c r="BJ263" s="204"/>
      <c r="BK263" s="204"/>
      <c r="BL263" s="204"/>
      <c r="BM263" s="204"/>
      <c r="BN263" s="204"/>
      <c r="BO263" s="204"/>
      <c r="BP263" s="204"/>
      <c r="BQ263" s="204">
        <v>61436.66</v>
      </c>
      <c r="BR263" s="204">
        <v>98940</v>
      </c>
      <c r="BS263" s="206">
        <v>2510740.5</v>
      </c>
      <c r="BT263" s="204">
        <v>169250</v>
      </c>
      <c r="BU263" s="204"/>
      <c r="BV263" s="206">
        <v>152108.75</v>
      </c>
      <c r="BW263" s="206"/>
      <c r="BX263" s="206"/>
      <c r="BY263" s="206">
        <v>67500</v>
      </c>
      <c r="BZ263" s="206"/>
      <c r="CA263" s="204">
        <v>40500</v>
      </c>
      <c r="CB263" s="206"/>
      <c r="CC263" s="206"/>
      <c r="CD263" s="206"/>
      <c r="CE263" s="206"/>
      <c r="CF263" s="206">
        <v>7500</v>
      </c>
      <c r="CG263" s="204"/>
      <c r="CH263" s="206"/>
      <c r="CI263" s="204"/>
      <c r="CJ263" s="206"/>
      <c r="CK263" s="206"/>
      <c r="CL263" s="204"/>
      <c r="CM263" s="206"/>
    </row>
    <row r="264" spans="1:91" ht="24.6" hidden="1">
      <c r="A264" s="125">
        <v>29</v>
      </c>
      <c r="B264" s="255" t="s">
        <v>991</v>
      </c>
      <c r="C264" s="145" t="s">
        <v>559</v>
      </c>
      <c r="D264" s="204"/>
      <c r="E264" s="204"/>
      <c r="F264" s="204"/>
      <c r="G264" s="204"/>
      <c r="H264" s="204"/>
      <c r="I264" s="204"/>
      <c r="J264" s="204"/>
      <c r="K264" s="204">
        <v>113440</v>
      </c>
      <c r="L264" s="204">
        <v>12000</v>
      </c>
      <c r="M264" s="204">
        <v>164700</v>
      </c>
      <c r="N264" s="204"/>
      <c r="O264" s="204"/>
      <c r="P264" s="204">
        <v>171360</v>
      </c>
      <c r="Q264" s="204">
        <v>86000</v>
      </c>
      <c r="R264" s="204"/>
      <c r="S264" s="204">
        <v>35600</v>
      </c>
      <c r="T264" s="204"/>
      <c r="U264" s="204">
        <v>6000</v>
      </c>
      <c r="V264" s="204"/>
      <c r="W264" s="204"/>
      <c r="X264" s="204">
        <v>510000</v>
      </c>
      <c r="Y264" s="204"/>
      <c r="Z264" s="204"/>
      <c r="AA264" s="204">
        <v>35300</v>
      </c>
      <c r="AB264" s="204">
        <v>18000</v>
      </c>
      <c r="AC264" s="204"/>
      <c r="AD264" s="204"/>
      <c r="AE264" s="204">
        <v>82700</v>
      </c>
      <c r="AF264" s="204"/>
      <c r="AG264" s="204">
        <v>3800</v>
      </c>
      <c r="AH264" s="204">
        <v>34550</v>
      </c>
      <c r="AI264" s="204"/>
      <c r="AJ264" s="204"/>
      <c r="AK264" s="204"/>
      <c r="AL264" s="204">
        <v>358695</v>
      </c>
      <c r="AM264" s="204"/>
      <c r="AN264" s="204"/>
      <c r="AO264" s="204"/>
      <c r="AP264" s="204">
        <v>65787</v>
      </c>
      <c r="AQ264" s="204"/>
      <c r="AR264" s="204"/>
      <c r="AS264" s="204"/>
      <c r="AT264" s="204">
        <v>12300</v>
      </c>
      <c r="AU264" s="204">
        <v>89200</v>
      </c>
      <c r="AV264" s="204"/>
      <c r="AW264" s="204"/>
      <c r="AX264" s="204">
        <v>14200</v>
      </c>
      <c r="AY264" s="204"/>
      <c r="AZ264" s="204">
        <v>183947</v>
      </c>
      <c r="BA264" s="204"/>
      <c r="BB264" s="204">
        <v>82870</v>
      </c>
      <c r="BC264" s="204">
        <v>1200</v>
      </c>
      <c r="BD264" s="204">
        <v>96810</v>
      </c>
      <c r="BE264" s="204"/>
      <c r="BF264" s="204">
        <v>14500</v>
      </c>
      <c r="BG264" s="204">
        <v>2600</v>
      </c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>
        <v>9630</v>
      </c>
      <c r="BR264" s="204">
        <v>94440</v>
      </c>
      <c r="BS264" s="206">
        <v>531660.07999999996</v>
      </c>
      <c r="BT264" s="204">
        <v>18457.5</v>
      </c>
      <c r="BU264" s="204"/>
      <c r="BV264" s="204"/>
      <c r="BW264" s="204">
        <v>5900</v>
      </c>
      <c r="BX264" s="204">
        <v>9300</v>
      </c>
      <c r="BY264" s="204">
        <v>20400</v>
      </c>
      <c r="BZ264" s="204"/>
      <c r="CA264" s="204">
        <v>29150</v>
      </c>
      <c r="CB264" s="204"/>
      <c r="CC264" s="204"/>
      <c r="CD264" s="204">
        <v>22650</v>
      </c>
      <c r="CE264" s="204"/>
      <c r="CF264" s="204"/>
      <c r="CG264" s="204"/>
      <c r="CH264" s="204">
        <v>16575</v>
      </c>
      <c r="CI264" s="204">
        <v>6600</v>
      </c>
      <c r="CJ264" s="204">
        <v>30090</v>
      </c>
      <c r="CK264" s="206"/>
      <c r="CL264" s="204"/>
      <c r="CM264" s="204"/>
    </row>
    <row r="265" spans="1:91" ht="24.6" hidden="1">
      <c r="A265" s="125">
        <v>29</v>
      </c>
      <c r="B265" s="255" t="s">
        <v>992</v>
      </c>
      <c r="C265" s="145" t="s">
        <v>560</v>
      </c>
      <c r="D265" s="204"/>
      <c r="E265" s="204"/>
      <c r="F265" s="204"/>
      <c r="G265" s="204">
        <v>116825</v>
      </c>
      <c r="H265" s="204">
        <v>54400</v>
      </c>
      <c r="I265" s="204"/>
      <c r="J265" s="204"/>
      <c r="K265" s="204"/>
      <c r="L265" s="204">
        <v>300000</v>
      </c>
      <c r="M265" s="204">
        <v>65225</v>
      </c>
      <c r="N265" s="204"/>
      <c r="O265" s="204"/>
      <c r="P265" s="204"/>
      <c r="Q265" s="204"/>
      <c r="R265" s="204"/>
      <c r="S265" s="204"/>
      <c r="T265" s="204">
        <v>781695.63</v>
      </c>
      <c r="U265" s="204"/>
      <c r="V265" s="204"/>
      <c r="W265" s="204"/>
      <c r="X265" s="204"/>
      <c r="Y265" s="204"/>
      <c r="Z265" s="204">
        <v>77000</v>
      </c>
      <c r="AA265" s="204">
        <v>33500</v>
      </c>
      <c r="AB265" s="204">
        <v>677700</v>
      </c>
      <c r="AC265" s="204"/>
      <c r="AD265" s="204"/>
      <c r="AE265" s="204"/>
      <c r="AF265" s="204"/>
      <c r="AG265" s="204">
        <v>331000</v>
      </c>
      <c r="AH265" s="204"/>
      <c r="AI265" s="204"/>
      <c r="AJ265" s="204"/>
      <c r="AK265" s="204"/>
      <c r="AL265" s="204"/>
      <c r="AM265" s="204"/>
      <c r="AN265" s="204">
        <v>45000</v>
      </c>
      <c r="AO265" s="204"/>
      <c r="AP265" s="204"/>
      <c r="AQ265" s="204"/>
      <c r="AR265" s="204"/>
      <c r="AS265" s="204"/>
      <c r="AT265" s="204"/>
      <c r="AU265" s="204"/>
      <c r="AV265" s="204">
        <v>0</v>
      </c>
      <c r="AW265" s="204"/>
      <c r="AX265" s="204"/>
      <c r="AY265" s="204"/>
      <c r="AZ265" s="204"/>
      <c r="BA265" s="204"/>
      <c r="BB265" s="204"/>
      <c r="BC265" s="204"/>
      <c r="BD265" s="204"/>
      <c r="BE265" s="204"/>
      <c r="BF265" s="204"/>
      <c r="BG265" s="204"/>
      <c r="BH265" s="204"/>
      <c r="BI265" s="204"/>
      <c r="BJ265" s="204"/>
      <c r="BK265" s="204"/>
      <c r="BL265" s="204"/>
      <c r="BM265" s="204"/>
      <c r="BN265" s="204"/>
      <c r="BO265" s="204">
        <v>59500</v>
      </c>
      <c r="BP265" s="204"/>
      <c r="BQ265" s="204"/>
      <c r="BR265" s="204"/>
      <c r="BS265" s="206"/>
      <c r="BT265" s="204"/>
      <c r="BU265" s="206"/>
      <c r="BV265" s="204"/>
      <c r="BW265" s="204"/>
      <c r="BX265" s="204">
        <v>15500</v>
      </c>
      <c r="BY265" s="204"/>
      <c r="BZ265" s="206"/>
      <c r="CA265" s="204">
        <v>498000</v>
      </c>
      <c r="CB265" s="204"/>
      <c r="CC265" s="204"/>
      <c r="CD265" s="206"/>
      <c r="CE265" s="204"/>
      <c r="CF265" s="204"/>
      <c r="CG265" s="204"/>
      <c r="CH265" s="206"/>
      <c r="CI265" s="204">
        <v>388000</v>
      </c>
      <c r="CJ265" s="204"/>
      <c r="CK265" s="204"/>
      <c r="CL265" s="204"/>
      <c r="CM265" s="206"/>
    </row>
    <row r="266" spans="1:91" ht="24.6" hidden="1">
      <c r="A266" s="125">
        <v>28</v>
      </c>
      <c r="B266" s="255" t="s">
        <v>993</v>
      </c>
      <c r="C266" s="145" t="s">
        <v>561</v>
      </c>
      <c r="D266" s="204">
        <v>1357230.82</v>
      </c>
      <c r="E266" s="204">
        <v>171546.2</v>
      </c>
      <c r="F266" s="204">
        <v>116906.7</v>
      </c>
      <c r="G266" s="204">
        <v>221558.3</v>
      </c>
      <c r="H266" s="204">
        <v>131363</v>
      </c>
      <c r="I266" s="204">
        <v>211927.4</v>
      </c>
      <c r="J266" s="204">
        <v>266912.5</v>
      </c>
      <c r="K266" s="204">
        <v>378290</v>
      </c>
      <c r="L266" s="204">
        <v>260916</v>
      </c>
      <c r="M266" s="204">
        <v>161190.31</v>
      </c>
      <c r="N266" s="204">
        <v>412132.78</v>
      </c>
      <c r="O266" s="204">
        <v>41615</v>
      </c>
      <c r="P266" s="204">
        <v>442301.1</v>
      </c>
      <c r="Q266" s="204">
        <v>219827.3</v>
      </c>
      <c r="R266" s="204">
        <v>337189</v>
      </c>
      <c r="S266" s="204">
        <v>277857.09999999998</v>
      </c>
      <c r="T266" s="204">
        <v>142020</v>
      </c>
      <c r="U266" s="204">
        <v>166471.5</v>
      </c>
      <c r="V266" s="204">
        <v>113609.7</v>
      </c>
      <c r="W266" s="204">
        <v>86530</v>
      </c>
      <c r="X266" s="204">
        <v>1779200.3</v>
      </c>
      <c r="Y266" s="204">
        <v>92287.5</v>
      </c>
      <c r="Z266" s="204">
        <v>370475</v>
      </c>
      <c r="AA266" s="204">
        <v>321868</v>
      </c>
      <c r="AB266" s="204">
        <v>122180.3</v>
      </c>
      <c r="AC266" s="204">
        <v>142404</v>
      </c>
      <c r="AD266" s="204">
        <v>166482</v>
      </c>
      <c r="AE266" s="204">
        <v>221338</v>
      </c>
      <c r="AF266" s="204">
        <v>225157</v>
      </c>
      <c r="AG266" s="204">
        <v>125606.2</v>
      </c>
      <c r="AH266" s="204">
        <v>348286.6</v>
      </c>
      <c r="AI266" s="204">
        <v>235120</v>
      </c>
      <c r="AJ266" s="204">
        <v>138076</v>
      </c>
      <c r="AK266" s="204">
        <v>132595.9</v>
      </c>
      <c r="AL266" s="204">
        <v>1269823.8</v>
      </c>
      <c r="AM266" s="204">
        <v>179252.5</v>
      </c>
      <c r="AN266" s="204">
        <v>147408.29999999999</v>
      </c>
      <c r="AO266" s="204">
        <v>377361.7</v>
      </c>
      <c r="AP266" s="204">
        <v>304886</v>
      </c>
      <c r="AQ266" s="204">
        <v>261119</v>
      </c>
      <c r="AR266" s="204">
        <v>103560</v>
      </c>
      <c r="AS266" s="204">
        <v>765379.44</v>
      </c>
      <c r="AT266" s="204">
        <v>270375.94</v>
      </c>
      <c r="AU266" s="204">
        <v>795777.6</v>
      </c>
      <c r="AV266" s="204">
        <v>240186.05</v>
      </c>
      <c r="AW266" s="204">
        <v>214646</v>
      </c>
      <c r="AX266" s="204">
        <v>70298.399999999994</v>
      </c>
      <c r="AY266" s="204">
        <v>139527</v>
      </c>
      <c r="AZ266" s="204">
        <v>123908.9</v>
      </c>
      <c r="BA266" s="204">
        <v>134290.64000000001</v>
      </c>
      <c r="BB266" s="204">
        <v>456532.2</v>
      </c>
      <c r="BC266" s="204">
        <v>155065.79999999999</v>
      </c>
      <c r="BD266" s="204">
        <v>402934.76</v>
      </c>
      <c r="BE266" s="204">
        <v>252065</v>
      </c>
      <c r="BF266" s="204">
        <v>73135.899999999994</v>
      </c>
      <c r="BG266" s="204">
        <v>176359.61</v>
      </c>
      <c r="BH266" s="204">
        <v>456310.2</v>
      </c>
      <c r="BI266" s="204">
        <v>50257</v>
      </c>
      <c r="BJ266" s="204">
        <v>137856.6</v>
      </c>
      <c r="BK266" s="204">
        <v>202401</v>
      </c>
      <c r="BL266" s="204">
        <v>169283.35</v>
      </c>
      <c r="BM266" s="204">
        <v>560743.4</v>
      </c>
      <c r="BN266" s="204">
        <v>180849.6</v>
      </c>
      <c r="BO266" s="204">
        <v>194100</v>
      </c>
      <c r="BP266" s="204">
        <v>290058.7</v>
      </c>
      <c r="BQ266" s="204">
        <v>312404.40000000002</v>
      </c>
      <c r="BR266" s="204">
        <v>142175.79999999999</v>
      </c>
      <c r="BS266" s="206">
        <v>2642889.7400000002</v>
      </c>
      <c r="BT266" s="206">
        <v>124240</v>
      </c>
      <c r="BU266" s="206">
        <v>161187.59</v>
      </c>
      <c r="BV266" s="206">
        <v>247025</v>
      </c>
      <c r="BW266" s="206">
        <v>72783.899999999994</v>
      </c>
      <c r="BX266" s="206">
        <v>135456.76</v>
      </c>
      <c r="BY266" s="206">
        <v>313938.5</v>
      </c>
      <c r="BZ266" s="206">
        <v>152709.21</v>
      </c>
      <c r="CA266" s="206">
        <v>129640</v>
      </c>
      <c r="CB266" s="206">
        <v>78184.399999999994</v>
      </c>
      <c r="CC266" s="206">
        <v>289500</v>
      </c>
      <c r="CD266" s="206">
        <v>314010</v>
      </c>
      <c r="CE266" s="206">
        <v>196056.5</v>
      </c>
      <c r="CF266" s="206">
        <v>234952.5</v>
      </c>
      <c r="CG266" s="206">
        <v>118750</v>
      </c>
      <c r="CH266" s="206">
        <v>75252.61</v>
      </c>
      <c r="CI266" s="206">
        <v>134302</v>
      </c>
      <c r="CJ266" s="206">
        <v>75300.7</v>
      </c>
      <c r="CK266" s="206">
        <v>406847.88</v>
      </c>
      <c r="CL266" s="206">
        <v>89850</v>
      </c>
      <c r="CM266" s="206">
        <v>95101.74</v>
      </c>
    </row>
    <row r="267" spans="1:91" ht="24.6" hidden="1">
      <c r="A267" s="125">
        <v>29</v>
      </c>
      <c r="B267" s="255" t="s">
        <v>994</v>
      </c>
      <c r="C267" s="145" t="s">
        <v>562</v>
      </c>
      <c r="D267" s="204"/>
      <c r="E267" s="204"/>
      <c r="F267" s="204"/>
      <c r="G267" s="204">
        <v>21400</v>
      </c>
      <c r="H267" s="204"/>
      <c r="I267" s="204"/>
      <c r="J267" s="204"/>
      <c r="K267" s="204"/>
      <c r="L267" s="204"/>
      <c r="M267" s="204"/>
      <c r="N267" s="204"/>
      <c r="O267" s="204"/>
      <c r="P267" s="204"/>
      <c r="Q267" s="204">
        <v>3900</v>
      </c>
      <c r="R267" s="204"/>
      <c r="S267" s="204">
        <v>261020</v>
      </c>
      <c r="T267" s="204">
        <v>2100</v>
      </c>
      <c r="U267" s="204">
        <v>165767</v>
      </c>
      <c r="V267" s="204">
        <v>12675</v>
      </c>
      <c r="W267" s="204"/>
      <c r="X267" s="204">
        <v>138000</v>
      </c>
      <c r="Y267" s="204"/>
      <c r="Z267" s="204"/>
      <c r="AA267" s="204"/>
      <c r="AB267" s="204"/>
      <c r="AC267" s="204"/>
      <c r="AD267" s="204"/>
      <c r="AE267" s="204"/>
      <c r="AF267" s="204"/>
      <c r="AG267" s="204"/>
      <c r="AH267" s="204"/>
      <c r="AI267" s="204"/>
      <c r="AJ267" s="204"/>
      <c r="AK267" s="204"/>
      <c r="AL267" s="204">
        <v>800000</v>
      </c>
      <c r="AM267" s="204"/>
      <c r="AN267" s="204"/>
      <c r="AO267" s="204"/>
      <c r="AP267" s="204">
        <v>265500</v>
      </c>
      <c r="AQ267" s="204"/>
      <c r="AR267" s="204"/>
      <c r="AS267" s="204"/>
      <c r="AT267" s="204"/>
      <c r="AU267" s="204">
        <v>267500</v>
      </c>
      <c r="AV267" s="204"/>
      <c r="AW267" s="204">
        <v>87900</v>
      </c>
      <c r="AX267" s="204"/>
      <c r="AY267" s="204"/>
      <c r="AZ267" s="204"/>
      <c r="BA267" s="204"/>
      <c r="BB267" s="204">
        <v>459252</v>
      </c>
      <c r="BC267" s="204">
        <v>47875</v>
      </c>
      <c r="BD267" s="204">
        <v>1190664.6000000001</v>
      </c>
      <c r="BE267" s="204">
        <v>553580</v>
      </c>
      <c r="BF267" s="204">
        <v>116600</v>
      </c>
      <c r="BG267" s="204"/>
      <c r="BH267" s="204">
        <v>2600</v>
      </c>
      <c r="BI267" s="204"/>
      <c r="BJ267" s="204"/>
      <c r="BK267" s="204"/>
      <c r="BL267" s="204"/>
      <c r="BM267" s="204">
        <v>907099.5</v>
      </c>
      <c r="BN267" s="204">
        <v>424255</v>
      </c>
      <c r="BO267" s="204">
        <v>355126.34</v>
      </c>
      <c r="BP267" s="204">
        <v>487564</v>
      </c>
      <c r="BQ267" s="204">
        <v>245672</v>
      </c>
      <c r="BR267" s="204">
        <v>287112.88</v>
      </c>
      <c r="BS267" s="206">
        <v>3342500.01</v>
      </c>
      <c r="BT267" s="206"/>
      <c r="BU267" s="206"/>
      <c r="BV267" s="206">
        <v>524942.19999999995</v>
      </c>
      <c r="BW267" s="204"/>
      <c r="BX267" s="204"/>
      <c r="BY267" s="204">
        <v>406000</v>
      </c>
      <c r="BZ267" s="204"/>
      <c r="CA267" s="204"/>
      <c r="CB267" s="206"/>
      <c r="CC267" s="204"/>
      <c r="CD267" s="206">
        <v>9000</v>
      </c>
      <c r="CE267" s="206">
        <v>319973.15999999997</v>
      </c>
      <c r="CF267" s="204"/>
      <c r="CG267" s="204"/>
      <c r="CH267" s="206"/>
      <c r="CI267" s="204"/>
      <c r="CJ267" s="206"/>
      <c r="CK267" s="204"/>
      <c r="CL267" s="204"/>
      <c r="CM267" s="206"/>
    </row>
    <row r="268" spans="1:91" ht="24.6" hidden="1">
      <c r="A268" s="125">
        <v>29</v>
      </c>
      <c r="B268" s="255" t="s">
        <v>995</v>
      </c>
      <c r="C268" s="145" t="s">
        <v>563</v>
      </c>
      <c r="D268" s="204"/>
      <c r="E268" s="204"/>
      <c r="F268" s="204"/>
      <c r="G268" s="204">
        <v>80910</v>
      </c>
      <c r="H268" s="204"/>
      <c r="I268" s="204"/>
      <c r="J268" s="204"/>
      <c r="K268" s="204"/>
      <c r="L268" s="204"/>
      <c r="M268" s="204"/>
      <c r="N268" s="204"/>
      <c r="O268" s="204"/>
      <c r="P268" s="204"/>
      <c r="Q268" s="204"/>
      <c r="R268" s="204"/>
      <c r="S268" s="204"/>
      <c r="T268" s="204">
        <v>33018.5</v>
      </c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04"/>
      <c r="AT268" s="204"/>
      <c r="AU268" s="204"/>
      <c r="AV268" s="204"/>
      <c r="AW268" s="204"/>
      <c r="AX268" s="204"/>
      <c r="AY268" s="204"/>
      <c r="AZ268" s="204"/>
      <c r="BA268" s="204"/>
      <c r="BB268" s="204"/>
      <c r="BC268" s="204"/>
      <c r="BD268" s="204"/>
      <c r="BE268" s="204"/>
      <c r="BF268" s="204">
        <v>127400</v>
      </c>
      <c r="BG268" s="204"/>
      <c r="BH268" s="204"/>
      <c r="BI268" s="204"/>
      <c r="BJ268" s="204">
        <v>77735</v>
      </c>
      <c r="BK268" s="204">
        <v>210560</v>
      </c>
      <c r="BL268" s="204">
        <v>164967</v>
      </c>
      <c r="BM268" s="204"/>
      <c r="BN268" s="204"/>
      <c r="BO268" s="204">
        <v>15604</v>
      </c>
      <c r="BP268" s="204"/>
      <c r="BQ268" s="204"/>
      <c r="BR268" s="204">
        <v>30822</v>
      </c>
      <c r="BS268" s="206"/>
      <c r="BT268" s="206"/>
      <c r="BU268" s="206"/>
      <c r="BV268" s="206"/>
      <c r="BW268" s="206">
        <v>66370</v>
      </c>
      <c r="BX268" s="206"/>
      <c r="BY268" s="206"/>
      <c r="BZ268" s="206">
        <v>600</v>
      </c>
      <c r="CA268" s="206"/>
      <c r="CB268" s="206"/>
      <c r="CC268" s="206"/>
      <c r="CD268" s="206"/>
      <c r="CE268" s="206"/>
      <c r="CF268" s="206"/>
      <c r="CG268" s="206"/>
      <c r="CH268" s="206"/>
      <c r="CI268" s="206"/>
      <c r="CJ268" s="206"/>
      <c r="CK268" s="206"/>
      <c r="CL268" s="206">
        <v>143460</v>
      </c>
      <c r="CM268" s="206"/>
    </row>
    <row r="269" spans="1:91" ht="24.6" hidden="1">
      <c r="A269" s="125">
        <v>29</v>
      </c>
      <c r="B269" s="255" t="s">
        <v>996</v>
      </c>
      <c r="C269" s="128" t="s">
        <v>564</v>
      </c>
      <c r="D269" s="204"/>
      <c r="E269" s="204"/>
      <c r="F269" s="204"/>
      <c r="G269" s="204">
        <v>10000</v>
      </c>
      <c r="H269" s="204"/>
      <c r="I269" s="204"/>
      <c r="J269" s="204"/>
      <c r="K269" s="204"/>
      <c r="L269" s="204"/>
      <c r="M269" s="204"/>
      <c r="N269" s="204">
        <v>21600</v>
      </c>
      <c r="O269" s="204"/>
      <c r="P269" s="204"/>
      <c r="Q269" s="204"/>
      <c r="R269" s="204"/>
      <c r="S269" s="204"/>
      <c r="T269" s="204"/>
      <c r="U269" s="204"/>
      <c r="V269" s="204"/>
      <c r="W269" s="204"/>
      <c r="X269" s="204">
        <v>30000</v>
      </c>
      <c r="Y269" s="204"/>
      <c r="Z269" s="204"/>
      <c r="AA269" s="204"/>
      <c r="AB269" s="204"/>
      <c r="AC269" s="204"/>
      <c r="AD269" s="204"/>
      <c r="AE269" s="204"/>
      <c r="AF269" s="204"/>
      <c r="AG269" s="204"/>
      <c r="AH269" s="204"/>
      <c r="AI269" s="204"/>
      <c r="AJ269" s="204"/>
      <c r="AK269" s="204"/>
      <c r="AL269" s="204"/>
      <c r="AM269" s="204"/>
      <c r="AN269" s="204"/>
      <c r="AO269" s="204"/>
      <c r="AP269" s="204"/>
      <c r="AQ269" s="204"/>
      <c r="AR269" s="204"/>
      <c r="AS269" s="204"/>
      <c r="AT269" s="204"/>
      <c r="AU269" s="204"/>
      <c r="AV269" s="204"/>
      <c r="AW269" s="204"/>
      <c r="AX269" s="204"/>
      <c r="AY269" s="204"/>
      <c r="AZ269" s="204"/>
      <c r="BA269" s="204"/>
      <c r="BB269" s="204"/>
      <c r="BC269" s="204"/>
      <c r="BD269" s="204"/>
      <c r="BE269" s="204"/>
      <c r="BF269" s="204"/>
      <c r="BG269" s="204"/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6"/>
      <c r="BT269" s="206"/>
      <c r="BU269" s="206"/>
      <c r="BV269" s="206"/>
      <c r="BW269" s="206"/>
      <c r="BX269" s="206"/>
      <c r="BY269" s="206"/>
      <c r="BZ269" s="206"/>
      <c r="CA269" s="206"/>
      <c r="CB269" s="206"/>
      <c r="CC269" s="206"/>
      <c r="CD269" s="206"/>
      <c r="CE269" s="206"/>
      <c r="CF269" s="206"/>
      <c r="CG269" s="206"/>
      <c r="CH269" s="206"/>
      <c r="CI269" s="206"/>
      <c r="CJ269" s="206"/>
      <c r="CK269" s="206"/>
      <c r="CL269" s="206"/>
      <c r="CM269" s="206"/>
    </row>
    <row r="270" spans="1:91" ht="24.6" hidden="1">
      <c r="A270" s="125">
        <v>29</v>
      </c>
      <c r="B270" s="255" t="s">
        <v>997</v>
      </c>
      <c r="C270" s="145" t="s">
        <v>565</v>
      </c>
      <c r="D270" s="204"/>
      <c r="E270" s="204"/>
      <c r="F270" s="204"/>
      <c r="G270" s="204"/>
      <c r="H270" s="204"/>
      <c r="I270" s="204"/>
      <c r="J270" s="204"/>
      <c r="K270" s="204"/>
      <c r="L270" s="204"/>
      <c r="M270" s="204"/>
      <c r="N270" s="204"/>
      <c r="O270" s="204"/>
      <c r="P270" s="204"/>
      <c r="Q270" s="204"/>
      <c r="R270" s="204"/>
      <c r="S270" s="204">
        <v>147840</v>
      </c>
      <c r="T270" s="204"/>
      <c r="U270" s="204">
        <v>97971</v>
      </c>
      <c r="V270" s="204"/>
      <c r="W270" s="204"/>
      <c r="X270" s="204">
        <v>230400</v>
      </c>
      <c r="Y270" s="204"/>
      <c r="Z270" s="204">
        <v>143600</v>
      </c>
      <c r="AA270" s="204"/>
      <c r="AB270" s="204"/>
      <c r="AC270" s="204"/>
      <c r="AD270" s="204"/>
      <c r="AE270" s="204">
        <v>105000</v>
      </c>
      <c r="AF270" s="204"/>
      <c r="AG270" s="204"/>
      <c r="AH270" s="204"/>
      <c r="AI270" s="204"/>
      <c r="AJ270" s="204">
        <v>32000</v>
      </c>
      <c r="AK270" s="204"/>
      <c r="AL270" s="204">
        <v>1231200</v>
      </c>
      <c r="AM270" s="204"/>
      <c r="AN270" s="204">
        <v>77040</v>
      </c>
      <c r="AO270" s="204"/>
      <c r="AP270" s="204"/>
      <c r="AQ270" s="204"/>
      <c r="AR270" s="204"/>
      <c r="AS270" s="204"/>
      <c r="AT270" s="204"/>
      <c r="AU270" s="204"/>
      <c r="AV270" s="204"/>
      <c r="AW270" s="204"/>
      <c r="AX270" s="204"/>
      <c r="AY270" s="204"/>
      <c r="AZ270" s="204"/>
      <c r="BA270" s="204">
        <v>77040</v>
      </c>
      <c r="BB270" s="204"/>
      <c r="BC270" s="204">
        <v>77040</v>
      </c>
      <c r="BD270" s="204"/>
      <c r="BE270" s="204">
        <v>62340</v>
      </c>
      <c r="BF270" s="204"/>
      <c r="BG270" s="204"/>
      <c r="BH270" s="204"/>
      <c r="BI270" s="204"/>
      <c r="BJ270" s="204"/>
      <c r="BK270" s="204"/>
      <c r="BL270" s="204"/>
      <c r="BM270" s="204"/>
      <c r="BN270" s="204">
        <v>121850</v>
      </c>
      <c r="BO270" s="204">
        <v>123131.62</v>
      </c>
      <c r="BP270" s="204">
        <v>174999.9</v>
      </c>
      <c r="BQ270" s="204">
        <v>108630</v>
      </c>
      <c r="BR270" s="204"/>
      <c r="BS270" s="206">
        <v>1641200</v>
      </c>
      <c r="BT270" s="204">
        <v>28500</v>
      </c>
      <c r="BU270" s="206"/>
      <c r="BV270" s="206">
        <v>605200</v>
      </c>
      <c r="BW270" s="204"/>
      <c r="BX270" s="206"/>
      <c r="BY270" s="206"/>
      <c r="BZ270" s="206"/>
      <c r="CA270" s="206"/>
      <c r="CB270" s="206"/>
      <c r="CC270" s="204"/>
      <c r="CD270" s="206"/>
      <c r="CE270" s="206"/>
      <c r="CF270" s="206"/>
      <c r="CG270" s="206"/>
      <c r="CH270" s="206"/>
      <c r="CI270" s="206"/>
      <c r="CJ270" s="206"/>
      <c r="CK270" s="206"/>
      <c r="CL270" s="206"/>
      <c r="CM270" s="204"/>
    </row>
    <row r="271" spans="1:91" ht="24.6" hidden="1">
      <c r="A271" s="125">
        <v>29</v>
      </c>
      <c r="B271" s="255" t="s">
        <v>998</v>
      </c>
      <c r="C271" s="145" t="s">
        <v>566</v>
      </c>
      <c r="D271" s="204"/>
      <c r="E271" s="204">
        <v>5550</v>
      </c>
      <c r="F271" s="204"/>
      <c r="G271" s="204"/>
      <c r="H271" s="204"/>
      <c r="I271" s="204"/>
      <c r="J271" s="204"/>
      <c r="K271" s="204"/>
      <c r="L271" s="204"/>
      <c r="M271" s="204"/>
      <c r="N271" s="204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>
        <v>423934</v>
      </c>
      <c r="Y271" s="204"/>
      <c r="Z271" s="204"/>
      <c r="AA271" s="204"/>
      <c r="AB271" s="204"/>
      <c r="AC271" s="204"/>
      <c r="AD271" s="204"/>
      <c r="AE271" s="204"/>
      <c r="AF271" s="204"/>
      <c r="AG271" s="204">
        <v>168732</v>
      </c>
      <c r="AH271" s="204"/>
      <c r="AI271" s="204"/>
      <c r="AJ271" s="204"/>
      <c r="AK271" s="204"/>
      <c r="AL271" s="204">
        <v>912952.04</v>
      </c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>
        <v>391989</v>
      </c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>
        <v>254337</v>
      </c>
      <c r="BQ271" s="204"/>
      <c r="BR271" s="204"/>
      <c r="BS271" s="204">
        <v>4259071.1900000004</v>
      </c>
      <c r="BT271" s="206"/>
      <c r="BU271" s="204"/>
      <c r="BV271" s="204"/>
      <c r="BW271" s="204"/>
      <c r="BX271" s="204"/>
      <c r="BY271" s="204"/>
      <c r="BZ271" s="204"/>
      <c r="CA271" s="204"/>
      <c r="CB271" s="204"/>
      <c r="CC271" s="206"/>
      <c r="CD271" s="204"/>
      <c r="CE271" s="206"/>
      <c r="CF271" s="206"/>
      <c r="CG271" s="204"/>
      <c r="CH271" s="204"/>
      <c r="CI271" s="204"/>
      <c r="CJ271" s="204"/>
      <c r="CK271" s="206"/>
      <c r="CL271" s="204"/>
      <c r="CM271" s="204"/>
    </row>
    <row r="272" spans="1:91" ht="24.6" hidden="1">
      <c r="A272" s="125">
        <v>29</v>
      </c>
      <c r="B272" s="255" t="s">
        <v>999</v>
      </c>
      <c r="C272" s="145" t="s">
        <v>567</v>
      </c>
      <c r="D272" s="204">
        <v>40750</v>
      </c>
      <c r="E272" s="204">
        <v>79126.5</v>
      </c>
      <c r="F272" s="204">
        <v>63971.1</v>
      </c>
      <c r="G272" s="204">
        <v>58527</v>
      </c>
      <c r="H272" s="204">
        <v>19520</v>
      </c>
      <c r="I272" s="204"/>
      <c r="J272" s="204">
        <v>45972</v>
      </c>
      <c r="K272" s="204">
        <v>73384</v>
      </c>
      <c r="L272" s="204">
        <v>32876</v>
      </c>
      <c r="M272" s="204">
        <v>48939.5</v>
      </c>
      <c r="N272" s="204">
        <v>198848.94</v>
      </c>
      <c r="O272" s="204">
        <v>12754.4</v>
      </c>
      <c r="P272" s="204">
        <v>402411.82</v>
      </c>
      <c r="Q272" s="204">
        <v>52577.9</v>
      </c>
      <c r="R272" s="204">
        <v>37647.839999999997</v>
      </c>
      <c r="S272" s="204"/>
      <c r="T272" s="204">
        <v>41211.379999999997</v>
      </c>
      <c r="U272" s="204">
        <v>34817.040000000001</v>
      </c>
      <c r="V272" s="204">
        <v>9601.7999999999993</v>
      </c>
      <c r="W272" s="204">
        <v>10787.4</v>
      </c>
      <c r="X272" s="204">
        <v>672210.56</v>
      </c>
      <c r="Y272" s="204">
        <v>44253</v>
      </c>
      <c r="Z272" s="204">
        <v>141141</v>
      </c>
      <c r="AA272" s="204">
        <v>89016</v>
      </c>
      <c r="AB272" s="204">
        <v>10012.6</v>
      </c>
      <c r="AC272" s="204">
        <v>41316</v>
      </c>
      <c r="AD272" s="204">
        <v>12912</v>
      </c>
      <c r="AE272" s="204">
        <v>308242</v>
      </c>
      <c r="AF272" s="204">
        <v>35596</v>
      </c>
      <c r="AG272" s="204">
        <v>124760</v>
      </c>
      <c r="AH272" s="204">
        <v>57390.84</v>
      </c>
      <c r="AI272" s="204">
        <v>102277.24</v>
      </c>
      <c r="AJ272" s="204">
        <v>36462.58</v>
      </c>
      <c r="AK272" s="204">
        <v>27269</v>
      </c>
      <c r="AL272" s="204">
        <v>83889.65</v>
      </c>
      <c r="AM272" s="204">
        <v>44436</v>
      </c>
      <c r="AN272" s="204">
        <v>32985.94</v>
      </c>
      <c r="AO272" s="204">
        <v>59063.03</v>
      </c>
      <c r="AP272" s="204">
        <v>94277.7</v>
      </c>
      <c r="AQ272" s="204">
        <v>48857.93</v>
      </c>
      <c r="AR272" s="204">
        <v>11352</v>
      </c>
      <c r="AS272" s="204"/>
      <c r="AT272" s="204">
        <v>48045.14</v>
      </c>
      <c r="AU272" s="204">
        <v>63085</v>
      </c>
      <c r="AV272" s="204">
        <v>82128</v>
      </c>
      <c r="AW272" s="204">
        <v>28194</v>
      </c>
      <c r="AX272" s="204">
        <v>30954</v>
      </c>
      <c r="AY272" s="204">
        <v>54395</v>
      </c>
      <c r="AZ272" s="204">
        <v>29117</v>
      </c>
      <c r="BA272" s="204">
        <v>33480</v>
      </c>
      <c r="BB272" s="204">
        <v>206745.48</v>
      </c>
      <c r="BC272" s="204">
        <v>25728</v>
      </c>
      <c r="BD272" s="204"/>
      <c r="BE272" s="204">
        <v>42742.52</v>
      </c>
      <c r="BF272" s="204">
        <v>38161.22</v>
      </c>
      <c r="BG272" s="204">
        <v>14992.38</v>
      </c>
      <c r="BH272" s="204">
        <v>604400.24</v>
      </c>
      <c r="BI272" s="204">
        <v>23429.4</v>
      </c>
      <c r="BJ272" s="204">
        <v>18054.3</v>
      </c>
      <c r="BK272" s="204">
        <v>28013.4</v>
      </c>
      <c r="BL272" s="204">
        <v>36784.94</v>
      </c>
      <c r="BM272" s="204">
        <v>640979.5</v>
      </c>
      <c r="BN272" s="204">
        <v>91200</v>
      </c>
      <c r="BO272" s="204">
        <v>28224</v>
      </c>
      <c r="BP272" s="204">
        <v>212621.25</v>
      </c>
      <c r="BQ272" s="204">
        <v>104154.5</v>
      </c>
      <c r="BR272" s="204">
        <v>41334</v>
      </c>
      <c r="BS272" s="204">
        <v>1454264.25</v>
      </c>
      <c r="BT272" s="206">
        <v>57564</v>
      </c>
      <c r="BU272" s="206">
        <v>3000</v>
      </c>
      <c r="BV272" s="206">
        <v>313131</v>
      </c>
      <c r="BW272" s="204">
        <v>6916</v>
      </c>
      <c r="BX272" s="206">
        <v>19318</v>
      </c>
      <c r="BY272" s="206">
        <v>88129</v>
      </c>
      <c r="BZ272" s="206">
        <v>37544</v>
      </c>
      <c r="CA272" s="206">
        <v>21099</v>
      </c>
      <c r="CB272" s="206">
        <v>16757</v>
      </c>
      <c r="CC272" s="206">
        <v>60879</v>
      </c>
      <c r="CD272" s="206">
        <v>148015</v>
      </c>
      <c r="CE272" s="206">
        <v>74841</v>
      </c>
      <c r="CF272" s="206">
        <v>158899</v>
      </c>
      <c r="CG272" s="206">
        <v>21879</v>
      </c>
      <c r="CH272" s="206">
        <v>46059</v>
      </c>
      <c r="CI272" s="204">
        <v>17355</v>
      </c>
      <c r="CJ272" s="206">
        <v>27169</v>
      </c>
      <c r="CK272" s="206">
        <v>203659</v>
      </c>
      <c r="CL272" s="206">
        <v>25649</v>
      </c>
      <c r="CM272" s="206">
        <v>31603</v>
      </c>
    </row>
    <row r="273" spans="1:91" ht="24.6" hidden="1">
      <c r="A273" s="125">
        <v>29</v>
      </c>
      <c r="B273" s="255" t="s">
        <v>1000</v>
      </c>
      <c r="C273" s="145" t="s">
        <v>568</v>
      </c>
      <c r="D273" s="204">
        <v>40950</v>
      </c>
      <c r="E273" s="204">
        <v>361500</v>
      </c>
      <c r="F273" s="204"/>
      <c r="G273" s="204"/>
      <c r="H273" s="204"/>
      <c r="I273" s="204"/>
      <c r="J273" s="204"/>
      <c r="K273" s="204">
        <v>7667195</v>
      </c>
      <c r="L273" s="204">
        <v>119379.86</v>
      </c>
      <c r="M273" s="204">
        <v>24250</v>
      </c>
      <c r="N273" s="204"/>
      <c r="O273" s="204"/>
      <c r="P273" s="204">
        <v>4824980</v>
      </c>
      <c r="Q273" s="204"/>
      <c r="R273" s="204">
        <v>5510040</v>
      </c>
      <c r="S273" s="204"/>
      <c r="T273" s="204"/>
      <c r="U273" s="204"/>
      <c r="V273" s="204"/>
      <c r="W273" s="204"/>
      <c r="X273" s="204">
        <v>1230600</v>
      </c>
      <c r="Y273" s="204"/>
      <c r="Z273" s="204"/>
      <c r="AA273" s="204"/>
      <c r="AB273" s="204"/>
      <c r="AC273" s="204"/>
      <c r="AD273" s="204"/>
      <c r="AE273" s="204">
        <v>1307889</v>
      </c>
      <c r="AF273" s="204">
        <v>95000</v>
      </c>
      <c r="AG273" s="204"/>
      <c r="AH273" s="204"/>
      <c r="AI273" s="204"/>
      <c r="AJ273" s="204">
        <v>109500</v>
      </c>
      <c r="AK273" s="204"/>
      <c r="AL273" s="204">
        <v>12112958.369999999</v>
      </c>
      <c r="AM273" s="204"/>
      <c r="AN273" s="204"/>
      <c r="AO273" s="204"/>
      <c r="AP273" s="204"/>
      <c r="AQ273" s="204"/>
      <c r="AR273" s="204"/>
      <c r="AS273" s="204">
        <v>5782000</v>
      </c>
      <c r="AT273" s="204">
        <v>140000</v>
      </c>
      <c r="AU273" s="204">
        <v>228640</v>
      </c>
      <c r="AV273" s="204"/>
      <c r="AW273" s="204"/>
      <c r="AX273" s="204"/>
      <c r="AY273" s="204"/>
      <c r="AZ273" s="204"/>
      <c r="BA273" s="204"/>
      <c r="BB273" s="204"/>
      <c r="BC273" s="204"/>
      <c r="BD273" s="204">
        <v>2047810</v>
      </c>
      <c r="BE273" s="204"/>
      <c r="BF273" s="204"/>
      <c r="BG273" s="204"/>
      <c r="BH273" s="204">
        <v>90000</v>
      </c>
      <c r="BI273" s="204">
        <v>8000</v>
      </c>
      <c r="BJ273" s="204"/>
      <c r="BK273" s="204"/>
      <c r="BL273" s="204"/>
      <c r="BM273" s="204">
        <v>696666.64</v>
      </c>
      <c r="BN273" s="204"/>
      <c r="BO273" s="204"/>
      <c r="BP273" s="204"/>
      <c r="BQ273" s="204"/>
      <c r="BR273" s="204"/>
      <c r="BS273" s="204">
        <v>18594140</v>
      </c>
      <c r="BT273" s="204"/>
      <c r="BU273" s="204">
        <v>124500</v>
      </c>
      <c r="BV273" s="204">
        <v>16921400</v>
      </c>
      <c r="BW273" s="204"/>
      <c r="BX273" s="204"/>
      <c r="BY273" s="204">
        <v>2122398</v>
      </c>
      <c r="BZ273" s="204"/>
      <c r="CA273" s="204"/>
      <c r="CB273" s="204"/>
      <c r="CC273" s="204"/>
      <c r="CD273" s="204">
        <v>2780208</v>
      </c>
      <c r="CE273" s="204"/>
      <c r="CF273" s="204">
        <v>3205280</v>
      </c>
      <c r="CG273" s="204">
        <v>526392</v>
      </c>
      <c r="CH273" s="204"/>
      <c r="CI273" s="204"/>
      <c r="CJ273" s="204"/>
      <c r="CK273" s="204"/>
      <c r="CL273" s="204"/>
      <c r="CM273" s="204"/>
    </row>
    <row r="274" spans="1:91" ht="24.6" hidden="1">
      <c r="A274" s="125">
        <v>29</v>
      </c>
      <c r="B274" s="255" t="s">
        <v>1001</v>
      </c>
      <c r="C274" s="145" t="s">
        <v>569</v>
      </c>
      <c r="D274" s="204">
        <v>1142662.72</v>
      </c>
      <c r="E274" s="204">
        <v>4367321.03</v>
      </c>
      <c r="F274" s="204">
        <v>1243612</v>
      </c>
      <c r="G274" s="204">
        <v>232930</v>
      </c>
      <c r="H274" s="204">
        <v>492235</v>
      </c>
      <c r="I274" s="204">
        <v>982281.74</v>
      </c>
      <c r="J274" s="204">
        <v>469742.53</v>
      </c>
      <c r="K274" s="204">
        <v>1436715.95</v>
      </c>
      <c r="L274" s="204">
        <v>2011929</v>
      </c>
      <c r="M274" s="204">
        <v>1442229.4</v>
      </c>
      <c r="N274" s="204">
        <v>7293239.96</v>
      </c>
      <c r="O274" s="204">
        <v>85546.75</v>
      </c>
      <c r="P274" s="204">
        <v>3856375.93</v>
      </c>
      <c r="Q274" s="204">
        <v>1390765.77</v>
      </c>
      <c r="R274" s="204">
        <v>1983267.99</v>
      </c>
      <c r="S274" s="204">
        <v>2185012.7200000002</v>
      </c>
      <c r="T274" s="204">
        <v>1767252.2</v>
      </c>
      <c r="U274" s="204">
        <v>2432731.39</v>
      </c>
      <c r="V274" s="204">
        <v>1204050.22</v>
      </c>
      <c r="W274" s="204">
        <v>569291.19999999995</v>
      </c>
      <c r="X274" s="204">
        <v>303840.8</v>
      </c>
      <c r="Y274" s="204">
        <v>457248.1</v>
      </c>
      <c r="Z274" s="204">
        <v>139987.79999999999</v>
      </c>
      <c r="AA274" s="204">
        <v>486047.4</v>
      </c>
      <c r="AB274" s="204">
        <v>11980</v>
      </c>
      <c r="AC274" s="204">
        <v>255941.5</v>
      </c>
      <c r="AD274" s="204">
        <v>87005</v>
      </c>
      <c r="AE274" s="204">
        <v>583446.34</v>
      </c>
      <c r="AF274" s="204">
        <v>24700</v>
      </c>
      <c r="AG274" s="204">
        <v>446636</v>
      </c>
      <c r="AH274" s="204">
        <v>198973</v>
      </c>
      <c r="AI274" s="204">
        <v>237502</v>
      </c>
      <c r="AJ274" s="204">
        <v>747024.1</v>
      </c>
      <c r="AK274" s="204">
        <v>103455</v>
      </c>
      <c r="AL274" s="204">
        <v>877892</v>
      </c>
      <c r="AM274" s="204">
        <v>1162140.6000000001</v>
      </c>
      <c r="AN274" s="204">
        <v>1290036.5</v>
      </c>
      <c r="AO274" s="204">
        <v>6104115.54</v>
      </c>
      <c r="AP274" s="204">
        <v>303230.90000000002</v>
      </c>
      <c r="AQ274" s="204">
        <v>2802699.4</v>
      </c>
      <c r="AR274" s="204">
        <v>185090</v>
      </c>
      <c r="AS274" s="204">
        <v>3338494.56</v>
      </c>
      <c r="AT274" s="204">
        <v>885910.2</v>
      </c>
      <c r="AU274" s="204">
        <v>500314</v>
      </c>
      <c r="AV274" s="204">
        <v>962037.5</v>
      </c>
      <c r="AW274" s="204">
        <v>575485</v>
      </c>
      <c r="AX274" s="204">
        <v>30790.799999999999</v>
      </c>
      <c r="AY274" s="204">
        <v>645451</v>
      </c>
      <c r="AZ274" s="204">
        <v>401154.5</v>
      </c>
      <c r="BA274" s="204">
        <v>205111.99</v>
      </c>
      <c r="BB274" s="204">
        <v>12845781</v>
      </c>
      <c r="BC274" s="204">
        <v>312836</v>
      </c>
      <c r="BD274" s="204">
        <v>3240754.3</v>
      </c>
      <c r="BE274" s="204">
        <v>1774782.89</v>
      </c>
      <c r="BF274" s="204">
        <v>56222</v>
      </c>
      <c r="BG274" s="204">
        <v>368166.68</v>
      </c>
      <c r="BH274" s="204">
        <v>2384259.14</v>
      </c>
      <c r="BI274" s="204">
        <v>364534.8</v>
      </c>
      <c r="BJ274" s="204">
        <v>548920.38</v>
      </c>
      <c r="BK274" s="204">
        <v>137103.51999999999</v>
      </c>
      <c r="BL274" s="204">
        <v>378470</v>
      </c>
      <c r="BM274" s="204">
        <v>1724463.61</v>
      </c>
      <c r="BN274" s="204">
        <v>1025802</v>
      </c>
      <c r="BO274" s="204">
        <v>1512929.8</v>
      </c>
      <c r="BP274" s="204">
        <v>950120.7</v>
      </c>
      <c r="BQ274" s="204">
        <v>412016.8</v>
      </c>
      <c r="BR274" s="204">
        <v>181180</v>
      </c>
      <c r="BS274" s="206">
        <v>11044962.869999999</v>
      </c>
      <c r="BT274" s="206">
        <v>1232445.6399999999</v>
      </c>
      <c r="BU274" s="204">
        <v>99596.75</v>
      </c>
      <c r="BV274" s="206">
        <v>557379.06000000006</v>
      </c>
      <c r="BW274" s="204">
        <v>1332689</v>
      </c>
      <c r="BX274" s="204">
        <v>938078</v>
      </c>
      <c r="BY274" s="206">
        <v>418308.7</v>
      </c>
      <c r="BZ274" s="206"/>
      <c r="CA274" s="206">
        <v>124182.7</v>
      </c>
      <c r="CB274" s="206">
        <v>76541.600000000006</v>
      </c>
      <c r="CC274" s="206">
        <v>6331778</v>
      </c>
      <c r="CD274" s="206">
        <v>296520</v>
      </c>
      <c r="CE274" s="206">
        <v>272170.55</v>
      </c>
      <c r="CF274" s="206">
        <v>1301377.6299999999</v>
      </c>
      <c r="CG274" s="206">
        <v>899758.94</v>
      </c>
      <c r="CH274" s="206">
        <v>59766.5</v>
      </c>
      <c r="CI274" s="204">
        <v>11215</v>
      </c>
      <c r="CJ274" s="206">
        <v>243178.5</v>
      </c>
      <c r="CK274" s="206">
        <v>2927378.39</v>
      </c>
      <c r="CL274" s="204">
        <v>30440.68</v>
      </c>
      <c r="CM274" s="206">
        <v>261460.03</v>
      </c>
    </row>
    <row r="275" spans="1:91" ht="24.6" hidden="1">
      <c r="A275" s="125">
        <v>30</v>
      </c>
      <c r="B275" s="255" t="s">
        <v>1002</v>
      </c>
      <c r="C275" s="145" t="s">
        <v>570</v>
      </c>
      <c r="D275" s="204">
        <v>3872995</v>
      </c>
      <c r="E275" s="204">
        <v>332185</v>
      </c>
      <c r="F275" s="204">
        <v>342025</v>
      </c>
      <c r="G275" s="204">
        <v>135359</v>
      </c>
      <c r="H275" s="204">
        <v>114260</v>
      </c>
      <c r="I275" s="204">
        <v>253575</v>
      </c>
      <c r="J275" s="204">
        <v>652056.4</v>
      </c>
      <c r="K275" s="204">
        <v>423229</v>
      </c>
      <c r="L275" s="204">
        <v>339892</v>
      </c>
      <c r="M275" s="204">
        <v>444154</v>
      </c>
      <c r="N275" s="204">
        <v>1028290</v>
      </c>
      <c r="O275" s="204">
        <v>171174</v>
      </c>
      <c r="P275" s="204">
        <v>3555741</v>
      </c>
      <c r="Q275" s="204">
        <v>400680</v>
      </c>
      <c r="R275" s="204">
        <v>538591</v>
      </c>
      <c r="S275" s="204">
        <v>2527695.5</v>
      </c>
      <c r="T275" s="204">
        <v>383762</v>
      </c>
      <c r="U275" s="204">
        <v>671534.6</v>
      </c>
      <c r="V275" s="204">
        <v>359745</v>
      </c>
      <c r="W275" s="204">
        <v>173970</v>
      </c>
      <c r="X275" s="204">
        <v>8381720.0999999996</v>
      </c>
      <c r="Y275" s="204">
        <v>191787.5</v>
      </c>
      <c r="Z275" s="204">
        <v>195988.9</v>
      </c>
      <c r="AA275" s="204">
        <v>542817.5</v>
      </c>
      <c r="AB275" s="204">
        <v>77484.5</v>
      </c>
      <c r="AC275" s="204">
        <v>118477.2</v>
      </c>
      <c r="AD275" s="204">
        <v>45325</v>
      </c>
      <c r="AE275" s="204">
        <v>980041.9</v>
      </c>
      <c r="AF275" s="204">
        <v>11000</v>
      </c>
      <c r="AG275" s="204">
        <v>397518.3</v>
      </c>
      <c r="AH275" s="204">
        <v>358043.9</v>
      </c>
      <c r="AI275" s="204">
        <v>2819349.5</v>
      </c>
      <c r="AJ275" s="204">
        <v>314984</v>
      </c>
      <c r="AK275" s="204">
        <v>301796.08</v>
      </c>
      <c r="AL275" s="204">
        <v>7850975</v>
      </c>
      <c r="AM275" s="204">
        <v>413772.1</v>
      </c>
      <c r="AN275" s="204">
        <v>253380</v>
      </c>
      <c r="AO275" s="204">
        <v>699635</v>
      </c>
      <c r="AP275" s="204">
        <v>684154</v>
      </c>
      <c r="AQ275" s="204">
        <v>663160</v>
      </c>
      <c r="AR275" s="204">
        <v>86800</v>
      </c>
      <c r="AS275" s="204">
        <v>690980</v>
      </c>
      <c r="AT275" s="204">
        <v>267072.7</v>
      </c>
      <c r="AU275" s="204">
        <v>1981241.5</v>
      </c>
      <c r="AV275" s="204">
        <v>841630.4</v>
      </c>
      <c r="AW275" s="204">
        <v>216915.20000000001</v>
      </c>
      <c r="AX275" s="204">
        <v>192112</v>
      </c>
      <c r="AY275" s="204">
        <v>363895</v>
      </c>
      <c r="AZ275" s="204">
        <v>478790</v>
      </c>
      <c r="BA275" s="204">
        <v>182905</v>
      </c>
      <c r="BB275" s="204">
        <v>2190779.63</v>
      </c>
      <c r="BC275" s="204">
        <v>182271.8</v>
      </c>
      <c r="BD275" s="204">
        <v>4855949.3</v>
      </c>
      <c r="BE275" s="204">
        <v>1315664.6000000001</v>
      </c>
      <c r="BF275" s="204">
        <v>509418.5</v>
      </c>
      <c r="BG275" s="204">
        <v>26480</v>
      </c>
      <c r="BH275" s="204">
        <v>1609680</v>
      </c>
      <c r="BI275" s="204">
        <v>253429</v>
      </c>
      <c r="BJ275" s="204">
        <v>148310</v>
      </c>
      <c r="BK275" s="204">
        <v>509593.5</v>
      </c>
      <c r="BL275" s="204">
        <v>255805</v>
      </c>
      <c r="BM275" s="204">
        <v>5885</v>
      </c>
      <c r="BN275" s="204">
        <v>423328.4</v>
      </c>
      <c r="BO275" s="204">
        <v>583207.6</v>
      </c>
      <c r="BP275" s="204">
        <v>1646865</v>
      </c>
      <c r="BQ275" s="204">
        <v>759514</v>
      </c>
      <c r="BR275" s="204">
        <v>162613</v>
      </c>
      <c r="BS275" s="206">
        <v>55814839.520000003</v>
      </c>
      <c r="BT275" s="204">
        <v>839130.7</v>
      </c>
      <c r="BU275" s="204">
        <v>247350</v>
      </c>
      <c r="BV275" s="204">
        <v>1239711.1499999999</v>
      </c>
      <c r="BW275" s="204">
        <v>201530</v>
      </c>
      <c r="BX275" s="204">
        <v>150190</v>
      </c>
      <c r="BY275" s="204">
        <v>444950</v>
      </c>
      <c r="BZ275" s="204">
        <v>230695</v>
      </c>
      <c r="CA275" s="204">
        <v>187297</v>
      </c>
      <c r="CB275" s="204">
        <v>316410</v>
      </c>
      <c r="CC275" s="204">
        <v>393730</v>
      </c>
      <c r="CD275" s="204">
        <v>2186363.98</v>
      </c>
      <c r="CE275" s="204">
        <v>148336.5</v>
      </c>
      <c r="CF275" s="204">
        <v>1577496.9</v>
      </c>
      <c r="CG275" s="204">
        <v>196265</v>
      </c>
      <c r="CH275" s="206">
        <v>7380</v>
      </c>
      <c r="CI275" s="204">
        <v>102016</v>
      </c>
      <c r="CJ275" s="204">
        <v>72648.7</v>
      </c>
      <c r="CK275" s="204">
        <v>1028384</v>
      </c>
      <c r="CL275" s="204">
        <v>71675</v>
      </c>
      <c r="CM275" s="204">
        <v>136421</v>
      </c>
    </row>
    <row r="276" spans="1:91" ht="24.6" hidden="1">
      <c r="A276" s="125">
        <v>30</v>
      </c>
      <c r="B276" s="255" t="s">
        <v>1003</v>
      </c>
      <c r="C276" s="145" t="s">
        <v>571</v>
      </c>
      <c r="D276" s="204">
        <v>8710900</v>
      </c>
      <c r="E276" s="204"/>
      <c r="F276" s="204">
        <v>203700</v>
      </c>
      <c r="G276" s="204">
        <v>50300</v>
      </c>
      <c r="H276" s="204">
        <v>41000</v>
      </c>
      <c r="I276" s="204">
        <v>87290</v>
      </c>
      <c r="J276" s="204">
        <v>746845</v>
      </c>
      <c r="K276" s="204">
        <v>1504050</v>
      </c>
      <c r="L276" s="204">
        <v>113100</v>
      </c>
      <c r="M276" s="204"/>
      <c r="N276" s="204">
        <v>2234016</v>
      </c>
      <c r="O276" s="204">
        <v>45542</v>
      </c>
      <c r="P276" s="204">
        <v>7105712</v>
      </c>
      <c r="Q276" s="204">
        <v>809930</v>
      </c>
      <c r="R276" s="204">
        <v>545310</v>
      </c>
      <c r="S276" s="204">
        <v>977875</v>
      </c>
      <c r="T276" s="204"/>
      <c r="U276" s="204">
        <v>435870</v>
      </c>
      <c r="V276" s="204">
        <v>249300</v>
      </c>
      <c r="W276" s="204">
        <v>37860</v>
      </c>
      <c r="X276" s="204">
        <v>11145675</v>
      </c>
      <c r="Y276" s="204"/>
      <c r="Z276" s="204"/>
      <c r="AA276" s="204"/>
      <c r="AB276" s="204"/>
      <c r="AC276" s="204"/>
      <c r="AD276" s="204"/>
      <c r="AE276" s="204">
        <v>1252750</v>
      </c>
      <c r="AF276" s="204"/>
      <c r="AG276" s="204"/>
      <c r="AH276" s="204"/>
      <c r="AI276" s="204"/>
      <c r="AJ276" s="204"/>
      <c r="AK276" s="204"/>
      <c r="AL276" s="204">
        <v>10023200</v>
      </c>
      <c r="AM276" s="204"/>
      <c r="AN276" s="204"/>
      <c r="AO276" s="204"/>
      <c r="AP276" s="204">
        <v>1240850</v>
      </c>
      <c r="AQ276" s="204"/>
      <c r="AR276" s="204"/>
      <c r="AS276" s="204">
        <v>3289350</v>
      </c>
      <c r="AT276" s="204"/>
      <c r="AU276" s="204"/>
      <c r="AV276" s="204"/>
      <c r="AW276" s="204">
        <v>9770</v>
      </c>
      <c r="AX276" s="204"/>
      <c r="AY276" s="204"/>
      <c r="AZ276" s="204">
        <v>11770</v>
      </c>
      <c r="BA276" s="204"/>
      <c r="BB276" s="204">
        <v>2980470</v>
      </c>
      <c r="BC276" s="204"/>
      <c r="BD276" s="204">
        <v>2360880</v>
      </c>
      <c r="BE276" s="204">
        <v>1072080</v>
      </c>
      <c r="BF276" s="204">
        <v>54900</v>
      </c>
      <c r="BG276" s="204">
        <v>75200</v>
      </c>
      <c r="BH276" s="204">
        <v>1026750</v>
      </c>
      <c r="BI276" s="204"/>
      <c r="BJ276" s="204">
        <v>12600</v>
      </c>
      <c r="BK276" s="204"/>
      <c r="BL276" s="204"/>
      <c r="BM276" s="204">
        <v>4732241.96</v>
      </c>
      <c r="BN276" s="204">
        <v>36380</v>
      </c>
      <c r="BO276" s="204"/>
      <c r="BP276" s="204">
        <v>87200</v>
      </c>
      <c r="BQ276" s="204"/>
      <c r="BR276" s="204"/>
      <c r="BS276" s="204">
        <v>5197413</v>
      </c>
      <c r="BT276" s="204"/>
      <c r="BU276" s="204"/>
      <c r="BV276" s="204">
        <v>3776370</v>
      </c>
      <c r="BW276" s="204"/>
      <c r="BX276" s="204"/>
      <c r="BY276" s="204">
        <v>3105820</v>
      </c>
      <c r="BZ276" s="204"/>
      <c r="CA276" s="204"/>
      <c r="CB276" s="204"/>
      <c r="CC276" s="204"/>
      <c r="CD276" s="204">
        <v>2921620</v>
      </c>
      <c r="CE276" s="204">
        <v>31600</v>
      </c>
      <c r="CF276" s="204">
        <v>1378450</v>
      </c>
      <c r="CG276" s="204"/>
      <c r="CH276" s="204"/>
      <c r="CI276" s="204"/>
      <c r="CJ276" s="204"/>
      <c r="CK276" s="204">
        <v>1017143</v>
      </c>
      <c r="CL276" s="204"/>
      <c r="CM276" s="204"/>
    </row>
    <row r="277" spans="1:91" ht="24.6" hidden="1">
      <c r="A277" s="125">
        <v>32</v>
      </c>
      <c r="B277" s="255" t="s">
        <v>1004</v>
      </c>
      <c r="C277" s="145" t="s">
        <v>572</v>
      </c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04"/>
      <c r="Q277" s="204"/>
      <c r="R277" s="204"/>
      <c r="S277" s="204"/>
      <c r="T277" s="204"/>
      <c r="U277" s="204"/>
      <c r="V277" s="204"/>
      <c r="W277" s="204">
        <v>179.03</v>
      </c>
      <c r="X277" s="204"/>
      <c r="Y277" s="204"/>
      <c r="Z277" s="204"/>
      <c r="AA277" s="204"/>
      <c r="AB277" s="204"/>
      <c r="AC277" s="204"/>
      <c r="AD277" s="204"/>
      <c r="AE277" s="204"/>
      <c r="AF277" s="204"/>
      <c r="AG277" s="204"/>
      <c r="AH277" s="204"/>
      <c r="AI277" s="204"/>
      <c r="AJ277" s="204"/>
      <c r="AK277" s="204"/>
      <c r="AL277" s="204"/>
      <c r="AM277" s="204"/>
      <c r="AN277" s="204"/>
      <c r="AO277" s="204"/>
      <c r="AP277" s="204"/>
      <c r="AQ277" s="204"/>
      <c r="AR277" s="204"/>
      <c r="AS277" s="204"/>
      <c r="AT277" s="204"/>
      <c r="AU277" s="204"/>
      <c r="AV277" s="204"/>
      <c r="AW277" s="204"/>
      <c r="AX277" s="204"/>
      <c r="AY277" s="204"/>
      <c r="AZ277" s="204"/>
      <c r="BA277" s="204"/>
      <c r="BB277" s="204"/>
      <c r="BC277" s="204"/>
      <c r="BD277" s="204"/>
      <c r="BE277" s="204"/>
      <c r="BF277" s="204"/>
      <c r="BG277" s="204"/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6"/>
      <c r="BT277" s="204"/>
      <c r="BU277" s="204"/>
      <c r="BV277" s="204"/>
      <c r="BW277" s="204"/>
      <c r="BX277" s="204"/>
      <c r="BY277" s="204"/>
      <c r="BZ277" s="204"/>
      <c r="CA277" s="204"/>
      <c r="CB277" s="204"/>
      <c r="CC277" s="204"/>
      <c r="CD277" s="206"/>
      <c r="CE277" s="204"/>
      <c r="CF277" s="204"/>
      <c r="CG277" s="204"/>
      <c r="CH277" s="204"/>
      <c r="CI277" s="204"/>
      <c r="CJ277" s="204"/>
      <c r="CK277" s="204"/>
      <c r="CL277" s="204"/>
      <c r="CM277" s="204"/>
    </row>
    <row r="278" spans="1:91" ht="24.6" hidden="1">
      <c r="A278" s="125">
        <v>32</v>
      </c>
      <c r="B278" s="255" t="s">
        <v>1005</v>
      </c>
      <c r="C278" s="132" t="s">
        <v>573</v>
      </c>
      <c r="D278" s="204">
        <v>134</v>
      </c>
      <c r="E278" s="204">
        <v>18</v>
      </c>
      <c r="F278" s="204">
        <v>12</v>
      </c>
      <c r="G278" s="204">
        <v>12</v>
      </c>
      <c r="H278" s="204"/>
      <c r="I278" s="204">
        <v>99</v>
      </c>
      <c r="J278" s="204">
        <v>12</v>
      </c>
      <c r="K278" s="204">
        <v>103</v>
      </c>
      <c r="L278" s="204"/>
      <c r="M278" s="204">
        <v>92</v>
      </c>
      <c r="N278" s="204">
        <v>48</v>
      </c>
      <c r="O278" s="204">
        <v>12</v>
      </c>
      <c r="P278" s="204">
        <v>84</v>
      </c>
      <c r="Q278" s="204">
        <v>6</v>
      </c>
      <c r="R278" s="204">
        <v>24</v>
      </c>
      <c r="S278" s="204">
        <v>12</v>
      </c>
      <c r="T278" s="204"/>
      <c r="U278" s="204">
        <v>6</v>
      </c>
      <c r="V278" s="204"/>
      <c r="W278" s="204"/>
      <c r="X278" s="204">
        <v>372</v>
      </c>
      <c r="Y278" s="204">
        <v>78</v>
      </c>
      <c r="Z278" s="204">
        <v>6</v>
      </c>
      <c r="AA278" s="204"/>
      <c r="AB278" s="204"/>
      <c r="AC278" s="204">
        <v>12</v>
      </c>
      <c r="AD278" s="204">
        <v>6</v>
      </c>
      <c r="AE278" s="204">
        <v>425</v>
      </c>
      <c r="AF278" s="204">
        <v>6</v>
      </c>
      <c r="AG278" s="204">
        <v>450</v>
      </c>
      <c r="AH278" s="204">
        <v>10</v>
      </c>
      <c r="AI278" s="204">
        <v>12</v>
      </c>
      <c r="AJ278" s="204"/>
      <c r="AK278" s="204"/>
      <c r="AL278" s="204">
        <v>122</v>
      </c>
      <c r="AM278" s="204">
        <v>6</v>
      </c>
      <c r="AN278" s="204">
        <v>6</v>
      </c>
      <c r="AO278" s="204">
        <v>169</v>
      </c>
      <c r="AP278" s="204">
        <v>12</v>
      </c>
      <c r="AQ278" s="204"/>
      <c r="AR278" s="204"/>
      <c r="AS278" s="204">
        <v>30</v>
      </c>
      <c r="AT278" s="204"/>
      <c r="AU278" s="204">
        <v>58</v>
      </c>
      <c r="AV278" s="204">
        <v>78</v>
      </c>
      <c r="AW278" s="204"/>
      <c r="AX278" s="204">
        <v>106</v>
      </c>
      <c r="AY278" s="204"/>
      <c r="AZ278" s="204"/>
      <c r="BA278" s="204">
        <v>6</v>
      </c>
      <c r="BB278" s="204">
        <v>66</v>
      </c>
      <c r="BC278" s="204"/>
      <c r="BD278" s="204">
        <v>2139.54</v>
      </c>
      <c r="BE278" s="204">
        <v>20</v>
      </c>
      <c r="BF278" s="204">
        <v>90</v>
      </c>
      <c r="BG278" s="204">
        <v>24</v>
      </c>
      <c r="BH278" s="204">
        <v>1057.28</v>
      </c>
      <c r="BI278" s="204"/>
      <c r="BJ278" s="204">
        <v>6</v>
      </c>
      <c r="BK278" s="204">
        <v>6</v>
      </c>
      <c r="BL278" s="204"/>
      <c r="BM278" s="204">
        <v>381.37</v>
      </c>
      <c r="BN278" s="204">
        <v>60</v>
      </c>
      <c r="BO278" s="204">
        <v>84</v>
      </c>
      <c r="BP278" s="204">
        <v>42</v>
      </c>
      <c r="BQ278" s="204">
        <v>48</v>
      </c>
      <c r="BR278" s="204">
        <v>66</v>
      </c>
      <c r="BS278" s="204">
        <v>197.38</v>
      </c>
      <c r="BT278" s="204">
        <v>6</v>
      </c>
      <c r="BU278" s="204">
        <v>412.85</v>
      </c>
      <c r="BV278" s="204">
        <v>108</v>
      </c>
      <c r="BW278" s="204"/>
      <c r="BX278" s="206">
        <v>12</v>
      </c>
      <c r="BY278" s="206">
        <v>304.57</v>
      </c>
      <c r="BZ278" s="204"/>
      <c r="CA278" s="206">
        <v>12</v>
      </c>
      <c r="CB278" s="204">
        <v>6</v>
      </c>
      <c r="CC278" s="204">
        <v>6</v>
      </c>
      <c r="CD278" s="204">
        <v>12</v>
      </c>
      <c r="CE278" s="204">
        <v>36</v>
      </c>
      <c r="CF278" s="206">
        <v>36</v>
      </c>
      <c r="CG278" s="206">
        <v>15</v>
      </c>
      <c r="CH278" s="204">
        <v>12</v>
      </c>
      <c r="CI278" s="204">
        <v>12</v>
      </c>
      <c r="CJ278" s="204">
        <v>6</v>
      </c>
      <c r="CK278" s="204">
        <v>236</v>
      </c>
      <c r="CL278" s="206"/>
      <c r="CM278" s="204"/>
    </row>
    <row r="279" spans="1:91" ht="24.6" hidden="1">
      <c r="A279" s="125">
        <v>31</v>
      </c>
      <c r="B279" s="255" t="s">
        <v>1006</v>
      </c>
      <c r="C279" s="132" t="s">
        <v>574</v>
      </c>
      <c r="D279" s="204">
        <v>6482919.29</v>
      </c>
      <c r="E279" s="204">
        <v>909603.14</v>
      </c>
      <c r="F279" s="204">
        <v>554783.31999999995</v>
      </c>
      <c r="G279" s="204">
        <v>510743.13</v>
      </c>
      <c r="H279" s="204">
        <v>369203.93</v>
      </c>
      <c r="I279" s="204">
        <v>829495.94</v>
      </c>
      <c r="J279" s="204">
        <v>492920.48</v>
      </c>
      <c r="K279" s="204">
        <v>1148612.8999999999</v>
      </c>
      <c r="L279" s="204">
        <v>364778.16</v>
      </c>
      <c r="M279" s="204">
        <v>814607.63</v>
      </c>
      <c r="N279" s="204">
        <v>1587263.64</v>
      </c>
      <c r="O279" s="204">
        <v>263396.46000000002</v>
      </c>
      <c r="P279" s="204">
        <v>4438810.43</v>
      </c>
      <c r="Q279" s="204">
        <v>548591.39</v>
      </c>
      <c r="R279" s="204">
        <v>767871.41</v>
      </c>
      <c r="S279" s="204">
        <v>1147718.06</v>
      </c>
      <c r="T279" s="204">
        <v>571034.14</v>
      </c>
      <c r="U279" s="204">
        <v>423905.25</v>
      </c>
      <c r="V279" s="204">
        <v>622365.13</v>
      </c>
      <c r="W279" s="204">
        <v>342865.65</v>
      </c>
      <c r="X279" s="204">
        <v>4415097.6399999997</v>
      </c>
      <c r="Y279" s="204">
        <v>429519.53</v>
      </c>
      <c r="Z279" s="204">
        <v>797996.44</v>
      </c>
      <c r="AA279" s="204">
        <v>935567.79</v>
      </c>
      <c r="AB279" s="204">
        <v>100854.92</v>
      </c>
      <c r="AC279" s="204">
        <v>278697.53000000003</v>
      </c>
      <c r="AD279" s="204">
        <v>423881.49</v>
      </c>
      <c r="AE279" s="204">
        <v>1580898.45</v>
      </c>
      <c r="AF279" s="204">
        <v>256148.84</v>
      </c>
      <c r="AG279" s="204">
        <v>420309.83</v>
      </c>
      <c r="AH279" s="204">
        <v>917367.7</v>
      </c>
      <c r="AI279" s="204">
        <v>632659.01</v>
      </c>
      <c r="AJ279" s="204">
        <v>488537.17</v>
      </c>
      <c r="AK279" s="204">
        <v>320215.71999999997</v>
      </c>
      <c r="AL279" s="204">
        <v>11637566.15</v>
      </c>
      <c r="AM279" s="204">
        <v>506345.73</v>
      </c>
      <c r="AN279" s="204">
        <v>430618.62</v>
      </c>
      <c r="AO279" s="204">
        <v>1145018.6000000001</v>
      </c>
      <c r="AP279" s="204">
        <v>1002092.92</v>
      </c>
      <c r="AQ279" s="204">
        <v>672645.2</v>
      </c>
      <c r="AR279" s="204">
        <v>236684.21</v>
      </c>
      <c r="AS279" s="204">
        <v>2343091.5299999998</v>
      </c>
      <c r="AT279" s="204">
        <v>618537.56999999995</v>
      </c>
      <c r="AU279" s="204">
        <v>971791.09</v>
      </c>
      <c r="AV279" s="204">
        <v>1105595.49</v>
      </c>
      <c r="AW279" s="204">
        <v>467884.94</v>
      </c>
      <c r="AX279" s="204">
        <v>277978.27</v>
      </c>
      <c r="AY279" s="204">
        <v>733378.36</v>
      </c>
      <c r="AZ279" s="204">
        <v>498572.13</v>
      </c>
      <c r="BA279" s="204">
        <v>505380.26</v>
      </c>
      <c r="BB279" s="204">
        <v>3414622.02</v>
      </c>
      <c r="BC279" s="204">
        <v>485473.22</v>
      </c>
      <c r="BD279" s="204">
        <v>5473797.1699999999</v>
      </c>
      <c r="BE279" s="204">
        <v>1551222.72</v>
      </c>
      <c r="BF279" s="204">
        <v>406362.33</v>
      </c>
      <c r="BG279" s="204">
        <v>579015.71</v>
      </c>
      <c r="BH279" s="204">
        <v>2954172.45</v>
      </c>
      <c r="BI279" s="204">
        <v>349939.34</v>
      </c>
      <c r="BJ279" s="204">
        <v>162353.04999999999</v>
      </c>
      <c r="BK279" s="204">
        <v>410672.9</v>
      </c>
      <c r="BL279" s="204">
        <v>382802.87</v>
      </c>
      <c r="BM279" s="204">
        <v>2967919.09</v>
      </c>
      <c r="BN279" s="204">
        <v>1297888.49</v>
      </c>
      <c r="BO279" s="204">
        <v>714914.4</v>
      </c>
      <c r="BP279" s="204">
        <v>900154.56</v>
      </c>
      <c r="BQ279" s="204">
        <v>742934.44</v>
      </c>
      <c r="BR279" s="204">
        <v>634871.13</v>
      </c>
      <c r="BS279" s="204">
        <v>8093530.3099999996</v>
      </c>
      <c r="BT279" s="204">
        <v>1025231.94</v>
      </c>
      <c r="BU279" s="204">
        <v>582860.49</v>
      </c>
      <c r="BV279" s="204">
        <v>3644447.8</v>
      </c>
      <c r="BW279" s="204">
        <v>256844.83</v>
      </c>
      <c r="BX279" s="204">
        <v>567410.32999999996</v>
      </c>
      <c r="BY279" s="204">
        <v>1820475.1</v>
      </c>
      <c r="BZ279" s="204">
        <v>496846.19</v>
      </c>
      <c r="CA279" s="204">
        <v>323808.55</v>
      </c>
      <c r="CB279" s="204">
        <v>521378.35</v>
      </c>
      <c r="CC279" s="204">
        <v>838295.27</v>
      </c>
      <c r="CD279" s="204">
        <v>1483479.54</v>
      </c>
      <c r="CE279" s="204">
        <v>900930.92</v>
      </c>
      <c r="CF279" s="204">
        <v>1561518.04</v>
      </c>
      <c r="CG279" s="204">
        <v>549146.78</v>
      </c>
      <c r="CH279" s="204">
        <v>540637.88</v>
      </c>
      <c r="CI279" s="204">
        <v>425263.85</v>
      </c>
      <c r="CJ279" s="204">
        <v>442130.24</v>
      </c>
      <c r="CK279" s="204">
        <v>1991803.5</v>
      </c>
      <c r="CL279" s="204">
        <v>341005.91</v>
      </c>
      <c r="CM279" s="204">
        <v>360179.82</v>
      </c>
    </row>
    <row r="280" spans="1:91" ht="24.6" hidden="1">
      <c r="A280" s="125">
        <v>31</v>
      </c>
      <c r="B280" s="255" t="s">
        <v>1007</v>
      </c>
      <c r="C280" s="146" t="s">
        <v>575</v>
      </c>
      <c r="D280" s="204">
        <v>81039.66</v>
      </c>
      <c r="E280" s="204">
        <v>61776.88</v>
      </c>
      <c r="F280" s="204">
        <v>7622.25</v>
      </c>
      <c r="G280" s="204">
        <v>5220.54</v>
      </c>
      <c r="H280" s="204"/>
      <c r="I280" s="204">
        <v>898.8</v>
      </c>
      <c r="J280" s="204">
        <v>513.6</v>
      </c>
      <c r="K280" s="204">
        <v>455883.65</v>
      </c>
      <c r="L280" s="204">
        <v>104512.49</v>
      </c>
      <c r="M280" s="204"/>
      <c r="N280" s="204">
        <v>63389.59</v>
      </c>
      <c r="O280" s="204"/>
      <c r="P280" s="204">
        <v>98077.8</v>
      </c>
      <c r="Q280" s="204">
        <v>151570.32</v>
      </c>
      <c r="R280" s="204">
        <v>85432.06</v>
      </c>
      <c r="S280" s="204">
        <v>508</v>
      </c>
      <c r="T280" s="204">
        <v>115526.02</v>
      </c>
      <c r="U280" s="204">
        <v>1840.4</v>
      </c>
      <c r="V280" s="204"/>
      <c r="W280" s="204"/>
      <c r="X280" s="204">
        <v>1530035.51</v>
      </c>
      <c r="Y280" s="204">
        <v>15</v>
      </c>
      <c r="Z280" s="204">
        <v>34959.300000000003</v>
      </c>
      <c r="AA280" s="204">
        <v>172655.16</v>
      </c>
      <c r="AB280" s="204">
        <v>535</v>
      </c>
      <c r="AC280" s="204">
        <v>2375.0300000000002</v>
      </c>
      <c r="AD280" s="204">
        <v>3302.03</v>
      </c>
      <c r="AE280" s="204">
        <v>119886.16</v>
      </c>
      <c r="AF280" s="204">
        <v>300</v>
      </c>
      <c r="AG280" s="204"/>
      <c r="AH280" s="204"/>
      <c r="AI280" s="204">
        <v>1070</v>
      </c>
      <c r="AJ280" s="204">
        <v>898.8</v>
      </c>
      <c r="AK280" s="204"/>
      <c r="AL280" s="204">
        <v>1803366.74</v>
      </c>
      <c r="AM280" s="204">
        <v>80337.179999999993</v>
      </c>
      <c r="AN280" s="204"/>
      <c r="AO280" s="204">
        <v>146101.75</v>
      </c>
      <c r="AP280" s="204">
        <v>135502.92000000001</v>
      </c>
      <c r="AQ280" s="204">
        <v>1605</v>
      </c>
      <c r="AR280" s="204"/>
      <c r="AS280" s="204">
        <v>374444.68</v>
      </c>
      <c r="AT280" s="204"/>
      <c r="AU280" s="204">
        <v>319489.96000000002</v>
      </c>
      <c r="AV280" s="204"/>
      <c r="AW280" s="204">
        <v>1005</v>
      </c>
      <c r="AX280" s="204">
        <v>1901.39</v>
      </c>
      <c r="AY280" s="204">
        <v>1070</v>
      </c>
      <c r="AZ280" s="204">
        <v>2878.51</v>
      </c>
      <c r="BA280" s="204"/>
      <c r="BB280" s="204">
        <v>668040.62</v>
      </c>
      <c r="BC280" s="204"/>
      <c r="BD280" s="204">
        <v>624611</v>
      </c>
      <c r="BE280" s="204">
        <v>2140</v>
      </c>
      <c r="BF280" s="204">
        <v>1605</v>
      </c>
      <c r="BG280" s="204">
        <v>23835.06</v>
      </c>
      <c r="BH280" s="204">
        <v>221042.86</v>
      </c>
      <c r="BI280" s="204">
        <v>856</v>
      </c>
      <c r="BJ280" s="204">
        <v>18073.05</v>
      </c>
      <c r="BK280" s="204"/>
      <c r="BL280" s="204"/>
      <c r="BM280" s="204">
        <v>599078.94999999995</v>
      </c>
      <c r="BN280" s="204">
        <v>99430.63</v>
      </c>
      <c r="BO280" s="204">
        <v>186937.73</v>
      </c>
      <c r="BP280" s="204">
        <v>81495.17</v>
      </c>
      <c r="BQ280" s="204"/>
      <c r="BR280" s="204"/>
      <c r="BS280" s="204">
        <v>2776455.94</v>
      </c>
      <c r="BT280" s="204">
        <v>224.7</v>
      </c>
      <c r="BU280" s="204">
        <v>1926</v>
      </c>
      <c r="BV280" s="204">
        <v>476876.82</v>
      </c>
      <c r="BW280" s="204">
        <v>1605</v>
      </c>
      <c r="BX280" s="204">
        <v>196660.66</v>
      </c>
      <c r="BY280" s="204">
        <v>317423.45</v>
      </c>
      <c r="BZ280" s="204">
        <v>674.1</v>
      </c>
      <c r="CA280" s="204">
        <v>31500</v>
      </c>
      <c r="CB280" s="204">
        <v>770.4</v>
      </c>
      <c r="CC280" s="204">
        <v>27101.99</v>
      </c>
      <c r="CD280" s="204">
        <v>224517.27</v>
      </c>
      <c r="CE280" s="204">
        <v>158196.45000000001</v>
      </c>
      <c r="CF280" s="204">
        <v>272619.63</v>
      </c>
      <c r="CG280" s="204">
        <v>1070</v>
      </c>
      <c r="CH280" s="204">
        <v>12735</v>
      </c>
      <c r="CI280" s="204"/>
      <c r="CJ280" s="204"/>
      <c r="CK280" s="204">
        <v>53451.64</v>
      </c>
      <c r="CL280" s="204"/>
      <c r="CM280" s="204">
        <v>898.8</v>
      </c>
    </row>
    <row r="281" spans="1:91" ht="24.6" hidden="1">
      <c r="A281" s="125">
        <v>31</v>
      </c>
      <c r="B281" s="255" t="s">
        <v>1008</v>
      </c>
      <c r="C281" s="146" t="s">
        <v>576</v>
      </c>
      <c r="D281" s="204">
        <v>10821.37</v>
      </c>
      <c r="E281" s="204">
        <v>8258.26</v>
      </c>
      <c r="F281" s="204">
        <v>9609.14</v>
      </c>
      <c r="G281" s="204">
        <v>27891.99</v>
      </c>
      <c r="H281" s="204">
        <v>6562.69</v>
      </c>
      <c r="I281" s="204">
        <v>15000</v>
      </c>
      <c r="J281" s="204">
        <v>3292.69</v>
      </c>
      <c r="K281" s="204">
        <v>25188.1</v>
      </c>
      <c r="L281" s="204">
        <v>5596.2</v>
      </c>
      <c r="M281" s="204">
        <v>21567.32</v>
      </c>
      <c r="N281" s="204">
        <v>12972.58</v>
      </c>
      <c r="O281" s="204"/>
      <c r="P281" s="204">
        <v>10785.69</v>
      </c>
      <c r="Q281" s="204">
        <v>15738.99</v>
      </c>
      <c r="R281" s="204">
        <v>14884.91</v>
      </c>
      <c r="S281" s="204">
        <v>7429.23</v>
      </c>
      <c r="T281" s="204">
        <v>25163.77</v>
      </c>
      <c r="U281" s="204">
        <v>41682.46</v>
      </c>
      <c r="V281" s="204">
        <v>10513.51</v>
      </c>
      <c r="W281" s="204">
        <v>9122.74</v>
      </c>
      <c r="X281" s="204">
        <v>23868.13</v>
      </c>
      <c r="Y281" s="204">
        <v>15128.2</v>
      </c>
      <c r="Z281" s="204">
        <v>30919.8</v>
      </c>
      <c r="AA281" s="204">
        <v>11774.13</v>
      </c>
      <c r="AB281" s="204">
        <v>10962.85</v>
      </c>
      <c r="AC281" s="204">
        <v>18069.8</v>
      </c>
      <c r="AD281" s="204">
        <v>12003.76</v>
      </c>
      <c r="AE281" s="204">
        <v>62591.28</v>
      </c>
      <c r="AF281" s="204">
        <v>7083.53</v>
      </c>
      <c r="AG281" s="204">
        <v>20461.66</v>
      </c>
      <c r="AH281" s="204">
        <v>17556.759999999998</v>
      </c>
      <c r="AI281" s="204">
        <v>12118.24</v>
      </c>
      <c r="AJ281" s="204">
        <v>21968.959999999999</v>
      </c>
      <c r="AK281" s="204">
        <v>25549.46</v>
      </c>
      <c r="AL281" s="204">
        <v>179489.83</v>
      </c>
      <c r="AM281" s="204">
        <v>24861.79</v>
      </c>
      <c r="AN281" s="204">
        <v>13179.73</v>
      </c>
      <c r="AO281" s="204">
        <v>24588.75</v>
      </c>
      <c r="AP281" s="204">
        <v>24707.37</v>
      </c>
      <c r="AQ281" s="204">
        <v>12842.14</v>
      </c>
      <c r="AR281" s="204">
        <v>2771.3</v>
      </c>
      <c r="AS281" s="204">
        <v>42979.360000000001</v>
      </c>
      <c r="AT281" s="204">
        <v>30589.37</v>
      </c>
      <c r="AU281" s="204">
        <v>45852.160000000003</v>
      </c>
      <c r="AV281" s="204">
        <v>6382.55</v>
      </c>
      <c r="AW281" s="204">
        <v>28090.11</v>
      </c>
      <c r="AX281" s="204">
        <v>27373.29</v>
      </c>
      <c r="AY281" s="204">
        <v>7196.82</v>
      </c>
      <c r="AZ281" s="204">
        <v>28316.65</v>
      </c>
      <c r="BA281" s="204">
        <v>13091.1</v>
      </c>
      <c r="BB281" s="204">
        <v>22199.31</v>
      </c>
      <c r="BC281" s="204">
        <v>14798.63</v>
      </c>
      <c r="BD281" s="204">
        <v>171272.63</v>
      </c>
      <c r="BE281" s="204">
        <v>60400.98</v>
      </c>
      <c r="BF281" s="204">
        <v>12927.05</v>
      </c>
      <c r="BG281" s="204">
        <v>25899.09</v>
      </c>
      <c r="BH281" s="204">
        <v>61243.59</v>
      </c>
      <c r="BI281" s="204">
        <v>13529.43</v>
      </c>
      <c r="BJ281" s="204">
        <v>4301.8599999999997</v>
      </c>
      <c r="BK281" s="204">
        <v>25816.31</v>
      </c>
      <c r="BL281" s="204">
        <v>26133.66</v>
      </c>
      <c r="BM281" s="204">
        <v>23242.560000000001</v>
      </c>
      <c r="BN281" s="204">
        <v>79873.14</v>
      </c>
      <c r="BO281" s="204">
        <v>22455.02</v>
      </c>
      <c r="BP281" s="204">
        <v>51969.26</v>
      </c>
      <c r="BQ281" s="204">
        <v>33198.04</v>
      </c>
      <c r="BR281" s="204">
        <v>60330.080000000002</v>
      </c>
      <c r="BS281" s="204">
        <v>349637.08</v>
      </c>
      <c r="BT281" s="204">
        <v>12020.38</v>
      </c>
      <c r="BU281" s="204">
        <v>28590.6</v>
      </c>
      <c r="BV281" s="204">
        <v>86747.57</v>
      </c>
      <c r="BW281" s="204">
        <v>2399.42</v>
      </c>
      <c r="BX281" s="204">
        <v>6468.69</v>
      </c>
      <c r="BY281" s="204">
        <v>40035.97</v>
      </c>
      <c r="BZ281" s="204">
        <v>21068.959999999999</v>
      </c>
      <c r="CA281" s="204">
        <v>13137.46</v>
      </c>
      <c r="CB281" s="204">
        <v>23307.22</v>
      </c>
      <c r="CC281" s="204">
        <v>33971.29</v>
      </c>
      <c r="CD281" s="204">
        <v>7062.01</v>
      </c>
      <c r="CE281" s="204">
        <v>45601.26</v>
      </c>
      <c r="CF281" s="204">
        <v>45603.4</v>
      </c>
      <c r="CG281" s="204">
        <v>28805.119999999999</v>
      </c>
      <c r="CH281" s="204">
        <v>18270.63</v>
      </c>
      <c r="CI281" s="204">
        <v>18241.38</v>
      </c>
      <c r="CJ281" s="204">
        <v>6403.95</v>
      </c>
      <c r="CK281" s="204">
        <v>56621.33</v>
      </c>
      <c r="CL281" s="204">
        <v>10323.36</v>
      </c>
      <c r="CM281" s="204">
        <v>13921.37</v>
      </c>
    </row>
    <row r="282" spans="1:91" ht="24.6" hidden="1">
      <c r="A282" s="125">
        <v>31</v>
      </c>
      <c r="B282" s="255" t="s">
        <v>1009</v>
      </c>
      <c r="C282" s="127" t="s">
        <v>577</v>
      </c>
      <c r="D282" s="204">
        <v>513143.22</v>
      </c>
      <c r="E282" s="204">
        <v>46545</v>
      </c>
      <c r="F282" s="204">
        <v>50220.45</v>
      </c>
      <c r="G282" s="204">
        <v>10272</v>
      </c>
      <c r="H282" s="204">
        <v>12486.9</v>
      </c>
      <c r="I282" s="204">
        <v>15000</v>
      </c>
      <c r="J282" s="204">
        <v>28248</v>
      </c>
      <c r="K282" s="204">
        <v>5392.8</v>
      </c>
      <c r="L282" s="204">
        <v>35378.699999999997</v>
      </c>
      <c r="M282" s="204">
        <v>33656.85</v>
      </c>
      <c r="N282" s="204">
        <v>65883.009999999995</v>
      </c>
      <c r="O282" s="204">
        <v>16050</v>
      </c>
      <c r="P282" s="204">
        <v>93628.76</v>
      </c>
      <c r="Q282" s="204">
        <v>12486.9</v>
      </c>
      <c r="R282" s="204">
        <v>24589.24</v>
      </c>
      <c r="S282" s="204"/>
      <c r="T282" s="204">
        <v>5453.79</v>
      </c>
      <c r="U282" s="204">
        <v>14124</v>
      </c>
      <c r="V282" s="204">
        <v>11969.02</v>
      </c>
      <c r="W282" s="204">
        <v>12091</v>
      </c>
      <c r="X282" s="204">
        <v>81315.460000000006</v>
      </c>
      <c r="Y282" s="204">
        <v>5778</v>
      </c>
      <c r="Z282" s="204">
        <v>33826.06</v>
      </c>
      <c r="AA282" s="204">
        <v>27927</v>
      </c>
      <c r="AB282" s="204">
        <v>27027.26</v>
      </c>
      <c r="AC282" s="204"/>
      <c r="AD282" s="204">
        <v>2247</v>
      </c>
      <c r="AE282" s="204">
        <v>27122.7</v>
      </c>
      <c r="AF282" s="204">
        <v>1262.5999999999999</v>
      </c>
      <c r="AG282" s="204">
        <v>2535.9</v>
      </c>
      <c r="AH282" s="204">
        <v>9736.99</v>
      </c>
      <c r="AI282" s="204">
        <v>7430.45</v>
      </c>
      <c r="AJ282" s="204">
        <v>54150</v>
      </c>
      <c r="AK282" s="204">
        <v>11007</v>
      </c>
      <c r="AL282" s="204">
        <v>344689.8</v>
      </c>
      <c r="AM282" s="204">
        <v>60000</v>
      </c>
      <c r="AN282" s="204">
        <v>35310</v>
      </c>
      <c r="AO282" s="204">
        <v>15536.4</v>
      </c>
      <c r="AP282" s="204">
        <v>37104.9</v>
      </c>
      <c r="AQ282" s="204">
        <v>22317.53</v>
      </c>
      <c r="AR282" s="204">
        <v>29105.9</v>
      </c>
      <c r="AS282" s="204">
        <v>46801.8</v>
      </c>
      <c r="AT282" s="204">
        <v>28569</v>
      </c>
      <c r="AU282" s="204"/>
      <c r="AV282" s="204">
        <v>63846.9</v>
      </c>
      <c r="AW282" s="204"/>
      <c r="AX282" s="204">
        <v>2996</v>
      </c>
      <c r="AY282" s="204">
        <v>21000</v>
      </c>
      <c r="AZ282" s="204">
        <v>6634</v>
      </c>
      <c r="BA282" s="204">
        <v>8634.9</v>
      </c>
      <c r="BB282" s="204">
        <v>42113.06</v>
      </c>
      <c r="BC282" s="204">
        <v>10207.799999999999</v>
      </c>
      <c r="BD282" s="204">
        <v>44501.3</v>
      </c>
      <c r="BE282" s="204"/>
      <c r="BF282" s="204">
        <v>13128.9</v>
      </c>
      <c r="BG282" s="204">
        <v>4815</v>
      </c>
      <c r="BH282" s="204">
        <v>138153.73000000001</v>
      </c>
      <c r="BI282" s="204">
        <v>4387</v>
      </c>
      <c r="BJ282" s="204"/>
      <c r="BK282" s="204">
        <v>8025</v>
      </c>
      <c r="BL282" s="204">
        <v>8774</v>
      </c>
      <c r="BM282" s="204">
        <v>122386.6</v>
      </c>
      <c r="BN282" s="204">
        <v>39007.699999999997</v>
      </c>
      <c r="BO282" s="204">
        <v>69585</v>
      </c>
      <c r="BP282" s="204">
        <v>42985.22</v>
      </c>
      <c r="BQ282" s="204">
        <v>24075</v>
      </c>
      <c r="BR282" s="204"/>
      <c r="BS282" s="204">
        <v>169284.18</v>
      </c>
      <c r="BT282" s="204">
        <v>2247</v>
      </c>
      <c r="BU282" s="204">
        <v>4258.6000000000004</v>
      </c>
      <c r="BV282" s="204">
        <v>118787.12</v>
      </c>
      <c r="BW282" s="204">
        <v>31570.35</v>
      </c>
      <c r="BX282" s="204">
        <v>17622.900000000001</v>
      </c>
      <c r="BY282" s="204">
        <v>19343.46</v>
      </c>
      <c r="BZ282" s="204">
        <v>11975.44</v>
      </c>
      <c r="CA282" s="204">
        <v>7785.72</v>
      </c>
      <c r="CB282" s="204">
        <v>7029.9</v>
      </c>
      <c r="CC282" s="204">
        <v>2137.86</v>
      </c>
      <c r="CD282" s="204">
        <v>44084</v>
      </c>
      <c r="CE282" s="204">
        <v>23005</v>
      </c>
      <c r="CF282" s="204">
        <v>29129.68</v>
      </c>
      <c r="CG282" s="204">
        <v>16371</v>
      </c>
      <c r="CH282" s="204">
        <v>4643.8</v>
      </c>
      <c r="CI282" s="204">
        <v>15686.2</v>
      </c>
      <c r="CJ282" s="204">
        <v>18566.54</v>
      </c>
      <c r="CK282" s="204">
        <v>54784</v>
      </c>
      <c r="CL282" s="204">
        <v>10239.9</v>
      </c>
      <c r="CM282" s="204">
        <v>19821.75</v>
      </c>
    </row>
    <row r="283" spans="1:91" ht="24.6" hidden="1">
      <c r="A283" s="125">
        <v>31</v>
      </c>
      <c r="B283" s="255" t="s">
        <v>1010</v>
      </c>
      <c r="C283" s="127" t="s">
        <v>578</v>
      </c>
      <c r="D283" s="204">
        <v>23707</v>
      </c>
      <c r="E283" s="204">
        <v>7561.61</v>
      </c>
      <c r="F283" s="204">
        <v>4716</v>
      </c>
      <c r="G283" s="204">
        <v>1591</v>
      </c>
      <c r="H283" s="204">
        <v>373</v>
      </c>
      <c r="I283" s="204">
        <v>7033</v>
      </c>
      <c r="J283" s="204">
        <v>3670</v>
      </c>
      <c r="K283" s="204">
        <v>14657</v>
      </c>
      <c r="L283" s="204">
        <v>2473</v>
      </c>
      <c r="M283" s="204">
        <v>4754</v>
      </c>
      <c r="N283" s="204">
        <v>11502</v>
      </c>
      <c r="O283" s="204">
        <v>1368</v>
      </c>
      <c r="P283" s="204">
        <v>22350</v>
      </c>
      <c r="Q283" s="204">
        <v>4334</v>
      </c>
      <c r="R283" s="204">
        <v>10602</v>
      </c>
      <c r="S283" s="204">
        <v>7198</v>
      </c>
      <c r="T283" s="204">
        <v>18618</v>
      </c>
      <c r="U283" s="204">
        <v>6037</v>
      </c>
      <c r="V283" s="204">
        <v>33577</v>
      </c>
      <c r="W283" s="204">
        <v>1464</v>
      </c>
      <c r="X283" s="204">
        <v>54624</v>
      </c>
      <c r="Y283" s="204">
        <v>2605</v>
      </c>
      <c r="Z283" s="204">
        <v>2128</v>
      </c>
      <c r="AA283" s="204">
        <v>9096</v>
      </c>
      <c r="AB283" s="204">
        <v>4216</v>
      </c>
      <c r="AC283" s="204">
        <v>3986</v>
      </c>
      <c r="AD283" s="204">
        <v>3073</v>
      </c>
      <c r="AE283" s="204">
        <v>6141</v>
      </c>
      <c r="AF283" s="204">
        <v>4102</v>
      </c>
      <c r="AG283" s="204">
        <v>6408</v>
      </c>
      <c r="AH283" s="204">
        <v>5263</v>
      </c>
      <c r="AI283" s="204">
        <v>11478</v>
      </c>
      <c r="AJ283" s="204">
        <v>1226</v>
      </c>
      <c r="AK283" s="204">
        <v>4878</v>
      </c>
      <c r="AL283" s="204">
        <v>153867</v>
      </c>
      <c r="AM283" s="204">
        <v>3252</v>
      </c>
      <c r="AN283" s="204">
        <v>4936</v>
      </c>
      <c r="AO283" s="204">
        <v>34076</v>
      </c>
      <c r="AP283" s="204">
        <v>15516</v>
      </c>
      <c r="AQ283" s="204">
        <v>47186</v>
      </c>
      <c r="AR283" s="204">
        <v>2058</v>
      </c>
      <c r="AS283" s="204">
        <v>11178</v>
      </c>
      <c r="AT283" s="204">
        <v>4240</v>
      </c>
      <c r="AU283" s="204">
        <v>15701</v>
      </c>
      <c r="AV283" s="204">
        <v>3405</v>
      </c>
      <c r="AW283" s="204"/>
      <c r="AX283" s="204"/>
      <c r="AY283" s="204">
        <v>2941</v>
      </c>
      <c r="AZ283" s="204">
        <v>1222</v>
      </c>
      <c r="BA283" s="204"/>
      <c r="BB283" s="204">
        <v>30674</v>
      </c>
      <c r="BC283" s="204">
        <v>1483</v>
      </c>
      <c r="BD283" s="204">
        <v>90220</v>
      </c>
      <c r="BE283" s="204">
        <v>7089</v>
      </c>
      <c r="BF283" s="204">
        <v>5914</v>
      </c>
      <c r="BG283" s="204">
        <v>2415</v>
      </c>
      <c r="BH283" s="204">
        <v>31540</v>
      </c>
      <c r="BI283" s="204">
        <v>2789</v>
      </c>
      <c r="BJ283" s="204">
        <v>2977</v>
      </c>
      <c r="BK283" s="204">
        <v>3248</v>
      </c>
      <c r="BL283" s="204">
        <v>2341</v>
      </c>
      <c r="BM283" s="204">
        <v>40271</v>
      </c>
      <c r="BN283" s="204">
        <v>2805</v>
      </c>
      <c r="BO283" s="204">
        <v>3869</v>
      </c>
      <c r="BP283" s="204">
        <v>7924</v>
      </c>
      <c r="BQ283" s="204">
        <v>1933</v>
      </c>
      <c r="BR283" s="204">
        <v>3937</v>
      </c>
      <c r="BS283" s="204">
        <v>110323.54</v>
      </c>
      <c r="BT283" s="204"/>
      <c r="BU283" s="204">
        <v>4104</v>
      </c>
      <c r="BV283" s="204">
        <v>33527</v>
      </c>
      <c r="BW283" s="204">
        <v>1931</v>
      </c>
      <c r="BX283" s="204">
        <v>1461</v>
      </c>
      <c r="BY283" s="204">
        <v>6137</v>
      </c>
      <c r="BZ283" s="206">
        <v>1745</v>
      </c>
      <c r="CA283" s="204">
        <v>1623</v>
      </c>
      <c r="CB283" s="204">
        <v>1240</v>
      </c>
      <c r="CC283" s="204">
        <v>1690</v>
      </c>
      <c r="CD283" s="206">
        <v>4685</v>
      </c>
      <c r="CE283" s="204">
        <v>5627</v>
      </c>
      <c r="CF283" s="204">
        <v>6212</v>
      </c>
      <c r="CG283" s="204">
        <v>3412</v>
      </c>
      <c r="CH283" s="204">
        <v>2012</v>
      </c>
      <c r="CI283" s="204">
        <v>728</v>
      </c>
      <c r="CJ283" s="204">
        <v>725</v>
      </c>
      <c r="CK283" s="204">
        <v>9722</v>
      </c>
      <c r="CL283" s="204"/>
      <c r="CM283" s="204">
        <v>1414</v>
      </c>
    </row>
    <row r="284" spans="1:91" ht="24.6" hidden="1">
      <c r="A284" s="125">
        <v>32</v>
      </c>
      <c r="B284" s="255" t="s">
        <v>1011</v>
      </c>
      <c r="C284" s="127" t="s">
        <v>579</v>
      </c>
      <c r="D284" s="204"/>
      <c r="E284" s="204">
        <v>30000</v>
      </c>
      <c r="F284" s="204"/>
      <c r="G284" s="204"/>
      <c r="H284" s="204"/>
      <c r="I284" s="204"/>
      <c r="J284" s="204"/>
      <c r="K284" s="204"/>
      <c r="L284" s="204"/>
      <c r="M284" s="204"/>
      <c r="N284" s="204"/>
      <c r="O284" s="204"/>
      <c r="P284" s="204"/>
      <c r="Q284" s="204"/>
      <c r="R284" s="204"/>
      <c r="S284" s="204"/>
      <c r="T284" s="204"/>
      <c r="U284" s="204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  <c r="AF284" s="204"/>
      <c r="AG284" s="204"/>
      <c r="AH284" s="204"/>
      <c r="AI284" s="204"/>
      <c r="AJ284" s="204"/>
      <c r="AK284" s="204">
        <v>22500</v>
      </c>
      <c r="AL284" s="204"/>
      <c r="AM284" s="204"/>
      <c r="AN284" s="204"/>
      <c r="AO284" s="204"/>
      <c r="AP284" s="204"/>
      <c r="AQ284" s="204"/>
      <c r="AR284" s="204"/>
      <c r="AS284" s="204"/>
      <c r="AT284" s="204"/>
      <c r="AU284" s="204"/>
      <c r="AV284" s="204"/>
      <c r="AW284" s="204"/>
      <c r="AX284" s="204"/>
      <c r="AY284" s="204"/>
      <c r="AZ284" s="204"/>
      <c r="BA284" s="204"/>
      <c r="BB284" s="204"/>
      <c r="BC284" s="204"/>
      <c r="BD284" s="204"/>
      <c r="BE284" s="204"/>
      <c r="BF284" s="204"/>
      <c r="BG284" s="204"/>
      <c r="BH284" s="204"/>
      <c r="BI284" s="204"/>
      <c r="BJ284" s="204"/>
      <c r="BK284" s="204"/>
      <c r="BL284" s="204"/>
      <c r="BM284" s="204"/>
      <c r="BN284" s="204"/>
      <c r="BO284" s="204"/>
      <c r="BP284" s="204">
        <v>17350</v>
      </c>
      <c r="BQ284" s="204"/>
      <c r="BR284" s="204"/>
      <c r="BS284" s="204"/>
      <c r="BT284" s="204"/>
      <c r="BU284" s="204"/>
      <c r="BV284" s="204"/>
      <c r="BW284" s="204"/>
      <c r="BX284" s="204"/>
      <c r="BY284" s="204"/>
      <c r="BZ284" s="204"/>
      <c r="CA284" s="204"/>
      <c r="CB284" s="204"/>
      <c r="CC284" s="204"/>
      <c r="CD284" s="204">
        <v>52725</v>
      </c>
      <c r="CE284" s="204"/>
      <c r="CF284" s="204"/>
      <c r="CG284" s="206"/>
      <c r="CH284" s="204"/>
      <c r="CI284" s="204"/>
      <c r="CJ284" s="204"/>
      <c r="CK284" s="204"/>
      <c r="CL284" s="204"/>
      <c r="CM284" s="204"/>
    </row>
    <row r="285" spans="1:91" ht="24.6" hidden="1">
      <c r="A285" s="125">
        <v>32</v>
      </c>
      <c r="B285" s="255" t="s">
        <v>1012</v>
      </c>
      <c r="C285" s="127" t="s">
        <v>580</v>
      </c>
      <c r="D285" s="204"/>
      <c r="E285" s="204"/>
      <c r="F285" s="204"/>
      <c r="G285" s="204">
        <v>20267.61</v>
      </c>
      <c r="H285" s="204"/>
      <c r="I285" s="204">
        <v>24400.23</v>
      </c>
      <c r="J285" s="204"/>
      <c r="K285" s="204">
        <v>23857.8</v>
      </c>
      <c r="L285" s="204"/>
      <c r="M285" s="204"/>
      <c r="N285" s="204"/>
      <c r="O285" s="204"/>
      <c r="P285" s="204">
        <v>49184.25</v>
      </c>
      <c r="Q285" s="204">
        <v>58881.54</v>
      </c>
      <c r="R285" s="204">
        <v>53967.82</v>
      </c>
      <c r="S285" s="204">
        <v>41442.26</v>
      </c>
      <c r="T285" s="204">
        <v>28501.05</v>
      </c>
      <c r="U285" s="204">
        <v>52692.57</v>
      </c>
      <c r="V285" s="204">
        <v>55326.03</v>
      </c>
      <c r="W285" s="204"/>
      <c r="X285" s="204"/>
      <c r="Y285" s="204"/>
      <c r="Z285" s="204">
        <v>45051.31</v>
      </c>
      <c r="AA285" s="204">
        <v>314693.42</v>
      </c>
      <c r="AB285" s="204">
        <v>64742.49</v>
      </c>
      <c r="AC285" s="204">
        <v>13050.86</v>
      </c>
      <c r="AD285" s="204">
        <v>28414.92</v>
      </c>
      <c r="AE285" s="204">
        <v>27952.68</v>
      </c>
      <c r="AF285" s="204">
        <v>56478.720000000001</v>
      </c>
      <c r="AG285" s="204"/>
      <c r="AH285" s="204">
        <v>96940.93</v>
      </c>
      <c r="AI285" s="204">
        <v>36826.06</v>
      </c>
      <c r="AJ285" s="204">
        <v>40583.51</v>
      </c>
      <c r="AK285" s="204">
        <v>41174.57</v>
      </c>
      <c r="AL285" s="204">
        <v>36551.519999999997</v>
      </c>
      <c r="AM285" s="204">
        <v>48278.28</v>
      </c>
      <c r="AN285" s="204">
        <v>52153.88</v>
      </c>
      <c r="AO285" s="204">
        <v>34141.07</v>
      </c>
      <c r="AP285" s="204">
        <v>29630.6</v>
      </c>
      <c r="AQ285" s="204">
        <v>109266.47</v>
      </c>
      <c r="AR285" s="204">
        <v>18969.48</v>
      </c>
      <c r="AS285" s="204">
        <v>24712.720000000001</v>
      </c>
      <c r="AT285" s="204">
        <v>36303.839999999997</v>
      </c>
      <c r="AU285" s="204">
        <v>46565.74</v>
      </c>
      <c r="AV285" s="204">
        <v>48307.93</v>
      </c>
      <c r="AW285" s="204">
        <v>24212.49</v>
      </c>
      <c r="AX285" s="204">
        <v>18025.77</v>
      </c>
      <c r="AY285" s="204">
        <v>22404.34</v>
      </c>
      <c r="AZ285" s="204">
        <v>29022.46</v>
      </c>
      <c r="BA285" s="204">
        <v>24305.07</v>
      </c>
      <c r="BB285" s="204">
        <v>58855.62</v>
      </c>
      <c r="BC285" s="204">
        <v>19990.830000000002</v>
      </c>
      <c r="BD285" s="204">
        <v>50392.72</v>
      </c>
      <c r="BE285" s="204">
        <v>296961.38</v>
      </c>
      <c r="BF285" s="204"/>
      <c r="BG285" s="204"/>
      <c r="BH285" s="204">
        <v>8318.23</v>
      </c>
      <c r="BI285" s="204"/>
      <c r="BJ285" s="204"/>
      <c r="BK285" s="204">
        <v>120808.55</v>
      </c>
      <c r="BL285" s="204">
        <v>26936.79</v>
      </c>
      <c r="BM285" s="204">
        <v>76622.7</v>
      </c>
      <c r="BN285" s="204">
        <v>93907.48</v>
      </c>
      <c r="BO285" s="204"/>
      <c r="BP285" s="204"/>
      <c r="BQ285" s="204"/>
      <c r="BR285" s="204"/>
      <c r="BS285" s="206">
        <v>61132.26</v>
      </c>
      <c r="BT285" s="204"/>
      <c r="BU285" s="204">
        <v>116492.16</v>
      </c>
      <c r="BV285" s="204">
        <v>53955.82</v>
      </c>
      <c r="BW285" s="204"/>
      <c r="BX285" s="204">
        <v>158279.89000000001</v>
      </c>
      <c r="BY285" s="204">
        <v>125443.59</v>
      </c>
      <c r="BZ285" s="204">
        <v>29782.89</v>
      </c>
      <c r="CA285" s="204">
        <v>25540.9</v>
      </c>
      <c r="CB285" s="204">
        <v>21781.05</v>
      </c>
      <c r="CC285" s="204">
        <v>905.02</v>
      </c>
      <c r="CD285" s="206">
        <v>29433.75</v>
      </c>
      <c r="CE285" s="204">
        <v>18923.61</v>
      </c>
      <c r="CF285" s="204">
        <v>171417.48</v>
      </c>
      <c r="CG285" s="204">
        <v>122837.07</v>
      </c>
      <c r="CH285" s="204"/>
      <c r="CI285" s="204">
        <v>1182.3499999999999</v>
      </c>
      <c r="CJ285" s="204"/>
      <c r="CK285" s="204"/>
      <c r="CL285" s="204">
        <v>68967.92</v>
      </c>
      <c r="CM285" s="204">
        <v>32488.48</v>
      </c>
    </row>
    <row r="286" spans="1:91" ht="24.6" hidden="1">
      <c r="A286" s="125">
        <v>25</v>
      </c>
      <c r="B286" s="255" t="s">
        <v>1013</v>
      </c>
      <c r="C286" s="127" t="s">
        <v>11</v>
      </c>
      <c r="D286" s="204">
        <v>36809376.009999998</v>
      </c>
      <c r="E286" s="204">
        <v>2557158.5699999998</v>
      </c>
      <c r="F286" s="204">
        <v>2228669.77</v>
      </c>
      <c r="G286" s="204">
        <v>2380889.61</v>
      </c>
      <c r="H286" s="204">
        <v>1783956.66</v>
      </c>
      <c r="I286" s="204">
        <v>4029637.03</v>
      </c>
      <c r="J286" s="204">
        <v>3481105.48</v>
      </c>
      <c r="K286" s="204">
        <v>7334669.7800000003</v>
      </c>
      <c r="L286" s="204">
        <v>3066101.85</v>
      </c>
      <c r="M286" s="204">
        <v>3137878.22</v>
      </c>
      <c r="N286" s="204">
        <v>8939349.25</v>
      </c>
      <c r="O286" s="204">
        <v>1100928.6299999999</v>
      </c>
      <c r="P286" s="204">
        <v>26140692.170000002</v>
      </c>
      <c r="Q286" s="204">
        <v>3478270.9</v>
      </c>
      <c r="R286" s="204">
        <v>3411850.49</v>
      </c>
      <c r="S286" s="204">
        <v>8141342.4800000004</v>
      </c>
      <c r="T286" s="204">
        <v>2870716.47</v>
      </c>
      <c r="U286" s="204">
        <v>3447956.57</v>
      </c>
      <c r="V286" s="204">
        <v>1277574.47</v>
      </c>
      <c r="W286" s="204">
        <v>1174165.52</v>
      </c>
      <c r="X286" s="204">
        <v>42528787.18</v>
      </c>
      <c r="Y286" s="204">
        <v>2094537.07</v>
      </c>
      <c r="Z286" s="204">
        <v>4852327.43</v>
      </c>
      <c r="AA286" s="204">
        <v>2547213.17</v>
      </c>
      <c r="AB286" s="204">
        <v>1005082.86</v>
      </c>
      <c r="AC286" s="204">
        <v>1320424.82</v>
      </c>
      <c r="AD286" s="204">
        <v>2268512.15</v>
      </c>
      <c r="AE286" s="204">
        <v>7257137.4199999999</v>
      </c>
      <c r="AF286" s="204">
        <v>1725306.25</v>
      </c>
      <c r="AG286" s="204">
        <v>1441723.14</v>
      </c>
      <c r="AH286" s="204">
        <v>3527371.03</v>
      </c>
      <c r="AI286" s="204">
        <v>6530546.3899999997</v>
      </c>
      <c r="AJ286" s="204">
        <v>2194769.98</v>
      </c>
      <c r="AK286" s="204">
        <v>1229308.8500000001</v>
      </c>
      <c r="AL286" s="204">
        <v>180989561.22</v>
      </c>
      <c r="AM286" s="204">
        <v>2677839.31</v>
      </c>
      <c r="AN286" s="204">
        <v>1713620.03</v>
      </c>
      <c r="AO286" s="204">
        <v>5763364.9199999999</v>
      </c>
      <c r="AP286" s="204">
        <v>6632529.9400000004</v>
      </c>
      <c r="AQ286" s="204">
        <v>3169819.16</v>
      </c>
      <c r="AR286" s="204">
        <v>848283.82</v>
      </c>
      <c r="AS286" s="204">
        <v>19438358.510000002</v>
      </c>
      <c r="AT286" s="204">
        <v>2501492.36</v>
      </c>
      <c r="AU286" s="204">
        <v>5192204.92</v>
      </c>
      <c r="AV286" s="204">
        <v>5057256.93</v>
      </c>
      <c r="AW286" s="204">
        <v>1835533.85</v>
      </c>
      <c r="AX286" s="204">
        <v>1198653.75</v>
      </c>
      <c r="AY286" s="204">
        <v>2592799.12</v>
      </c>
      <c r="AZ286" s="204">
        <v>2391069.13</v>
      </c>
      <c r="BA286" s="204">
        <v>1772751.02</v>
      </c>
      <c r="BB286" s="204">
        <v>27530091.370000001</v>
      </c>
      <c r="BC286" s="204">
        <v>2038384.9</v>
      </c>
      <c r="BD286" s="204">
        <v>38667551.310000002</v>
      </c>
      <c r="BE286" s="204">
        <v>8766833.3300000001</v>
      </c>
      <c r="BF286" s="204">
        <v>2056510.94</v>
      </c>
      <c r="BG286" s="204">
        <v>2389600.63</v>
      </c>
      <c r="BH286" s="204">
        <v>21846125.609999999</v>
      </c>
      <c r="BI286" s="204">
        <v>1443301.61</v>
      </c>
      <c r="BJ286" s="204">
        <v>864521.46</v>
      </c>
      <c r="BK286" s="204">
        <v>1835210.39</v>
      </c>
      <c r="BL286" s="204">
        <v>1655198.74</v>
      </c>
      <c r="BM286" s="204">
        <v>29313600.73</v>
      </c>
      <c r="BN286" s="204">
        <v>5968896.5599999996</v>
      </c>
      <c r="BO286" s="204">
        <v>4741049.59</v>
      </c>
      <c r="BP286" s="204">
        <v>8499905.0999999996</v>
      </c>
      <c r="BQ286" s="204">
        <v>4171291.5</v>
      </c>
      <c r="BR286" s="204">
        <v>2609812.85</v>
      </c>
      <c r="BS286" s="206">
        <v>271277035.10000002</v>
      </c>
      <c r="BT286" s="204">
        <v>4506133.3099999996</v>
      </c>
      <c r="BU286" s="206">
        <v>2912563.73</v>
      </c>
      <c r="BV286" s="204">
        <v>23198650.870000001</v>
      </c>
      <c r="BW286" s="204">
        <v>870336.1</v>
      </c>
      <c r="BX286" s="206">
        <v>3078348.59</v>
      </c>
      <c r="BY286" s="204">
        <v>11253521.539999999</v>
      </c>
      <c r="BZ286" s="204">
        <v>1829207.23</v>
      </c>
      <c r="CA286" s="204">
        <v>1397253.51</v>
      </c>
      <c r="CB286" s="206">
        <v>2808861.27</v>
      </c>
      <c r="CC286" s="206">
        <v>3463738.62</v>
      </c>
      <c r="CD286" s="206">
        <v>9180640.7200000007</v>
      </c>
      <c r="CE286" s="204">
        <v>3627732.52</v>
      </c>
      <c r="CF286" s="204">
        <v>8101819.6699999999</v>
      </c>
      <c r="CG286" s="204">
        <v>1519475.31</v>
      </c>
      <c r="CH286" s="204">
        <v>1358878.56</v>
      </c>
      <c r="CI286" s="204">
        <v>1782715.07</v>
      </c>
      <c r="CJ286" s="204">
        <v>1549490.81</v>
      </c>
      <c r="CK286" s="204">
        <v>10513487.939999999</v>
      </c>
      <c r="CL286" s="204">
        <v>1096807.67</v>
      </c>
      <c r="CM286" s="204">
        <v>1249732.71</v>
      </c>
    </row>
    <row r="287" spans="1:91" ht="24.6" hidden="1">
      <c r="A287" s="125">
        <v>26</v>
      </c>
      <c r="B287" s="255" t="s">
        <v>1014</v>
      </c>
      <c r="C287" s="146" t="s">
        <v>581</v>
      </c>
      <c r="D287" s="204">
        <v>876910.68</v>
      </c>
      <c r="E287" s="204">
        <v>286219</v>
      </c>
      <c r="F287" s="204">
        <v>70865</v>
      </c>
      <c r="G287" s="204">
        <v>77634.2</v>
      </c>
      <c r="H287" s="204">
        <v>15250</v>
      </c>
      <c r="I287" s="204">
        <v>719409</v>
      </c>
      <c r="J287" s="204">
        <v>37850</v>
      </c>
      <c r="K287" s="204">
        <v>110005</v>
      </c>
      <c r="L287" s="204">
        <v>33931</v>
      </c>
      <c r="M287" s="204">
        <v>56160</v>
      </c>
      <c r="N287" s="204">
        <v>167946.1</v>
      </c>
      <c r="O287" s="204">
        <v>11046</v>
      </c>
      <c r="P287" s="204">
        <v>224672.85</v>
      </c>
      <c r="Q287" s="204">
        <v>60340</v>
      </c>
      <c r="R287" s="204">
        <v>5867.2</v>
      </c>
      <c r="S287" s="204">
        <v>21700.87</v>
      </c>
      <c r="T287" s="204">
        <v>1835</v>
      </c>
      <c r="U287" s="204">
        <v>51970</v>
      </c>
      <c r="V287" s="204">
        <v>11216</v>
      </c>
      <c r="W287" s="204">
        <v>1320</v>
      </c>
      <c r="X287" s="204">
        <v>373375.1</v>
      </c>
      <c r="Y287" s="204">
        <v>55040</v>
      </c>
      <c r="Z287" s="204">
        <v>64045</v>
      </c>
      <c r="AA287" s="204">
        <v>69400</v>
      </c>
      <c r="AB287" s="204">
        <v>28800</v>
      </c>
      <c r="AC287" s="204">
        <v>30990.76</v>
      </c>
      <c r="AD287" s="204"/>
      <c r="AE287" s="204">
        <v>6345</v>
      </c>
      <c r="AF287" s="204">
        <v>20200</v>
      </c>
      <c r="AG287" s="204">
        <v>62458</v>
      </c>
      <c r="AH287" s="204">
        <v>4460</v>
      </c>
      <c r="AI287" s="204">
        <v>90066.12</v>
      </c>
      <c r="AJ287" s="204">
        <v>47000</v>
      </c>
      <c r="AK287" s="204">
        <v>14181</v>
      </c>
      <c r="AL287" s="204">
        <v>616629.24</v>
      </c>
      <c r="AM287" s="204">
        <v>97325</v>
      </c>
      <c r="AN287" s="204">
        <v>35000</v>
      </c>
      <c r="AO287" s="204">
        <v>122939.3</v>
      </c>
      <c r="AP287" s="204">
        <v>162862.20000000001</v>
      </c>
      <c r="AQ287" s="204">
        <v>66502.850000000006</v>
      </c>
      <c r="AR287" s="204">
        <v>10820</v>
      </c>
      <c r="AS287" s="204">
        <v>464202.42</v>
      </c>
      <c r="AT287" s="204">
        <v>77811.67</v>
      </c>
      <c r="AU287" s="204">
        <v>877322</v>
      </c>
      <c r="AV287" s="204">
        <v>113607.5</v>
      </c>
      <c r="AW287" s="204">
        <v>69000</v>
      </c>
      <c r="AX287" s="204">
        <v>49533.5</v>
      </c>
      <c r="AY287" s="204">
        <v>22789</v>
      </c>
      <c r="AZ287" s="204">
        <v>164278.25</v>
      </c>
      <c r="BA287" s="204">
        <v>50318.400000000001</v>
      </c>
      <c r="BB287" s="204">
        <v>3237304.2</v>
      </c>
      <c r="BC287" s="204">
        <v>29980</v>
      </c>
      <c r="BD287" s="204">
        <v>1038105.62</v>
      </c>
      <c r="BE287" s="204">
        <v>123890</v>
      </c>
      <c r="BF287" s="204">
        <v>44362.23</v>
      </c>
      <c r="BG287" s="204">
        <v>27520</v>
      </c>
      <c r="BH287" s="204">
        <v>368288.76</v>
      </c>
      <c r="BI287" s="204">
        <v>29680</v>
      </c>
      <c r="BJ287" s="204">
        <v>1255</v>
      </c>
      <c r="BK287" s="204">
        <v>82997.600000000006</v>
      </c>
      <c r="BL287" s="204">
        <v>600</v>
      </c>
      <c r="BM287" s="204">
        <v>36253.61</v>
      </c>
      <c r="BN287" s="204">
        <v>112492.57</v>
      </c>
      <c r="BO287" s="204">
        <v>59920.1</v>
      </c>
      <c r="BP287" s="204">
        <v>147390</v>
      </c>
      <c r="BQ287" s="204">
        <v>72521</v>
      </c>
      <c r="BR287" s="204">
        <v>40742.43</v>
      </c>
      <c r="BS287" s="206">
        <v>311727.95</v>
      </c>
      <c r="BT287" s="204">
        <v>85239.2</v>
      </c>
      <c r="BU287" s="206">
        <v>504065</v>
      </c>
      <c r="BV287" s="204">
        <v>59051.32</v>
      </c>
      <c r="BW287" s="206">
        <v>32381.919999999998</v>
      </c>
      <c r="BX287" s="204">
        <v>66229</v>
      </c>
      <c r="BY287" s="204">
        <v>278474.01</v>
      </c>
      <c r="BZ287" s="206">
        <v>47830</v>
      </c>
      <c r="CA287" s="204">
        <v>49250</v>
      </c>
      <c r="CB287" s="204">
        <v>3650</v>
      </c>
      <c r="CC287" s="204">
        <v>72000</v>
      </c>
      <c r="CD287" s="204">
        <v>201550</v>
      </c>
      <c r="CE287" s="204">
        <v>46698</v>
      </c>
      <c r="CF287" s="204">
        <v>160660</v>
      </c>
      <c r="CG287" s="206">
        <v>46949.1</v>
      </c>
      <c r="CH287" s="206">
        <v>14510</v>
      </c>
      <c r="CI287" s="206">
        <v>36014.050000000003</v>
      </c>
      <c r="CJ287" s="206">
        <v>47453.2</v>
      </c>
      <c r="CK287" s="206">
        <v>1632886.32</v>
      </c>
      <c r="CL287" s="204">
        <v>25945</v>
      </c>
      <c r="CM287" s="206">
        <v>33480</v>
      </c>
    </row>
    <row r="288" spans="1:91" ht="24.6" hidden="1">
      <c r="A288" s="125">
        <v>26</v>
      </c>
      <c r="B288" s="255" t="s">
        <v>1015</v>
      </c>
      <c r="C288" s="146" t="s">
        <v>582</v>
      </c>
      <c r="D288" s="204">
        <v>11982942.189999999</v>
      </c>
      <c r="E288" s="204">
        <v>1159681.3999999999</v>
      </c>
      <c r="F288" s="204">
        <v>717924.25</v>
      </c>
      <c r="G288" s="204">
        <v>450956.74</v>
      </c>
      <c r="H288" s="204">
        <v>811212.73</v>
      </c>
      <c r="I288" s="204">
        <v>1024856.38</v>
      </c>
      <c r="J288" s="204">
        <v>1020569.84</v>
      </c>
      <c r="K288" s="204">
        <v>2130757.29</v>
      </c>
      <c r="L288" s="204">
        <v>670239.19999999995</v>
      </c>
      <c r="M288" s="204">
        <v>566746.80000000005</v>
      </c>
      <c r="N288" s="204">
        <v>4569048.7300000004</v>
      </c>
      <c r="O288" s="204">
        <v>210424.8</v>
      </c>
      <c r="P288" s="204">
        <v>16291793.279999999</v>
      </c>
      <c r="Q288" s="204">
        <v>1155938.96</v>
      </c>
      <c r="R288" s="204">
        <v>1279435.42</v>
      </c>
      <c r="S288" s="204">
        <v>4799335.01</v>
      </c>
      <c r="T288" s="204">
        <v>620621.07999999996</v>
      </c>
      <c r="U288" s="204">
        <v>1219955.8400000001</v>
      </c>
      <c r="V288" s="204">
        <v>321641.84000000003</v>
      </c>
      <c r="W288" s="204">
        <v>280150.01</v>
      </c>
      <c r="X288" s="204">
        <v>37847286.030000001</v>
      </c>
      <c r="Y288" s="204">
        <v>485353.12</v>
      </c>
      <c r="Z288" s="204">
        <v>1530069.58</v>
      </c>
      <c r="AA288" s="204">
        <v>1091598.04</v>
      </c>
      <c r="AB288" s="204">
        <v>270720.21000000002</v>
      </c>
      <c r="AC288" s="204">
        <v>443259.97</v>
      </c>
      <c r="AD288" s="204">
        <v>905647.66</v>
      </c>
      <c r="AE288" s="204">
        <v>5993353.8499999996</v>
      </c>
      <c r="AF288" s="204">
        <v>1279663.19</v>
      </c>
      <c r="AG288" s="204">
        <v>636305</v>
      </c>
      <c r="AH288" s="204">
        <v>1035877.63</v>
      </c>
      <c r="AI288" s="204">
        <v>1952064.05</v>
      </c>
      <c r="AJ288" s="204">
        <v>2526601.94</v>
      </c>
      <c r="AK288" s="204">
        <v>602618.37</v>
      </c>
      <c r="AL288" s="204">
        <v>95097741.280000001</v>
      </c>
      <c r="AM288" s="204">
        <v>1759709.59</v>
      </c>
      <c r="AN288" s="204">
        <v>770999.01</v>
      </c>
      <c r="AO288" s="204">
        <v>3937869.69</v>
      </c>
      <c r="AP288" s="204">
        <v>2250933.13</v>
      </c>
      <c r="AQ288" s="204">
        <v>730773.92</v>
      </c>
      <c r="AR288" s="204">
        <v>209806.65</v>
      </c>
      <c r="AS288" s="204">
        <v>9823652.6899999995</v>
      </c>
      <c r="AT288" s="204">
        <v>859198.52</v>
      </c>
      <c r="AU288" s="204">
        <v>1724833.62</v>
      </c>
      <c r="AV288" s="204">
        <v>2020295.58</v>
      </c>
      <c r="AW288" s="204">
        <v>890697.66</v>
      </c>
      <c r="AX288" s="204">
        <v>474129.77</v>
      </c>
      <c r="AY288" s="204">
        <v>797575.36</v>
      </c>
      <c r="AZ288" s="204">
        <v>1004291.37</v>
      </c>
      <c r="BA288" s="204">
        <v>735098.22</v>
      </c>
      <c r="BB288" s="204">
        <v>1084687.6000000001</v>
      </c>
      <c r="BC288" s="204">
        <v>1059699.8999999999</v>
      </c>
      <c r="BD288" s="204">
        <v>19342710.300000001</v>
      </c>
      <c r="BE288" s="204">
        <v>2020830.66</v>
      </c>
      <c r="BF288" s="204">
        <v>409942.9</v>
      </c>
      <c r="BG288" s="204">
        <v>1090930.04</v>
      </c>
      <c r="BH288" s="204">
        <v>19521915.949999999</v>
      </c>
      <c r="BI288" s="204">
        <v>902659.76</v>
      </c>
      <c r="BJ288" s="204">
        <v>386100.09</v>
      </c>
      <c r="BK288" s="204">
        <v>1234187.67</v>
      </c>
      <c r="BL288" s="204">
        <v>776413.7</v>
      </c>
      <c r="BM288" s="204">
        <v>11163405.65</v>
      </c>
      <c r="BN288" s="204">
        <v>1739238.11</v>
      </c>
      <c r="BO288" s="204">
        <v>1126621.8999999999</v>
      </c>
      <c r="BP288" s="204">
        <v>4509331.37</v>
      </c>
      <c r="BQ288" s="204">
        <v>1339232</v>
      </c>
      <c r="BR288" s="204">
        <v>808310.08</v>
      </c>
      <c r="BS288" s="206">
        <v>134301916.37</v>
      </c>
      <c r="BT288" s="204">
        <v>1345904.07</v>
      </c>
      <c r="BU288" s="204">
        <v>1447114.98</v>
      </c>
      <c r="BV288" s="206">
        <v>10075068.82</v>
      </c>
      <c r="BW288" s="206">
        <v>93464.11</v>
      </c>
      <c r="BX288" s="206">
        <v>907739.34</v>
      </c>
      <c r="BY288" s="204">
        <v>4082731.71</v>
      </c>
      <c r="BZ288" s="206">
        <v>659544.21</v>
      </c>
      <c r="CA288" s="204">
        <v>568668.06000000006</v>
      </c>
      <c r="CB288" s="206">
        <v>865746.12</v>
      </c>
      <c r="CC288" s="204">
        <v>828362.91</v>
      </c>
      <c r="CD288" s="204">
        <v>2574610.39</v>
      </c>
      <c r="CE288" s="206">
        <v>770114.96</v>
      </c>
      <c r="CF288" s="204">
        <v>2486920.5</v>
      </c>
      <c r="CG288" s="206">
        <v>911879.97</v>
      </c>
      <c r="CH288" s="206">
        <v>380923.43</v>
      </c>
      <c r="CI288" s="206">
        <v>465755.48</v>
      </c>
      <c r="CJ288" s="204">
        <v>467849.26</v>
      </c>
      <c r="CK288" s="206">
        <v>2082903.13</v>
      </c>
      <c r="CL288" s="206">
        <v>716834.7</v>
      </c>
      <c r="CM288" s="206">
        <v>449899.84</v>
      </c>
    </row>
    <row r="289" spans="1:91" ht="24.6" hidden="1">
      <c r="A289" s="125">
        <v>27</v>
      </c>
      <c r="B289" s="255" t="s">
        <v>1016</v>
      </c>
      <c r="C289" s="130" t="s">
        <v>583</v>
      </c>
      <c r="D289" s="204">
        <v>9237010.4800000004</v>
      </c>
      <c r="E289" s="204">
        <v>363107.68</v>
      </c>
      <c r="F289" s="204">
        <v>1694841.5</v>
      </c>
      <c r="G289" s="204">
        <v>2039808</v>
      </c>
      <c r="H289" s="204">
        <v>750727.3</v>
      </c>
      <c r="I289" s="204">
        <v>1540532</v>
      </c>
      <c r="J289" s="204">
        <v>2021645.1</v>
      </c>
      <c r="K289" s="204">
        <v>2632343.75</v>
      </c>
      <c r="L289" s="204">
        <v>1469044</v>
      </c>
      <c r="M289" s="204">
        <v>3348829.14</v>
      </c>
      <c r="N289" s="204">
        <v>4832858</v>
      </c>
      <c r="O289" s="204">
        <v>805343.9</v>
      </c>
      <c r="P289" s="204">
        <v>5537824.1100000003</v>
      </c>
      <c r="Q289" s="204">
        <v>1829489.14</v>
      </c>
      <c r="R289" s="204">
        <v>1350445.5</v>
      </c>
      <c r="S289" s="204">
        <v>693220</v>
      </c>
      <c r="T289" s="204">
        <v>1268429.46</v>
      </c>
      <c r="U289" s="204">
        <v>851431.5</v>
      </c>
      <c r="V289" s="204">
        <v>978136.6</v>
      </c>
      <c r="W289" s="204">
        <v>556110.75</v>
      </c>
      <c r="X289" s="204">
        <v>4378495.75</v>
      </c>
      <c r="Y289" s="204">
        <v>790158.1</v>
      </c>
      <c r="Z289" s="204">
        <v>1549311.8</v>
      </c>
      <c r="AA289" s="204">
        <v>1432097.6</v>
      </c>
      <c r="AB289" s="204">
        <v>560838</v>
      </c>
      <c r="AC289" s="204">
        <v>672718.13</v>
      </c>
      <c r="AD289" s="204">
        <v>1373060.3</v>
      </c>
      <c r="AE289" s="204">
        <v>6740296.4199999999</v>
      </c>
      <c r="AF289" s="204">
        <v>795617</v>
      </c>
      <c r="AG289" s="204">
        <v>1420036.5</v>
      </c>
      <c r="AH289" s="204">
        <v>2145851</v>
      </c>
      <c r="AI289" s="204">
        <v>930898.35</v>
      </c>
      <c r="AJ289" s="204">
        <v>1137926</v>
      </c>
      <c r="AK289" s="204">
        <v>844728.7</v>
      </c>
      <c r="AL289" s="204">
        <v>11124236.810000001</v>
      </c>
      <c r="AM289" s="204">
        <v>978659.87</v>
      </c>
      <c r="AN289" s="204">
        <v>1212665.3</v>
      </c>
      <c r="AO289" s="204">
        <v>2418111.2000000002</v>
      </c>
      <c r="AP289" s="204">
        <v>1991062.2</v>
      </c>
      <c r="AQ289" s="204">
        <v>1419461.56</v>
      </c>
      <c r="AR289" s="204">
        <v>514803</v>
      </c>
      <c r="AS289" s="204">
        <v>4656747.2</v>
      </c>
      <c r="AT289" s="204">
        <v>1918107.83</v>
      </c>
      <c r="AU289" s="204">
        <v>2483083</v>
      </c>
      <c r="AV289" s="204">
        <v>2434967.5</v>
      </c>
      <c r="AW289" s="204">
        <v>1809645</v>
      </c>
      <c r="AX289" s="204">
        <v>1238892</v>
      </c>
      <c r="AY289" s="204">
        <v>1559332.93</v>
      </c>
      <c r="AZ289" s="204">
        <v>1294620.7</v>
      </c>
      <c r="BA289" s="204">
        <v>1181405.5</v>
      </c>
      <c r="BB289" s="204">
        <v>2195032.73</v>
      </c>
      <c r="BC289" s="204">
        <v>1032058.18</v>
      </c>
      <c r="BD289" s="204">
        <v>1133823.45</v>
      </c>
      <c r="BE289" s="204">
        <v>3345793.82</v>
      </c>
      <c r="BF289" s="204">
        <v>1101842.5</v>
      </c>
      <c r="BG289" s="204">
        <v>2113914.2000000002</v>
      </c>
      <c r="BH289" s="204">
        <v>5841427.4800000004</v>
      </c>
      <c r="BI289" s="204">
        <v>805153.3</v>
      </c>
      <c r="BJ289" s="204">
        <v>608090.66</v>
      </c>
      <c r="BK289" s="204">
        <v>1156571.1100000001</v>
      </c>
      <c r="BL289" s="204">
        <v>895146.05</v>
      </c>
      <c r="BM289" s="204">
        <v>4167144.11</v>
      </c>
      <c r="BN289" s="204">
        <v>2009722.74</v>
      </c>
      <c r="BO289" s="204">
        <v>1131714.03</v>
      </c>
      <c r="BP289" s="204">
        <v>2277782.6</v>
      </c>
      <c r="BQ289" s="204">
        <v>1725701</v>
      </c>
      <c r="BR289" s="204">
        <v>2698720.52</v>
      </c>
      <c r="BS289" s="206">
        <v>6651043.25</v>
      </c>
      <c r="BT289" s="204">
        <v>1911741.25</v>
      </c>
      <c r="BU289" s="204">
        <v>1358067</v>
      </c>
      <c r="BV289" s="204">
        <v>6717521.1200000001</v>
      </c>
      <c r="BW289" s="204">
        <v>8621</v>
      </c>
      <c r="BX289" s="204">
        <v>1764271.4</v>
      </c>
      <c r="BY289" s="204">
        <v>5771414.5</v>
      </c>
      <c r="BZ289" s="204">
        <v>950376</v>
      </c>
      <c r="CA289" s="204">
        <v>1556003</v>
      </c>
      <c r="CB289" s="204">
        <v>1579622.59</v>
      </c>
      <c r="CC289" s="204">
        <v>2322131</v>
      </c>
      <c r="CD289" s="204">
        <v>2239184.7999999998</v>
      </c>
      <c r="CE289" s="204">
        <v>1670022.89</v>
      </c>
      <c r="CF289" s="204">
        <v>2830295.25</v>
      </c>
      <c r="CG289" s="204">
        <v>329298.5</v>
      </c>
      <c r="CH289" s="204">
        <v>1055209.5</v>
      </c>
      <c r="CI289" s="204">
        <v>1135848.5</v>
      </c>
      <c r="CJ289" s="204">
        <v>1016126.85</v>
      </c>
      <c r="CK289" s="204">
        <v>6986064.8399999999</v>
      </c>
      <c r="CL289" s="204">
        <v>1151008.3999999999</v>
      </c>
      <c r="CM289" s="204">
        <v>1004362.27</v>
      </c>
    </row>
    <row r="290" spans="1:91" ht="24.6" hidden="1">
      <c r="A290" s="125">
        <v>28</v>
      </c>
      <c r="B290" s="255" t="s">
        <v>1017</v>
      </c>
      <c r="C290" s="132" t="s">
        <v>584</v>
      </c>
      <c r="D290" s="204">
        <v>3594873.66</v>
      </c>
      <c r="E290" s="204">
        <v>192428</v>
      </c>
      <c r="F290" s="204">
        <v>227044.54</v>
      </c>
      <c r="G290" s="204">
        <v>155484</v>
      </c>
      <c r="H290" s="204">
        <v>95884</v>
      </c>
      <c r="I290" s="204">
        <v>144117</v>
      </c>
      <c r="J290" s="204">
        <v>394007</v>
      </c>
      <c r="K290" s="204">
        <v>259954.78</v>
      </c>
      <c r="L290" s="204">
        <v>256151</v>
      </c>
      <c r="M290" s="204">
        <v>393159</v>
      </c>
      <c r="N290" s="204">
        <v>765079.81</v>
      </c>
      <c r="O290" s="204">
        <v>76640</v>
      </c>
      <c r="P290" s="204">
        <v>1755389</v>
      </c>
      <c r="Q290" s="204">
        <v>307056</v>
      </c>
      <c r="R290" s="204">
        <v>284318.5</v>
      </c>
      <c r="S290" s="204">
        <v>817206</v>
      </c>
      <c r="T290" s="204">
        <v>367672</v>
      </c>
      <c r="U290" s="204">
        <v>220849</v>
      </c>
      <c r="V290" s="204">
        <v>285305</v>
      </c>
      <c r="W290" s="204">
        <v>149295</v>
      </c>
      <c r="X290" s="204">
        <v>2796633.3</v>
      </c>
      <c r="Y290" s="204">
        <v>171601</v>
      </c>
      <c r="Z290" s="204">
        <v>337083.64</v>
      </c>
      <c r="AA290" s="204">
        <v>340260</v>
      </c>
      <c r="AB290" s="204">
        <v>66715.5</v>
      </c>
      <c r="AC290" s="204">
        <v>224481.59</v>
      </c>
      <c r="AD290" s="204">
        <v>181967.21</v>
      </c>
      <c r="AE290" s="204">
        <v>1026091.2</v>
      </c>
      <c r="AF290" s="204">
        <v>322375</v>
      </c>
      <c r="AG290" s="204">
        <v>295768.21000000002</v>
      </c>
      <c r="AH290" s="204">
        <v>538543.80000000005</v>
      </c>
      <c r="AI290" s="204">
        <v>314917.42</v>
      </c>
      <c r="AJ290" s="204">
        <v>242765.5</v>
      </c>
      <c r="AK290" s="204">
        <v>139177.79999999999</v>
      </c>
      <c r="AL290" s="204">
        <v>6213697.2199999997</v>
      </c>
      <c r="AM290" s="204">
        <v>166950</v>
      </c>
      <c r="AN290" s="204">
        <v>165686</v>
      </c>
      <c r="AO290" s="204">
        <v>413951</v>
      </c>
      <c r="AP290" s="204">
        <v>525572</v>
      </c>
      <c r="AQ290" s="204">
        <v>313080</v>
      </c>
      <c r="AR290" s="204">
        <v>52088.800000000003</v>
      </c>
      <c r="AS290" s="204">
        <v>1381283.38</v>
      </c>
      <c r="AT290" s="204">
        <v>285511.15999999997</v>
      </c>
      <c r="AU290" s="204">
        <v>536526</v>
      </c>
      <c r="AV290" s="204">
        <v>564013</v>
      </c>
      <c r="AW290" s="204">
        <v>184520</v>
      </c>
      <c r="AX290" s="204">
        <v>181305</v>
      </c>
      <c r="AY290" s="204">
        <v>144858</v>
      </c>
      <c r="AZ290" s="204">
        <v>131760</v>
      </c>
      <c r="BA290" s="204">
        <v>151817</v>
      </c>
      <c r="BB290" s="204">
        <v>987986.2</v>
      </c>
      <c r="BC290" s="204">
        <v>198973</v>
      </c>
      <c r="BD290" s="204">
        <v>1816923.38</v>
      </c>
      <c r="BE290" s="204">
        <v>511630.5</v>
      </c>
      <c r="BF290" s="204">
        <v>13010</v>
      </c>
      <c r="BG290" s="204">
        <v>193620</v>
      </c>
      <c r="BH290" s="204">
        <v>1687462</v>
      </c>
      <c r="BI290" s="204">
        <v>149118.37</v>
      </c>
      <c r="BJ290" s="204"/>
      <c r="BK290" s="204">
        <v>9700</v>
      </c>
      <c r="BL290" s="204">
        <v>12496</v>
      </c>
      <c r="BM290" s="204">
        <v>1726839.9</v>
      </c>
      <c r="BN290" s="204">
        <v>452364.9</v>
      </c>
      <c r="BO290" s="204">
        <v>274638.59999999998</v>
      </c>
      <c r="BP290" s="204">
        <v>651868.47</v>
      </c>
      <c r="BQ290" s="204">
        <v>503065</v>
      </c>
      <c r="BR290" s="204">
        <v>184832</v>
      </c>
      <c r="BS290" s="204">
        <v>9007891.8900000006</v>
      </c>
      <c r="BT290" s="204">
        <v>378190.5</v>
      </c>
      <c r="BU290" s="204">
        <v>299971</v>
      </c>
      <c r="BV290" s="204">
        <v>1011653.9</v>
      </c>
      <c r="BW290" s="204"/>
      <c r="BX290" s="204">
        <v>226050</v>
      </c>
      <c r="BY290" s="204">
        <v>920322</v>
      </c>
      <c r="BZ290" s="204">
        <v>188794</v>
      </c>
      <c r="CA290" s="204">
        <v>80134</v>
      </c>
      <c r="CB290" s="204">
        <v>125248</v>
      </c>
      <c r="CC290" s="204">
        <v>276314</v>
      </c>
      <c r="CD290" s="204">
        <v>220200</v>
      </c>
      <c r="CE290" s="204">
        <v>611930</v>
      </c>
      <c r="CF290" s="204">
        <v>549761.92000000004</v>
      </c>
      <c r="CG290" s="204">
        <v>107532</v>
      </c>
      <c r="CH290" s="204">
        <v>127100</v>
      </c>
      <c r="CI290" s="204">
        <v>234450</v>
      </c>
      <c r="CJ290" s="204">
        <v>141015</v>
      </c>
      <c r="CK290" s="204">
        <v>573171.6</v>
      </c>
      <c r="CL290" s="204">
        <v>37344</v>
      </c>
      <c r="CM290" s="204">
        <v>93599</v>
      </c>
    </row>
    <row r="291" spans="1:91" ht="24.6" hidden="1">
      <c r="A291" s="125">
        <v>28</v>
      </c>
      <c r="B291" s="255" t="s">
        <v>1018</v>
      </c>
      <c r="C291" s="132" t="s">
        <v>585</v>
      </c>
      <c r="D291" s="204">
        <v>899000</v>
      </c>
      <c r="E291" s="204">
        <v>96408</v>
      </c>
      <c r="F291" s="204">
        <v>53870</v>
      </c>
      <c r="G291" s="204">
        <v>34000</v>
      </c>
      <c r="H291" s="204"/>
      <c r="I291" s="204"/>
      <c r="J291" s="204">
        <v>2600</v>
      </c>
      <c r="K291" s="204">
        <v>418750</v>
      </c>
      <c r="L291" s="204">
        <v>18070</v>
      </c>
      <c r="M291" s="204">
        <v>120000</v>
      </c>
      <c r="N291" s="204"/>
      <c r="O291" s="204"/>
      <c r="P291" s="204"/>
      <c r="Q291" s="204">
        <v>127680</v>
      </c>
      <c r="R291" s="204">
        <v>503500</v>
      </c>
      <c r="S291" s="204">
        <v>99250</v>
      </c>
      <c r="T291" s="204">
        <v>9362.5</v>
      </c>
      <c r="U291" s="204"/>
      <c r="V291" s="204"/>
      <c r="W291" s="204"/>
      <c r="X291" s="204">
        <v>394766</v>
      </c>
      <c r="Y291" s="204">
        <v>49500</v>
      </c>
      <c r="Z291" s="204"/>
      <c r="AA291" s="204"/>
      <c r="AB291" s="204"/>
      <c r="AC291" s="204"/>
      <c r="AD291" s="204"/>
      <c r="AE291" s="204">
        <v>393700</v>
      </c>
      <c r="AF291" s="204"/>
      <c r="AG291" s="204">
        <v>160500</v>
      </c>
      <c r="AH291" s="204">
        <v>5000</v>
      </c>
      <c r="AI291" s="204"/>
      <c r="AJ291" s="204"/>
      <c r="AK291" s="204">
        <v>39000</v>
      </c>
      <c r="AL291" s="204">
        <v>4675150</v>
      </c>
      <c r="AM291" s="204"/>
      <c r="AN291" s="204">
        <v>355</v>
      </c>
      <c r="AO291" s="204"/>
      <c r="AP291" s="204">
        <v>53170</v>
      </c>
      <c r="AQ291" s="204">
        <v>17000</v>
      </c>
      <c r="AR291" s="204"/>
      <c r="AS291" s="204">
        <v>113090</v>
      </c>
      <c r="AT291" s="204">
        <v>1200</v>
      </c>
      <c r="AU291" s="204"/>
      <c r="AV291" s="204">
        <v>135200</v>
      </c>
      <c r="AW291" s="204">
        <v>115000</v>
      </c>
      <c r="AX291" s="204"/>
      <c r="AY291" s="204"/>
      <c r="AZ291" s="204">
        <v>17640</v>
      </c>
      <c r="BA291" s="204"/>
      <c r="BB291" s="204"/>
      <c r="BC291" s="204">
        <v>321972</v>
      </c>
      <c r="BD291" s="204">
        <v>743200</v>
      </c>
      <c r="BE291" s="204">
        <v>5610</v>
      </c>
      <c r="BF291" s="204">
        <v>59500</v>
      </c>
      <c r="BG291" s="204"/>
      <c r="BH291" s="204">
        <v>68000</v>
      </c>
      <c r="BI291" s="204"/>
      <c r="BJ291" s="204"/>
      <c r="BK291" s="204">
        <v>170710</v>
      </c>
      <c r="BL291" s="204">
        <v>31500</v>
      </c>
      <c r="BM291" s="204"/>
      <c r="BN291" s="204"/>
      <c r="BO291" s="204">
        <v>13500</v>
      </c>
      <c r="BP291" s="204">
        <v>160160</v>
      </c>
      <c r="BQ291" s="204"/>
      <c r="BR291" s="204"/>
      <c r="BS291" s="204">
        <v>1051050</v>
      </c>
      <c r="BT291" s="204">
        <v>58500</v>
      </c>
      <c r="BU291" s="204"/>
      <c r="BV291" s="204"/>
      <c r="BW291" s="204"/>
      <c r="BX291" s="204"/>
      <c r="BY291" s="204"/>
      <c r="BZ291" s="204"/>
      <c r="CA291" s="204"/>
      <c r="CB291" s="204"/>
      <c r="CC291" s="204">
        <v>291479</v>
      </c>
      <c r="CD291" s="204"/>
      <c r="CE291" s="204"/>
      <c r="CF291" s="204"/>
      <c r="CG291" s="204">
        <v>195000</v>
      </c>
      <c r="CH291" s="204"/>
      <c r="CI291" s="204"/>
      <c r="CJ291" s="204"/>
      <c r="CK291" s="204">
        <v>535900</v>
      </c>
      <c r="CL291" s="204"/>
      <c r="CM291" s="204"/>
    </row>
    <row r="292" spans="1:91" ht="24.6" hidden="1">
      <c r="A292" s="125">
        <v>26</v>
      </c>
      <c r="B292" s="255" t="s">
        <v>1019</v>
      </c>
      <c r="C292" s="127" t="s">
        <v>586</v>
      </c>
      <c r="D292" s="204"/>
      <c r="E292" s="204">
        <v>153207.79999999999</v>
      </c>
      <c r="F292" s="204">
        <v>137961.47</v>
      </c>
      <c r="G292" s="204">
        <v>84763.68</v>
      </c>
      <c r="H292" s="204">
        <v>58745.4</v>
      </c>
      <c r="I292" s="204">
        <v>107094.3</v>
      </c>
      <c r="J292" s="204">
        <v>316422.40000000002</v>
      </c>
      <c r="K292" s="204">
        <v>252762.95</v>
      </c>
      <c r="L292" s="204">
        <v>82992.350000000006</v>
      </c>
      <c r="M292" s="204">
        <v>78925.09</v>
      </c>
      <c r="N292" s="204">
        <v>285471.06</v>
      </c>
      <c r="O292" s="204">
        <v>42217.5</v>
      </c>
      <c r="P292" s="204">
        <v>761663.05</v>
      </c>
      <c r="Q292" s="204">
        <v>322814</v>
      </c>
      <c r="R292" s="204">
        <v>186688.12</v>
      </c>
      <c r="S292" s="204">
        <v>27673</v>
      </c>
      <c r="T292" s="204">
        <v>416578.03</v>
      </c>
      <c r="U292" s="204">
        <v>503089.25</v>
      </c>
      <c r="V292" s="204">
        <v>6522</v>
      </c>
      <c r="W292" s="204">
        <v>28035</v>
      </c>
      <c r="X292" s="204">
        <v>514836.25</v>
      </c>
      <c r="Y292" s="204">
        <v>44176.06</v>
      </c>
      <c r="Z292" s="204">
        <v>189850.3</v>
      </c>
      <c r="AA292" s="204">
        <v>231433.2</v>
      </c>
      <c r="AB292" s="204">
        <v>86636.02</v>
      </c>
      <c r="AC292" s="204">
        <v>74295.399999999994</v>
      </c>
      <c r="AD292" s="204">
        <v>111865.86</v>
      </c>
      <c r="AE292" s="204">
        <v>453592.51</v>
      </c>
      <c r="AF292" s="204">
        <v>45133</v>
      </c>
      <c r="AG292" s="204">
        <v>36121.15</v>
      </c>
      <c r="AH292" s="204">
        <v>107710.64</v>
      </c>
      <c r="AI292" s="204">
        <v>148326.81</v>
      </c>
      <c r="AJ292" s="204">
        <v>309562.5</v>
      </c>
      <c r="AK292" s="204">
        <v>113915.35</v>
      </c>
      <c r="AL292" s="204">
        <v>335798.31</v>
      </c>
      <c r="AM292" s="204">
        <v>186663.06</v>
      </c>
      <c r="AN292" s="204">
        <v>66853.039999999994</v>
      </c>
      <c r="AO292" s="204">
        <v>110579.77</v>
      </c>
      <c r="AP292" s="204">
        <v>15545</v>
      </c>
      <c r="AQ292" s="204">
        <v>82174.5</v>
      </c>
      <c r="AR292" s="204">
        <v>93702.1</v>
      </c>
      <c r="AS292" s="204">
        <v>314564.83</v>
      </c>
      <c r="AT292" s="204">
        <v>98118.42</v>
      </c>
      <c r="AU292" s="204">
        <v>170006.14</v>
      </c>
      <c r="AV292" s="204">
        <v>170375</v>
      </c>
      <c r="AW292" s="204">
        <v>241932.3</v>
      </c>
      <c r="AX292" s="204">
        <v>133321.96</v>
      </c>
      <c r="AY292" s="204">
        <v>100921.4</v>
      </c>
      <c r="AZ292" s="204">
        <v>108524.89</v>
      </c>
      <c r="BA292" s="204">
        <v>78725</v>
      </c>
      <c r="BB292" s="204"/>
      <c r="BC292" s="204">
        <v>75631.23</v>
      </c>
      <c r="BD292" s="204">
        <v>322678.38</v>
      </c>
      <c r="BE292" s="204">
        <v>129642.4</v>
      </c>
      <c r="BF292" s="204">
        <v>51355.74</v>
      </c>
      <c r="BG292" s="204">
        <v>83604.5</v>
      </c>
      <c r="BH292" s="204">
        <v>285731.28999999998</v>
      </c>
      <c r="BI292" s="204">
        <v>11115</v>
      </c>
      <c r="BJ292" s="204">
        <v>51459.3</v>
      </c>
      <c r="BK292" s="204">
        <v>155807.5</v>
      </c>
      <c r="BL292" s="204">
        <v>50348</v>
      </c>
      <c r="BM292" s="204"/>
      <c r="BN292" s="204">
        <v>325944.84999999998</v>
      </c>
      <c r="BO292" s="204">
        <v>114981.8</v>
      </c>
      <c r="BP292" s="204">
        <v>291237.5</v>
      </c>
      <c r="BQ292" s="204">
        <v>72351.509999999995</v>
      </c>
      <c r="BR292" s="204">
        <v>170703.2</v>
      </c>
      <c r="BS292" s="204">
        <v>810343.29</v>
      </c>
      <c r="BT292" s="204">
        <v>91262.5</v>
      </c>
      <c r="BU292" s="204">
        <v>85107.6</v>
      </c>
      <c r="BV292" s="204">
        <v>578033.11</v>
      </c>
      <c r="BW292" s="204"/>
      <c r="BX292" s="204">
        <v>45024.55</v>
      </c>
      <c r="BY292" s="204">
        <v>175756.6</v>
      </c>
      <c r="BZ292" s="204">
        <v>197079.5</v>
      </c>
      <c r="CA292" s="204">
        <v>90859.18</v>
      </c>
      <c r="CB292" s="204">
        <v>70737</v>
      </c>
      <c r="CC292" s="204">
        <v>120561.5</v>
      </c>
      <c r="CD292" s="204">
        <v>387296.96</v>
      </c>
      <c r="CE292" s="204">
        <v>126355</v>
      </c>
      <c r="CF292" s="204">
        <v>469150.76</v>
      </c>
      <c r="CG292" s="204">
        <v>86775.37</v>
      </c>
      <c r="CH292" s="204">
        <v>123919.41</v>
      </c>
      <c r="CI292" s="204">
        <v>62958</v>
      </c>
      <c r="CJ292" s="204">
        <v>48324.160000000003</v>
      </c>
      <c r="CK292" s="204">
        <v>165589.01999999999</v>
      </c>
      <c r="CL292" s="204">
        <v>15425</v>
      </c>
      <c r="CM292" s="204">
        <v>26423.3</v>
      </c>
    </row>
    <row r="293" spans="1:91" ht="24.6" hidden="1">
      <c r="A293" s="125">
        <v>26</v>
      </c>
      <c r="B293" s="255" t="s">
        <v>1020</v>
      </c>
      <c r="C293" s="128" t="s">
        <v>587</v>
      </c>
      <c r="D293" s="204"/>
      <c r="E293" s="204"/>
      <c r="F293" s="204"/>
      <c r="G293" s="204"/>
      <c r="H293" s="204"/>
      <c r="I293" s="204"/>
      <c r="J293" s="204"/>
      <c r="K293" s="204"/>
      <c r="L293" s="204"/>
      <c r="M293" s="204"/>
      <c r="N293" s="204"/>
      <c r="O293" s="204"/>
      <c r="P293" s="204"/>
      <c r="Q293" s="204"/>
      <c r="R293" s="204"/>
      <c r="S293" s="204"/>
      <c r="T293" s="204">
        <v>11160</v>
      </c>
      <c r="U293" s="204"/>
      <c r="V293" s="204"/>
      <c r="W293" s="204"/>
      <c r="X293" s="204"/>
      <c r="Y293" s="204"/>
      <c r="Z293" s="204"/>
      <c r="AA293" s="204"/>
      <c r="AB293" s="204"/>
      <c r="AC293" s="204"/>
      <c r="AD293" s="204"/>
      <c r="AE293" s="204"/>
      <c r="AF293" s="204"/>
      <c r="AG293" s="204"/>
      <c r="AH293" s="204"/>
      <c r="AI293" s="204"/>
      <c r="AJ293" s="204"/>
      <c r="AK293" s="204"/>
      <c r="AL293" s="204"/>
      <c r="AM293" s="204"/>
      <c r="AN293" s="204"/>
      <c r="AO293" s="204"/>
      <c r="AP293" s="204"/>
      <c r="AQ293" s="204"/>
      <c r="AR293" s="204"/>
      <c r="AS293" s="204"/>
      <c r="AT293" s="204"/>
      <c r="AU293" s="204"/>
      <c r="AV293" s="204"/>
      <c r="AW293" s="204"/>
      <c r="AX293" s="204"/>
      <c r="AY293" s="204"/>
      <c r="AZ293" s="204"/>
      <c r="BA293" s="204"/>
      <c r="BB293" s="204">
        <v>1073</v>
      </c>
      <c r="BC293" s="204"/>
      <c r="BD293" s="204"/>
      <c r="BE293" s="204"/>
      <c r="BF293" s="204"/>
      <c r="BG293" s="204"/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  <c r="BV293" s="204">
        <v>5350</v>
      </c>
      <c r="BW293" s="204"/>
      <c r="BX293" s="204"/>
      <c r="BY293" s="204"/>
      <c r="BZ293" s="204"/>
      <c r="CA293" s="204"/>
      <c r="CB293" s="204"/>
      <c r="CC293" s="204"/>
      <c r="CD293" s="204"/>
      <c r="CE293" s="204"/>
      <c r="CF293" s="204"/>
      <c r="CG293" s="204"/>
      <c r="CH293" s="204"/>
      <c r="CI293" s="204"/>
      <c r="CJ293" s="204"/>
      <c r="CK293" s="204"/>
      <c r="CL293" s="204"/>
      <c r="CM293" s="204"/>
    </row>
    <row r="294" spans="1:91" ht="24.6" hidden="1">
      <c r="A294" s="125">
        <v>28</v>
      </c>
      <c r="B294" s="255" t="s">
        <v>1021</v>
      </c>
      <c r="C294" s="128" t="s">
        <v>588</v>
      </c>
      <c r="D294" s="204">
        <v>58000</v>
      </c>
      <c r="E294" s="204">
        <v>44470</v>
      </c>
      <c r="F294" s="204">
        <v>60600</v>
      </c>
      <c r="G294" s="204">
        <v>396442.4</v>
      </c>
      <c r="H294" s="204">
        <v>84350</v>
      </c>
      <c r="I294" s="204">
        <v>153000</v>
      </c>
      <c r="J294" s="204">
        <v>279350</v>
      </c>
      <c r="K294" s="204"/>
      <c r="L294" s="204">
        <v>197490</v>
      </c>
      <c r="M294" s="204">
        <v>392810</v>
      </c>
      <c r="N294" s="204">
        <v>301930</v>
      </c>
      <c r="O294" s="204">
        <v>6350</v>
      </c>
      <c r="P294" s="204">
        <v>878758</v>
      </c>
      <c r="Q294" s="204">
        <v>60000</v>
      </c>
      <c r="R294" s="204">
        <v>256600</v>
      </c>
      <c r="S294" s="204">
        <v>598463.06999999995</v>
      </c>
      <c r="T294" s="204">
        <v>186280</v>
      </c>
      <c r="U294" s="204">
        <v>102480</v>
      </c>
      <c r="V294" s="204">
        <v>125049</v>
      </c>
      <c r="W294" s="204"/>
      <c r="X294" s="204">
        <v>637521.5</v>
      </c>
      <c r="Y294" s="204">
        <v>147740</v>
      </c>
      <c r="Z294" s="204">
        <v>24249</v>
      </c>
      <c r="AA294" s="204">
        <v>79119</v>
      </c>
      <c r="AB294" s="204">
        <v>69920</v>
      </c>
      <c r="AC294" s="204">
        <v>17739</v>
      </c>
      <c r="AD294" s="204">
        <v>25290</v>
      </c>
      <c r="AE294" s="204">
        <v>380923</v>
      </c>
      <c r="AF294" s="204">
        <v>92590</v>
      </c>
      <c r="AG294" s="204">
        <v>257576</v>
      </c>
      <c r="AH294" s="204">
        <v>25350</v>
      </c>
      <c r="AI294" s="204">
        <v>11130</v>
      </c>
      <c r="AJ294" s="204">
        <v>340840</v>
      </c>
      <c r="AK294" s="204">
        <v>39090</v>
      </c>
      <c r="AL294" s="204">
        <v>1610999.65</v>
      </c>
      <c r="AM294" s="204">
        <v>86530</v>
      </c>
      <c r="AN294" s="204">
        <v>75490</v>
      </c>
      <c r="AO294" s="204">
        <v>338150</v>
      </c>
      <c r="AP294" s="204">
        <v>282522.5</v>
      </c>
      <c r="AQ294" s="204">
        <v>223826</v>
      </c>
      <c r="AR294" s="204">
        <v>12514</v>
      </c>
      <c r="AS294" s="204">
        <v>128080</v>
      </c>
      <c r="AT294" s="204">
        <v>108901</v>
      </c>
      <c r="AU294" s="204"/>
      <c r="AV294" s="204">
        <v>134750</v>
      </c>
      <c r="AW294" s="204">
        <v>10870</v>
      </c>
      <c r="AX294" s="204">
        <v>33920</v>
      </c>
      <c r="AY294" s="204">
        <v>53000</v>
      </c>
      <c r="AZ294" s="204">
        <v>47637</v>
      </c>
      <c r="BA294" s="204">
        <v>175290</v>
      </c>
      <c r="BB294" s="204">
        <v>561206</v>
      </c>
      <c r="BC294" s="204">
        <v>217750</v>
      </c>
      <c r="BD294" s="204">
        <v>834710</v>
      </c>
      <c r="BE294" s="204">
        <v>593090</v>
      </c>
      <c r="BF294" s="204">
        <v>10380</v>
      </c>
      <c r="BG294" s="204">
        <v>293860.02</v>
      </c>
      <c r="BH294" s="204">
        <v>266997.2</v>
      </c>
      <c r="BI294" s="204">
        <v>217613</v>
      </c>
      <c r="BJ294" s="204">
        <v>33850</v>
      </c>
      <c r="BK294" s="204">
        <v>199500</v>
      </c>
      <c r="BL294" s="204">
        <v>97300</v>
      </c>
      <c r="BM294" s="204">
        <v>789959</v>
      </c>
      <c r="BN294" s="204">
        <v>259758</v>
      </c>
      <c r="BO294" s="204">
        <v>382500</v>
      </c>
      <c r="BP294" s="204">
        <v>579636</v>
      </c>
      <c r="BQ294" s="204">
        <v>324550</v>
      </c>
      <c r="BR294" s="204">
        <v>112090</v>
      </c>
      <c r="BS294" s="206">
        <v>1753925</v>
      </c>
      <c r="BT294" s="206">
        <v>119800</v>
      </c>
      <c r="BU294" s="206">
        <v>19850</v>
      </c>
      <c r="BV294" s="206">
        <v>72970</v>
      </c>
      <c r="BW294" s="206">
        <v>4700</v>
      </c>
      <c r="BX294" s="206">
        <v>9400</v>
      </c>
      <c r="BY294" s="206">
        <v>302680</v>
      </c>
      <c r="BZ294" s="206">
        <v>38570</v>
      </c>
      <c r="CA294" s="206"/>
      <c r="CB294" s="206">
        <v>8600</v>
      </c>
      <c r="CC294" s="206">
        <v>348280</v>
      </c>
      <c r="CD294" s="206">
        <v>38794</v>
      </c>
      <c r="CE294" s="206"/>
      <c r="CF294" s="206">
        <v>94218</v>
      </c>
      <c r="CG294" s="206">
        <v>124700</v>
      </c>
      <c r="CH294" s="206">
        <v>57210</v>
      </c>
      <c r="CI294" s="206">
        <v>57823.12</v>
      </c>
      <c r="CJ294" s="206">
        <v>57161.5</v>
      </c>
      <c r="CK294" s="206">
        <v>911827.01</v>
      </c>
      <c r="CL294" s="206">
        <v>8300</v>
      </c>
      <c r="CM294" s="206">
        <v>19423</v>
      </c>
    </row>
    <row r="295" spans="1:91" ht="24.6" hidden="1">
      <c r="A295" s="125">
        <v>32</v>
      </c>
      <c r="B295" s="255" t="s">
        <v>1022</v>
      </c>
      <c r="C295" s="132" t="s">
        <v>589</v>
      </c>
      <c r="D295" s="204"/>
      <c r="E295" s="204"/>
      <c r="F295" s="204"/>
      <c r="G295" s="204"/>
      <c r="H295" s="204"/>
      <c r="I295" s="204"/>
      <c r="J295" s="204"/>
      <c r="K295" s="204"/>
      <c r="L295" s="204"/>
      <c r="M295" s="204"/>
      <c r="N295" s="204"/>
      <c r="O295" s="204"/>
      <c r="P295" s="204"/>
      <c r="Q295" s="204"/>
      <c r="R295" s="204"/>
      <c r="S295" s="204"/>
      <c r="T295" s="204"/>
      <c r="U295" s="204"/>
      <c r="V295" s="204"/>
      <c r="W295" s="204"/>
      <c r="X295" s="204"/>
      <c r="Y295" s="204"/>
      <c r="Z295" s="204">
        <v>1200</v>
      </c>
      <c r="AA295" s="204"/>
      <c r="AB295" s="204">
        <v>24150</v>
      </c>
      <c r="AC295" s="204">
        <v>7700</v>
      </c>
      <c r="AD295" s="204">
        <v>2150</v>
      </c>
      <c r="AE295" s="204">
        <v>6500</v>
      </c>
      <c r="AF295" s="204"/>
      <c r="AG295" s="204">
        <v>11250</v>
      </c>
      <c r="AH295" s="204">
        <v>147345</v>
      </c>
      <c r="AI295" s="204">
        <v>14825</v>
      </c>
      <c r="AJ295" s="204">
        <v>37155</v>
      </c>
      <c r="AK295" s="204">
        <v>6800</v>
      </c>
      <c r="AL295" s="204"/>
      <c r="AM295" s="204"/>
      <c r="AN295" s="204"/>
      <c r="AO295" s="204"/>
      <c r="AP295" s="204"/>
      <c r="AQ295" s="204"/>
      <c r="AR295" s="204"/>
      <c r="AS295" s="204"/>
      <c r="AT295" s="204"/>
      <c r="AU295" s="204"/>
      <c r="AV295" s="204"/>
      <c r="AW295" s="204"/>
      <c r="AX295" s="204"/>
      <c r="AY295" s="204"/>
      <c r="AZ295" s="204"/>
      <c r="BA295" s="204"/>
      <c r="BB295" s="204"/>
      <c r="BC295" s="204"/>
      <c r="BD295" s="204"/>
      <c r="BE295" s="204"/>
      <c r="BF295" s="204"/>
      <c r="BG295" s="204"/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6">
        <v>39110</v>
      </c>
      <c r="BT295" s="206"/>
      <c r="BU295" s="206"/>
      <c r="BV295" s="206">
        <v>2400</v>
      </c>
      <c r="BW295" s="204"/>
      <c r="BX295" s="206">
        <v>16640</v>
      </c>
      <c r="BY295" s="206"/>
      <c r="BZ295" s="206"/>
      <c r="CA295" s="206">
        <v>10320</v>
      </c>
      <c r="CB295" s="204"/>
      <c r="CC295" s="206"/>
      <c r="CD295" s="206"/>
      <c r="CE295" s="206"/>
      <c r="CF295" s="206"/>
      <c r="CG295" s="206"/>
      <c r="CH295" s="206"/>
      <c r="CI295" s="206"/>
      <c r="CJ295" s="206"/>
      <c r="CK295" s="206"/>
      <c r="CL295" s="206"/>
      <c r="CM295" s="206"/>
    </row>
    <row r="296" spans="1:91" ht="24.6" hidden="1">
      <c r="A296" s="125">
        <v>32</v>
      </c>
      <c r="B296" s="255" t="s">
        <v>1023</v>
      </c>
      <c r="C296" s="132" t="s">
        <v>590</v>
      </c>
      <c r="D296" s="204"/>
      <c r="E296" s="204"/>
      <c r="F296" s="204"/>
      <c r="G296" s="204">
        <v>3000</v>
      </c>
      <c r="H296" s="204"/>
      <c r="I296" s="204"/>
      <c r="J296" s="204"/>
      <c r="K296" s="204"/>
      <c r="L296" s="204"/>
      <c r="M296" s="204"/>
      <c r="N296" s="204"/>
      <c r="O296" s="204"/>
      <c r="P296" s="204"/>
      <c r="Q296" s="204"/>
      <c r="R296" s="204"/>
      <c r="S296" s="204"/>
      <c r="T296" s="204"/>
      <c r="U296" s="204"/>
      <c r="V296" s="204"/>
      <c r="W296" s="204"/>
      <c r="X296" s="204"/>
      <c r="Y296" s="204"/>
      <c r="Z296" s="204"/>
      <c r="AA296" s="204"/>
      <c r="AB296" s="204"/>
      <c r="AC296" s="204"/>
      <c r="AD296" s="204"/>
      <c r="AE296" s="204"/>
      <c r="AF296" s="204"/>
      <c r="AG296" s="204"/>
      <c r="AH296" s="204"/>
      <c r="AI296" s="204"/>
      <c r="AJ296" s="204"/>
      <c r="AK296" s="204"/>
      <c r="AL296" s="204"/>
      <c r="AM296" s="204"/>
      <c r="AN296" s="204"/>
      <c r="AO296" s="204"/>
      <c r="AP296" s="204"/>
      <c r="AQ296" s="204"/>
      <c r="AR296" s="204"/>
      <c r="AS296" s="204"/>
      <c r="AT296" s="204"/>
      <c r="AU296" s="204"/>
      <c r="AV296" s="204"/>
      <c r="AW296" s="204"/>
      <c r="AX296" s="204"/>
      <c r="AY296" s="204"/>
      <c r="AZ296" s="204"/>
      <c r="BA296" s="204"/>
      <c r="BB296" s="204"/>
      <c r="BC296" s="204"/>
      <c r="BD296" s="204"/>
      <c r="BE296" s="204"/>
      <c r="BF296" s="204"/>
      <c r="BG296" s="204"/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  <c r="BV296" s="204"/>
      <c r="BW296" s="204"/>
      <c r="BX296" s="204"/>
      <c r="BY296" s="204"/>
      <c r="BZ296" s="204"/>
      <c r="CA296" s="204"/>
      <c r="CB296" s="204"/>
      <c r="CC296" s="204"/>
      <c r="CD296" s="204"/>
      <c r="CE296" s="204"/>
      <c r="CF296" s="204"/>
      <c r="CG296" s="204"/>
      <c r="CH296" s="204"/>
      <c r="CI296" s="204"/>
      <c r="CJ296" s="204"/>
      <c r="CK296" s="204"/>
      <c r="CL296" s="204"/>
      <c r="CM296" s="204"/>
    </row>
    <row r="297" spans="1:91" ht="24.6" hidden="1">
      <c r="A297" s="125">
        <v>32</v>
      </c>
      <c r="B297" s="255" t="s">
        <v>1024</v>
      </c>
      <c r="C297" s="128" t="s">
        <v>591</v>
      </c>
      <c r="D297" s="204"/>
      <c r="E297" s="204"/>
      <c r="F297" s="204"/>
      <c r="G297" s="204"/>
      <c r="H297" s="204"/>
      <c r="I297" s="204"/>
      <c r="J297" s="204"/>
      <c r="K297" s="204"/>
      <c r="L297" s="204"/>
      <c r="M297" s="204"/>
      <c r="N297" s="204"/>
      <c r="O297" s="204"/>
      <c r="P297" s="204"/>
      <c r="Q297" s="204"/>
      <c r="R297" s="204"/>
      <c r="S297" s="204"/>
      <c r="T297" s="204"/>
      <c r="U297" s="204"/>
      <c r="V297" s="204"/>
      <c r="W297" s="204"/>
      <c r="X297" s="204"/>
      <c r="Y297" s="204"/>
      <c r="Z297" s="204"/>
      <c r="AA297" s="204"/>
      <c r="AB297" s="204"/>
      <c r="AC297" s="204"/>
      <c r="AD297" s="204"/>
      <c r="AE297" s="204"/>
      <c r="AF297" s="204"/>
      <c r="AG297" s="204"/>
      <c r="AH297" s="204"/>
      <c r="AI297" s="204"/>
      <c r="AJ297" s="204"/>
      <c r="AK297" s="204"/>
      <c r="AL297" s="204"/>
      <c r="AM297" s="204"/>
      <c r="AN297" s="204"/>
      <c r="AO297" s="204"/>
      <c r="AP297" s="204"/>
      <c r="AQ297" s="204"/>
      <c r="AR297" s="204"/>
      <c r="AS297" s="204"/>
      <c r="AT297" s="204"/>
      <c r="AU297" s="204"/>
      <c r="AV297" s="204"/>
      <c r="AW297" s="204"/>
      <c r="AX297" s="204"/>
      <c r="AY297" s="204"/>
      <c r="AZ297" s="204"/>
      <c r="BA297" s="204"/>
      <c r="BB297" s="204"/>
      <c r="BC297" s="204"/>
      <c r="BD297" s="204"/>
      <c r="BE297" s="204"/>
      <c r="BF297" s="204"/>
      <c r="BG297" s="204"/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>
        <v>237457.5</v>
      </c>
      <c r="BT297" s="204"/>
      <c r="BU297" s="204"/>
      <c r="BV297" s="204"/>
      <c r="BW297" s="204"/>
      <c r="BX297" s="204"/>
      <c r="BY297" s="204"/>
      <c r="BZ297" s="204"/>
      <c r="CA297" s="204"/>
      <c r="CB297" s="204"/>
      <c r="CC297" s="204"/>
      <c r="CD297" s="204"/>
      <c r="CE297" s="204"/>
      <c r="CF297" s="204"/>
      <c r="CG297" s="204"/>
      <c r="CH297" s="204"/>
      <c r="CI297" s="204"/>
      <c r="CJ297" s="204"/>
      <c r="CK297" s="204"/>
      <c r="CL297" s="204"/>
      <c r="CM297" s="204"/>
    </row>
    <row r="298" spans="1:91" ht="24.6" hidden="1">
      <c r="A298" s="125">
        <v>32</v>
      </c>
      <c r="B298" s="255" t="s">
        <v>1025</v>
      </c>
      <c r="C298" s="146" t="s">
        <v>592</v>
      </c>
      <c r="D298" s="204">
        <v>933998</v>
      </c>
      <c r="E298" s="204"/>
      <c r="F298" s="204"/>
      <c r="G298" s="204"/>
      <c r="H298" s="204">
        <v>10500</v>
      </c>
      <c r="I298" s="204"/>
      <c r="J298" s="204">
        <v>120000</v>
      </c>
      <c r="K298" s="204"/>
      <c r="L298" s="204"/>
      <c r="M298" s="204">
        <v>41823</v>
      </c>
      <c r="N298" s="204">
        <v>449845</v>
      </c>
      <c r="O298" s="204"/>
      <c r="P298" s="204">
        <v>399526.64</v>
      </c>
      <c r="Q298" s="204"/>
      <c r="R298" s="204"/>
      <c r="S298" s="204"/>
      <c r="T298" s="204">
        <v>122300</v>
      </c>
      <c r="U298" s="204"/>
      <c r="V298" s="204"/>
      <c r="W298" s="204"/>
      <c r="X298" s="204">
        <v>6135183.7000000002</v>
      </c>
      <c r="Y298" s="204"/>
      <c r="Z298" s="204"/>
      <c r="AA298" s="204"/>
      <c r="AB298" s="204">
        <v>105000</v>
      </c>
      <c r="AC298" s="204"/>
      <c r="AD298" s="204"/>
      <c r="AE298" s="204"/>
      <c r="AF298" s="204"/>
      <c r="AG298" s="204"/>
      <c r="AH298" s="204">
        <v>180000</v>
      </c>
      <c r="AI298" s="204">
        <v>973733.67</v>
      </c>
      <c r="AJ298" s="204"/>
      <c r="AK298" s="204"/>
      <c r="AL298" s="204"/>
      <c r="AM298" s="204">
        <v>253786</v>
      </c>
      <c r="AN298" s="204"/>
      <c r="AO298" s="204"/>
      <c r="AP298" s="204"/>
      <c r="AQ298" s="204"/>
      <c r="AR298" s="204"/>
      <c r="AS298" s="204"/>
      <c r="AT298" s="204"/>
      <c r="AU298" s="204"/>
      <c r="AV298" s="204"/>
      <c r="AW298" s="204">
        <v>124800</v>
      </c>
      <c r="AX298" s="204"/>
      <c r="AY298" s="204"/>
      <c r="AZ298" s="204"/>
      <c r="BA298" s="204"/>
      <c r="BB298" s="204">
        <v>337988.33</v>
      </c>
      <c r="BC298" s="204"/>
      <c r="BD298" s="204">
        <v>6056210.2800000003</v>
      </c>
      <c r="BE298" s="204">
        <v>149813.76000000001</v>
      </c>
      <c r="BF298" s="204"/>
      <c r="BG298" s="204"/>
      <c r="BH298" s="204"/>
      <c r="BI298" s="204"/>
      <c r="BJ298" s="204">
        <v>12000</v>
      </c>
      <c r="BK298" s="204"/>
      <c r="BL298" s="204">
        <v>221517.6</v>
      </c>
      <c r="BM298" s="204"/>
      <c r="BN298" s="204">
        <v>114000</v>
      </c>
      <c r="BO298" s="204">
        <v>114000</v>
      </c>
      <c r="BP298" s="204">
        <v>268690</v>
      </c>
      <c r="BQ298" s="204">
        <v>253716.67</v>
      </c>
      <c r="BR298" s="204">
        <v>370000</v>
      </c>
      <c r="BS298" s="206"/>
      <c r="BT298" s="204"/>
      <c r="BU298" s="204"/>
      <c r="BV298" s="204">
        <v>414914.75</v>
      </c>
      <c r="BW298" s="204"/>
      <c r="BX298" s="204"/>
      <c r="BY298" s="206">
        <v>253480.69</v>
      </c>
      <c r="BZ298" s="204">
        <v>105000</v>
      </c>
      <c r="CA298" s="204">
        <v>124800</v>
      </c>
      <c r="CB298" s="204"/>
      <c r="CC298" s="204"/>
      <c r="CD298" s="204"/>
      <c r="CE298" s="204"/>
      <c r="CF298" s="204">
        <v>150000</v>
      </c>
      <c r="CG298" s="204"/>
      <c r="CH298" s="204"/>
      <c r="CI298" s="204"/>
      <c r="CJ298" s="204"/>
      <c r="CK298" s="204"/>
      <c r="CL298" s="206">
        <v>264682.26</v>
      </c>
      <c r="CM298" s="204"/>
    </row>
    <row r="299" spans="1:91" ht="24.6" hidden="1">
      <c r="A299" s="125">
        <v>32</v>
      </c>
      <c r="B299" s="255" t="s">
        <v>1026</v>
      </c>
      <c r="C299" s="146" t="s">
        <v>593</v>
      </c>
      <c r="D299" s="204"/>
      <c r="E299" s="204"/>
      <c r="F299" s="204"/>
      <c r="G299" s="204"/>
      <c r="H299" s="204"/>
      <c r="I299" s="204"/>
      <c r="J299" s="204"/>
      <c r="K299" s="204"/>
      <c r="L299" s="204"/>
      <c r="M299" s="204"/>
      <c r="N299" s="204"/>
      <c r="O299" s="204"/>
      <c r="P299" s="204"/>
      <c r="Q299" s="204"/>
      <c r="R299" s="204"/>
      <c r="S299" s="204"/>
      <c r="T299" s="204"/>
      <c r="U299" s="204"/>
      <c r="V299" s="204"/>
      <c r="W299" s="204"/>
      <c r="X299" s="204"/>
      <c r="Y299" s="204"/>
      <c r="Z299" s="204"/>
      <c r="AA299" s="204"/>
      <c r="AB299" s="204"/>
      <c r="AC299" s="204"/>
      <c r="AD299" s="204"/>
      <c r="AE299" s="204"/>
      <c r="AF299" s="204"/>
      <c r="AG299" s="204"/>
      <c r="AH299" s="204"/>
      <c r="AI299" s="204"/>
      <c r="AJ299" s="204"/>
      <c r="AK299" s="204"/>
      <c r="AL299" s="204"/>
      <c r="AM299" s="204"/>
      <c r="AN299" s="204"/>
      <c r="AO299" s="204"/>
      <c r="AP299" s="204"/>
      <c r="AQ299" s="204"/>
      <c r="AR299" s="204"/>
      <c r="AS299" s="204"/>
      <c r="AT299" s="204"/>
      <c r="AU299" s="204"/>
      <c r="AV299" s="204"/>
      <c r="AW299" s="204"/>
      <c r="AX299" s="204"/>
      <c r="AY299" s="204"/>
      <c r="AZ299" s="204"/>
      <c r="BA299" s="204"/>
      <c r="BB299" s="204"/>
      <c r="BC299" s="204"/>
      <c r="BD299" s="204"/>
      <c r="BE299" s="204"/>
      <c r="BF299" s="204"/>
      <c r="BG299" s="204"/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6"/>
      <c r="BU299" s="206"/>
      <c r="BV299" s="206"/>
      <c r="BW299" s="206"/>
      <c r="BX299" s="206"/>
      <c r="BY299" s="206"/>
      <c r="BZ299" s="206"/>
      <c r="CA299" s="206"/>
      <c r="CB299" s="206"/>
      <c r="CC299" s="206"/>
      <c r="CD299" s="206"/>
      <c r="CE299" s="206"/>
      <c r="CF299" s="206"/>
      <c r="CG299" s="206"/>
      <c r="CH299" s="206"/>
      <c r="CI299" s="206"/>
      <c r="CJ299" s="206"/>
      <c r="CK299" s="206"/>
      <c r="CL299" s="206"/>
      <c r="CM299" s="206"/>
    </row>
    <row r="300" spans="1:91" ht="24.6" hidden="1">
      <c r="A300" s="125"/>
      <c r="B300" s="255" t="s">
        <v>1027</v>
      </c>
      <c r="C300" s="146" t="s">
        <v>594</v>
      </c>
      <c r="D300" s="204"/>
      <c r="E300" s="204"/>
      <c r="F300" s="204"/>
      <c r="G300" s="204"/>
      <c r="H300" s="204"/>
      <c r="I300" s="204"/>
      <c r="J300" s="204"/>
      <c r="K300" s="204"/>
      <c r="L300" s="204"/>
      <c r="M300" s="204"/>
      <c r="N300" s="204"/>
      <c r="O300" s="204"/>
      <c r="P300" s="204"/>
      <c r="Q300" s="204"/>
      <c r="R300" s="204"/>
      <c r="S300" s="204"/>
      <c r="T300" s="204"/>
      <c r="U300" s="204"/>
      <c r="V300" s="204"/>
      <c r="W300" s="204"/>
      <c r="X300" s="204">
        <v>6042.67</v>
      </c>
      <c r="Y300" s="204"/>
      <c r="Z300" s="204"/>
      <c r="AA300" s="204"/>
      <c r="AB300" s="204"/>
      <c r="AC300" s="204"/>
      <c r="AD300" s="204"/>
      <c r="AE300" s="204"/>
      <c r="AF300" s="204"/>
      <c r="AG300" s="204"/>
      <c r="AH300" s="204"/>
      <c r="AI300" s="204"/>
      <c r="AJ300" s="204"/>
      <c r="AK300" s="204"/>
      <c r="AL300" s="204">
        <v>30000</v>
      </c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4"/>
      <c r="BC300" s="204"/>
      <c r="BD300" s="204"/>
      <c r="BE300" s="204"/>
      <c r="BF300" s="204"/>
      <c r="BG300" s="204"/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6"/>
      <c r="BU300" s="206"/>
      <c r="BV300" s="206"/>
      <c r="BW300" s="204"/>
      <c r="BX300" s="206"/>
      <c r="BY300" s="206"/>
      <c r="BZ300" s="206"/>
      <c r="CA300" s="206"/>
      <c r="CB300" s="206"/>
      <c r="CC300" s="206"/>
      <c r="CD300" s="206"/>
      <c r="CE300" s="206"/>
      <c r="CF300" s="204"/>
      <c r="CG300" s="204"/>
      <c r="CH300" s="204"/>
      <c r="CI300" s="206"/>
      <c r="CJ300" s="206"/>
      <c r="CK300" s="206"/>
      <c r="CL300" s="206"/>
      <c r="CM300" s="204"/>
    </row>
    <row r="301" spans="1:91" ht="24.6" hidden="1">
      <c r="A301" s="125">
        <v>32</v>
      </c>
      <c r="B301" s="255" t="s">
        <v>1028</v>
      </c>
      <c r="C301" s="146" t="s">
        <v>595</v>
      </c>
      <c r="D301" s="204"/>
      <c r="E301" s="204"/>
      <c r="F301" s="204"/>
      <c r="G301" s="204"/>
      <c r="H301" s="204"/>
      <c r="I301" s="204"/>
      <c r="J301" s="204"/>
      <c r="K301" s="204"/>
      <c r="L301" s="204"/>
      <c r="M301" s="204"/>
      <c r="N301" s="204"/>
      <c r="O301" s="204"/>
      <c r="P301" s="204"/>
      <c r="Q301" s="204"/>
      <c r="R301" s="204"/>
      <c r="S301" s="204"/>
      <c r="T301" s="204"/>
      <c r="U301" s="204"/>
      <c r="V301" s="204"/>
      <c r="W301" s="204"/>
      <c r="X301" s="204"/>
      <c r="Y301" s="204"/>
      <c r="Z301" s="204"/>
      <c r="AA301" s="204"/>
      <c r="AB301" s="204"/>
      <c r="AC301" s="204"/>
      <c r="AD301" s="204"/>
      <c r="AE301" s="204"/>
      <c r="AF301" s="204"/>
      <c r="AG301" s="204"/>
      <c r="AH301" s="204"/>
      <c r="AI301" s="204"/>
      <c r="AJ301" s="204"/>
      <c r="AK301" s="204"/>
      <c r="AL301" s="204"/>
      <c r="AM301" s="204"/>
      <c r="AN301" s="204"/>
      <c r="AO301" s="204"/>
      <c r="AP301" s="204"/>
      <c r="AQ301" s="204"/>
      <c r="AR301" s="204"/>
      <c r="AS301" s="204"/>
      <c r="AT301" s="204"/>
      <c r="AU301" s="204"/>
      <c r="AV301" s="204"/>
      <c r="AW301" s="204"/>
      <c r="AX301" s="204"/>
      <c r="AY301" s="204"/>
      <c r="AZ301" s="204"/>
      <c r="BA301" s="204"/>
      <c r="BB301" s="204"/>
      <c r="BC301" s="204"/>
      <c r="BD301" s="204"/>
      <c r="BE301" s="204"/>
      <c r="BF301" s="204">
        <v>1700</v>
      </c>
      <c r="BG301" s="204"/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6"/>
      <c r="BU301" s="206"/>
      <c r="BV301" s="206"/>
      <c r="BW301" s="206"/>
      <c r="BX301" s="206"/>
      <c r="BY301" s="206"/>
      <c r="BZ301" s="206"/>
      <c r="CA301" s="206"/>
      <c r="CB301" s="206"/>
      <c r="CC301" s="206"/>
      <c r="CD301" s="206"/>
      <c r="CE301" s="206"/>
      <c r="CF301" s="206"/>
      <c r="CG301" s="204"/>
      <c r="CH301" s="206"/>
      <c r="CI301" s="206"/>
      <c r="CJ301" s="206"/>
      <c r="CK301" s="206"/>
      <c r="CL301" s="206"/>
      <c r="CM301" s="206"/>
    </row>
    <row r="302" spans="1:91" ht="24.6" hidden="1">
      <c r="A302" s="125">
        <v>32</v>
      </c>
      <c r="B302" s="255" t="s">
        <v>1029</v>
      </c>
      <c r="C302" s="146" t="s">
        <v>596</v>
      </c>
      <c r="D302" s="204"/>
      <c r="E302" s="204"/>
      <c r="F302" s="204"/>
      <c r="G302" s="204"/>
      <c r="H302" s="204"/>
      <c r="I302" s="204"/>
      <c r="J302" s="204"/>
      <c r="K302" s="204"/>
      <c r="L302" s="204"/>
      <c r="M302" s="204"/>
      <c r="N302" s="204"/>
      <c r="O302" s="204"/>
      <c r="P302" s="204"/>
      <c r="Q302" s="204"/>
      <c r="R302" s="204"/>
      <c r="S302" s="204"/>
      <c r="T302" s="204"/>
      <c r="U302" s="204"/>
      <c r="V302" s="204"/>
      <c r="W302" s="204"/>
      <c r="X302" s="204">
        <v>30000</v>
      </c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4"/>
      <c r="BC302" s="204"/>
      <c r="BD302" s="204"/>
      <c r="BE302" s="204"/>
      <c r="BF302" s="204"/>
      <c r="BG302" s="204"/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  <c r="BV302" s="206"/>
      <c r="BW302" s="204"/>
      <c r="BX302" s="204"/>
      <c r="BY302" s="204"/>
      <c r="BZ302" s="206"/>
      <c r="CA302" s="206"/>
      <c r="CB302" s="204"/>
      <c r="CC302" s="206"/>
      <c r="CD302" s="204"/>
      <c r="CE302" s="206"/>
      <c r="CF302" s="206"/>
      <c r="CG302" s="206"/>
      <c r="CH302" s="206"/>
      <c r="CI302" s="204"/>
      <c r="CJ302" s="204"/>
      <c r="CK302" s="206"/>
      <c r="CL302" s="204"/>
      <c r="CM302" s="204"/>
    </row>
    <row r="303" spans="1:91" ht="24.6" hidden="1">
      <c r="A303" s="149">
        <v>33</v>
      </c>
      <c r="B303" s="257" t="s">
        <v>1030</v>
      </c>
      <c r="C303" s="150" t="s">
        <v>597</v>
      </c>
      <c r="D303" s="204"/>
      <c r="E303" s="204"/>
      <c r="F303" s="204">
        <v>18300</v>
      </c>
      <c r="G303" s="204"/>
      <c r="H303" s="204"/>
      <c r="I303" s="204"/>
      <c r="J303" s="204"/>
      <c r="K303" s="204"/>
      <c r="L303" s="204"/>
      <c r="M303" s="204"/>
      <c r="N303" s="204"/>
      <c r="O303" s="204">
        <v>10250</v>
      </c>
      <c r="P303" s="204">
        <v>635230</v>
      </c>
      <c r="Q303" s="204">
        <v>556845</v>
      </c>
      <c r="R303" s="204">
        <v>637030</v>
      </c>
      <c r="S303" s="204">
        <v>186340</v>
      </c>
      <c r="T303" s="204"/>
      <c r="U303" s="204"/>
      <c r="V303" s="204"/>
      <c r="W303" s="204"/>
      <c r="X303" s="204"/>
      <c r="Y303" s="204">
        <v>6000</v>
      </c>
      <c r="Z303" s="204"/>
      <c r="AA303" s="204"/>
      <c r="AB303" s="204"/>
      <c r="AC303" s="204"/>
      <c r="AD303" s="204"/>
      <c r="AE303" s="204"/>
      <c r="AF303" s="204"/>
      <c r="AG303" s="204"/>
      <c r="AH303" s="204"/>
      <c r="AI303" s="204"/>
      <c r="AJ303" s="204">
        <v>93920</v>
      </c>
      <c r="AK303" s="204">
        <v>12000</v>
      </c>
      <c r="AL303" s="204"/>
      <c r="AM303" s="204"/>
      <c r="AN303" s="204"/>
      <c r="AO303" s="204">
        <v>40250</v>
      </c>
      <c r="AP303" s="204">
        <v>856500</v>
      </c>
      <c r="AQ303" s="204"/>
      <c r="AR303" s="204">
        <v>24948</v>
      </c>
      <c r="AS303" s="204"/>
      <c r="AT303" s="204"/>
      <c r="AU303" s="204">
        <v>410364</v>
      </c>
      <c r="AV303" s="204"/>
      <c r="AW303" s="204">
        <v>394380</v>
      </c>
      <c r="AX303" s="204"/>
      <c r="AY303" s="204"/>
      <c r="AZ303" s="204"/>
      <c r="BA303" s="204">
        <v>10000</v>
      </c>
      <c r="BB303" s="204"/>
      <c r="BC303" s="204">
        <v>12540</v>
      </c>
      <c r="BD303" s="204">
        <v>305970</v>
      </c>
      <c r="BE303" s="204">
        <v>78415.94</v>
      </c>
      <c r="BF303" s="204">
        <v>196205</v>
      </c>
      <c r="BG303" s="204">
        <v>46500</v>
      </c>
      <c r="BH303" s="204"/>
      <c r="BI303" s="204"/>
      <c r="BJ303" s="204"/>
      <c r="BK303" s="204">
        <v>9951</v>
      </c>
      <c r="BL303" s="204"/>
      <c r="BM303" s="204">
        <v>3500</v>
      </c>
      <c r="BN303" s="204">
        <v>327200</v>
      </c>
      <c r="BO303" s="204"/>
      <c r="BP303" s="204"/>
      <c r="BQ303" s="204">
        <v>12000</v>
      </c>
      <c r="BR303" s="204">
        <v>26250</v>
      </c>
      <c r="BS303" s="206"/>
      <c r="BT303" s="204"/>
      <c r="BU303" s="204"/>
      <c r="BV303" s="206"/>
      <c r="BW303" s="204"/>
      <c r="BX303" s="206">
        <v>4273</v>
      </c>
      <c r="BY303" s="204">
        <v>351985</v>
      </c>
      <c r="BZ303" s="204">
        <v>224505</v>
      </c>
      <c r="CA303" s="204"/>
      <c r="CB303" s="204"/>
      <c r="CC303" s="204"/>
      <c r="CD303" s="204">
        <v>158068</v>
      </c>
      <c r="CE303" s="204"/>
      <c r="CF303" s="206"/>
      <c r="CG303" s="204"/>
      <c r="CH303" s="206">
        <v>10400</v>
      </c>
      <c r="CI303" s="204">
        <v>16000</v>
      </c>
      <c r="CJ303" s="204"/>
      <c r="CK303" s="204">
        <v>286465</v>
      </c>
      <c r="CL303" s="206"/>
      <c r="CM303" s="204"/>
    </row>
    <row r="304" spans="1:91" ht="24.6" hidden="1">
      <c r="A304" s="125">
        <v>33</v>
      </c>
      <c r="B304" s="255" t="s">
        <v>1031</v>
      </c>
      <c r="C304" s="146" t="s">
        <v>598</v>
      </c>
      <c r="D304" s="204"/>
      <c r="E304" s="204"/>
      <c r="F304" s="204"/>
      <c r="G304" s="204"/>
      <c r="H304" s="204"/>
      <c r="I304" s="204"/>
      <c r="J304" s="204"/>
      <c r="K304" s="204"/>
      <c r="L304" s="204">
        <v>5400</v>
      </c>
      <c r="M304" s="204"/>
      <c r="N304" s="204"/>
      <c r="O304" s="204"/>
      <c r="P304" s="204"/>
      <c r="Q304" s="204"/>
      <c r="R304" s="204"/>
      <c r="S304" s="204">
        <v>13000</v>
      </c>
      <c r="T304" s="204"/>
      <c r="U304" s="204">
        <v>44220</v>
      </c>
      <c r="V304" s="204">
        <v>14280</v>
      </c>
      <c r="W304" s="204">
        <v>3576</v>
      </c>
      <c r="X304" s="204"/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>
        <v>594524</v>
      </c>
      <c r="AW304" s="204"/>
      <c r="AX304" s="204"/>
      <c r="AY304" s="204">
        <v>1250</v>
      </c>
      <c r="AZ304" s="204"/>
      <c r="BA304" s="204"/>
      <c r="BB304" s="204"/>
      <c r="BC304" s="204"/>
      <c r="BD304" s="204"/>
      <c r="BE304" s="204"/>
      <c r="BF304" s="204"/>
      <c r="BG304" s="204"/>
      <c r="BH304" s="204"/>
      <c r="BI304" s="204"/>
      <c r="BJ304" s="204"/>
      <c r="BK304" s="204"/>
      <c r="BL304" s="204"/>
      <c r="BM304" s="204"/>
      <c r="BN304" s="204"/>
      <c r="BO304" s="204"/>
      <c r="BP304" s="204"/>
      <c r="BQ304" s="204"/>
      <c r="BR304" s="204"/>
      <c r="BS304" s="204"/>
      <c r="BT304" s="204"/>
      <c r="BU304" s="206">
        <v>3390</v>
      </c>
      <c r="BV304" s="204"/>
      <c r="BW304" s="204"/>
      <c r="BX304" s="204"/>
      <c r="BY304" s="206"/>
      <c r="BZ304" s="204"/>
      <c r="CA304" s="206"/>
      <c r="CB304" s="206"/>
      <c r="CC304" s="204">
        <v>126799.9</v>
      </c>
      <c r="CD304" s="204"/>
      <c r="CE304" s="204"/>
      <c r="CF304" s="204"/>
      <c r="CG304" s="204"/>
      <c r="CH304" s="204"/>
      <c r="CI304" s="204"/>
      <c r="CJ304" s="204"/>
      <c r="CK304" s="206"/>
      <c r="CL304" s="204"/>
      <c r="CM304" s="204"/>
    </row>
    <row r="305" spans="1:91" ht="24.6" hidden="1">
      <c r="A305" s="151">
        <v>33</v>
      </c>
      <c r="B305" s="258" t="s">
        <v>1032</v>
      </c>
      <c r="C305" s="146" t="s">
        <v>35</v>
      </c>
      <c r="D305" s="204">
        <v>4000</v>
      </c>
      <c r="E305" s="204"/>
      <c r="F305" s="204"/>
      <c r="G305" s="204"/>
      <c r="H305" s="204"/>
      <c r="I305" s="204"/>
      <c r="J305" s="204">
        <v>3500</v>
      </c>
      <c r="K305" s="204"/>
      <c r="L305" s="204"/>
      <c r="M305" s="204"/>
      <c r="N305" s="204"/>
      <c r="O305" s="204">
        <v>720</v>
      </c>
      <c r="P305" s="204">
        <v>70490</v>
      </c>
      <c r="Q305" s="204">
        <v>3500</v>
      </c>
      <c r="R305" s="204"/>
      <c r="S305" s="204"/>
      <c r="T305" s="204"/>
      <c r="U305" s="204">
        <v>26500</v>
      </c>
      <c r="V305" s="204"/>
      <c r="W305" s="204"/>
      <c r="X305" s="204"/>
      <c r="Y305" s="204"/>
      <c r="Z305" s="204"/>
      <c r="AA305" s="204"/>
      <c r="AB305" s="204"/>
      <c r="AC305" s="204"/>
      <c r="AD305" s="204"/>
      <c r="AE305" s="204">
        <v>4500</v>
      </c>
      <c r="AF305" s="204">
        <v>9096</v>
      </c>
      <c r="AG305" s="204"/>
      <c r="AH305" s="204"/>
      <c r="AI305" s="204"/>
      <c r="AJ305" s="204">
        <v>171204</v>
      </c>
      <c r="AK305" s="204">
        <v>26094.3</v>
      </c>
      <c r="AL305" s="204"/>
      <c r="AM305" s="204">
        <v>13200</v>
      </c>
      <c r="AN305" s="204"/>
      <c r="AO305" s="204">
        <v>19000</v>
      </c>
      <c r="AP305" s="204"/>
      <c r="AQ305" s="204">
        <v>11648.75</v>
      </c>
      <c r="AR305" s="204">
        <v>28200</v>
      </c>
      <c r="AS305" s="204"/>
      <c r="AT305" s="204">
        <v>8800</v>
      </c>
      <c r="AU305" s="204"/>
      <c r="AV305" s="204">
        <v>20000</v>
      </c>
      <c r="AW305" s="204"/>
      <c r="AX305" s="204"/>
      <c r="AY305" s="204">
        <v>12100</v>
      </c>
      <c r="AZ305" s="204">
        <v>25255</v>
      </c>
      <c r="BA305" s="204">
        <v>20940</v>
      </c>
      <c r="BB305" s="204">
        <v>13000</v>
      </c>
      <c r="BC305" s="204"/>
      <c r="BD305" s="204">
        <v>64500</v>
      </c>
      <c r="BE305" s="204">
        <v>70600</v>
      </c>
      <c r="BF305" s="204">
        <v>240000</v>
      </c>
      <c r="BG305" s="204"/>
      <c r="BH305" s="204">
        <v>313714</v>
      </c>
      <c r="BI305" s="204"/>
      <c r="BJ305" s="204"/>
      <c r="BK305" s="204"/>
      <c r="BL305" s="204">
        <v>21755</v>
      </c>
      <c r="BM305" s="204">
        <v>3500</v>
      </c>
      <c r="BN305" s="204">
        <v>270</v>
      </c>
      <c r="BO305" s="204"/>
      <c r="BP305" s="204">
        <v>10670</v>
      </c>
      <c r="BQ305" s="204"/>
      <c r="BR305" s="204">
        <v>69764.800000000003</v>
      </c>
      <c r="BS305" s="206"/>
      <c r="BT305" s="206"/>
      <c r="BU305" s="204"/>
      <c r="BV305" s="206"/>
      <c r="BW305" s="206"/>
      <c r="BX305" s="206"/>
      <c r="BY305" s="206">
        <v>5000</v>
      </c>
      <c r="BZ305" s="206"/>
      <c r="CA305" s="206"/>
      <c r="CB305" s="206"/>
      <c r="CC305" s="206"/>
      <c r="CD305" s="206">
        <v>215278.48</v>
      </c>
      <c r="CE305" s="206"/>
      <c r="CF305" s="206"/>
      <c r="CG305" s="206"/>
      <c r="CH305" s="206"/>
      <c r="CI305" s="206"/>
      <c r="CJ305" s="206"/>
      <c r="CK305" s="206"/>
      <c r="CL305" s="206"/>
      <c r="CM305" s="206"/>
    </row>
    <row r="306" spans="1:91" ht="24.6" hidden="1">
      <c r="A306" s="125">
        <v>33</v>
      </c>
      <c r="B306" s="255" t="s">
        <v>1033</v>
      </c>
      <c r="C306" s="152" t="s">
        <v>599</v>
      </c>
      <c r="D306" s="204">
        <v>906440</v>
      </c>
      <c r="E306" s="204">
        <v>157000</v>
      </c>
      <c r="F306" s="204">
        <v>98940</v>
      </c>
      <c r="G306" s="204">
        <v>234950</v>
      </c>
      <c r="H306" s="204"/>
      <c r="I306" s="204">
        <v>306400.21999999997</v>
      </c>
      <c r="J306" s="204">
        <v>314250</v>
      </c>
      <c r="K306" s="204">
        <v>351328</v>
      </c>
      <c r="L306" s="204">
        <v>241935</v>
      </c>
      <c r="M306" s="204">
        <v>232720</v>
      </c>
      <c r="N306" s="204">
        <v>1034525.23</v>
      </c>
      <c r="O306" s="204">
        <v>12930</v>
      </c>
      <c r="P306" s="204">
        <v>638878</v>
      </c>
      <c r="Q306" s="204">
        <v>174635.15</v>
      </c>
      <c r="R306" s="204">
        <v>2182630</v>
      </c>
      <c r="S306" s="204">
        <v>589849</v>
      </c>
      <c r="T306" s="204">
        <v>291430.75</v>
      </c>
      <c r="U306" s="204">
        <v>323672</v>
      </c>
      <c r="V306" s="204">
        <v>40925</v>
      </c>
      <c r="W306" s="204">
        <v>207050</v>
      </c>
      <c r="X306" s="204">
        <v>594028</v>
      </c>
      <c r="Y306" s="204">
        <v>632780</v>
      </c>
      <c r="Z306" s="204">
        <v>393890</v>
      </c>
      <c r="AA306" s="204">
        <v>35690</v>
      </c>
      <c r="AB306" s="204">
        <v>97160</v>
      </c>
      <c r="AC306" s="204">
        <v>117580</v>
      </c>
      <c r="AD306" s="204">
        <v>40435</v>
      </c>
      <c r="AE306" s="204">
        <v>273540</v>
      </c>
      <c r="AF306" s="204">
        <v>82160</v>
      </c>
      <c r="AG306" s="204">
        <v>255310</v>
      </c>
      <c r="AH306" s="204">
        <v>238440</v>
      </c>
      <c r="AI306" s="204">
        <v>72729.8</v>
      </c>
      <c r="AJ306" s="204">
        <v>127120</v>
      </c>
      <c r="AK306" s="204">
        <v>51000</v>
      </c>
      <c r="AL306" s="204">
        <v>1054742.56</v>
      </c>
      <c r="AM306" s="204">
        <v>126100</v>
      </c>
      <c r="AN306" s="204">
        <v>30000</v>
      </c>
      <c r="AO306" s="204">
        <v>60000</v>
      </c>
      <c r="AP306" s="204">
        <v>500004</v>
      </c>
      <c r="AQ306" s="204">
        <v>367190</v>
      </c>
      <c r="AR306" s="204">
        <v>7250</v>
      </c>
      <c r="AS306" s="204">
        <v>33600</v>
      </c>
      <c r="AT306" s="204">
        <v>156062</v>
      </c>
      <c r="AU306" s="204">
        <v>153905</v>
      </c>
      <c r="AV306" s="204">
        <v>230040</v>
      </c>
      <c r="AW306" s="204"/>
      <c r="AX306" s="204">
        <v>122600</v>
      </c>
      <c r="AY306" s="204">
        <v>372645</v>
      </c>
      <c r="AZ306" s="204">
        <v>164239</v>
      </c>
      <c r="BA306" s="204"/>
      <c r="BB306" s="204">
        <v>217099</v>
      </c>
      <c r="BC306" s="204">
        <v>26120</v>
      </c>
      <c r="BD306" s="204">
        <v>346318</v>
      </c>
      <c r="BE306" s="204">
        <v>177720</v>
      </c>
      <c r="BF306" s="204">
        <v>1257035</v>
      </c>
      <c r="BG306" s="204">
        <v>228405</v>
      </c>
      <c r="BH306" s="204">
        <v>835628.54</v>
      </c>
      <c r="BI306" s="204">
        <v>202023</v>
      </c>
      <c r="BJ306" s="204"/>
      <c r="BK306" s="204">
        <v>270636</v>
      </c>
      <c r="BL306" s="204">
        <v>149800</v>
      </c>
      <c r="BM306" s="204">
        <v>71976</v>
      </c>
      <c r="BN306" s="204">
        <v>557936</v>
      </c>
      <c r="BO306" s="204">
        <v>277180</v>
      </c>
      <c r="BP306" s="204">
        <v>527655</v>
      </c>
      <c r="BQ306" s="204">
        <v>589572.84</v>
      </c>
      <c r="BR306" s="204">
        <v>114200</v>
      </c>
      <c r="BS306" s="206">
        <v>1451357.73</v>
      </c>
      <c r="BT306" s="204">
        <v>22500</v>
      </c>
      <c r="BU306" s="206">
        <v>734976.35</v>
      </c>
      <c r="BV306" s="204">
        <v>196210</v>
      </c>
      <c r="BW306" s="204"/>
      <c r="BX306" s="204">
        <v>78544.2</v>
      </c>
      <c r="BY306" s="206">
        <v>70132</v>
      </c>
      <c r="BZ306" s="204">
        <v>16240</v>
      </c>
      <c r="CA306" s="204">
        <v>27000</v>
      </c>
      <c r="CB306" s="204">
        <v>13500</v>
      </c>
      <c r="CC306" s="204">
        <v>55060</v>
      </c>
      <c r="CD306" s="204">
        <v>4000</v>
      </c>
      <c r="CE306" s="204">
        <v>140350</v>
      </c>
      <c r="CF306" s="206">
        <v>89930</v>
      </c>
      <c r="CG306" s="204"/>
      <c r="CH306" s="206">
        <v>12400</v>
      </c>
      <c r="CI306" s="204">
        <v>299590</v>
      </c>
      <c r="CJ306" s="206">
        <v>43140</v>
      </c>
      <c r="CK306" s="206">
        <v>432894</v>
      </c>
      <c r="CL306" s="206"/>
      <c r="CM306" s="206">
        <v>9840</v>
      </c>
    </row>
    <row r="307" spans="1:91" ht="24.6" hidden="1">
      <c r="A307" s="125">
        <v>33</v>
      </c>
      <c r="B307" s="255" t="s">
        <v>1034</v>
      </c>
      <c r="C307" s="152" t="s">
        <v>600</v>
      </c>
      <c r="D307" s="204"/>
      <c r="E307" s="204"/>
      <c r="F307" s="204">
        <v>273314.75</v>
      </c>
      <c r="G307" s="204"/>
      <c r="H307" s="204">
        <v>421444</v>
      </c>
      <c r="I307" s="204">
        <v>2522625</v>
      </c>
      <c r="J307" s="204">
        <v>3006788.5</v>
      </c>
      <c r="K307" s="204">
        <v>815400.75</v>
      </c>
      <c r="L307" s="204">
        <v>1436164.4</v>
      </c>
      <c r="M307" s="204">
        <v>206319</v>
      </c>
      <c r="N307" s="204">
        <v>3472588.5</v>
      </c>
      <c r="O307" s="204">
        <v>505082.75</v>
      </c>
      <c r="P307" s="204">
        <v>1596662.15</v>
      </c>
      <c r="Q307" s="204">
        <v>2680101</v>
      </c>
      <c r="R307" s="204">
        <v>2415295</v>
      </c>
      <c r="S307" s="204">
        <v>470007.55</v>
      </c>
      <c r="T307" s="204">
        <v>1407203</v>
      </c>
      <c r="U307" s="204">
        <v>1019573.45</v>
      </c>
      <c r="V307" s="204">
        <v>194569.68</v>
      </c>
      <c r="W307" s="204">
        <v>527718.75</v>
      </c>
      <c r="X307" s="204">
        <v>218589.07</v>
      </c>
      <c r="Y307" s="204">
        <v>758249</v>
      </c>
      <c r="Z307" s="204"/>
      <c r="AA307" s="204">
        <v>2689843.96</v>
      </c>
      <c r="AB307" s="204">
        <v>35935</v>
      </c>
      <c r="AC307" s="204">
        <v>906727.52</v>
      </c>
      <c r="AD307" s="204"/>
      <c r="AE307" s="204">
        <v>2305397</v>
      </c>
      <c r="AF307" s="204"/>
      <c r="AG307" s="204">
        <v>1957603.81</v>
      </c>
      <c r="AH307" s="204">
        <v>147249.75</v>
      </c>
      <c r="AI307" s="204">
        <v>2063503.51</v>
      </c>
      <c r="AJ307" s="204"/>
      <c r="AK307" s="204">
        <v>1651909</v>
      </c>
      <c r="AL307" s="204">
        <v>245233</v>
      </c>
      <c r="AM307" s="204">
        <v>26467.5</v>
      </c>
      <c r="AN307" s="204"/>
      <c r="AO307" s="204">
        <v>87325.75</v>
      </c>
      <c r="AP307" s="204">
        <v>5853</v>
      </c>
      <c r="AQ307" s="204"/>
      <c r="AR307" s="204"/>
      <c r="AS307" s="204">
        <v>31433</v>
      </c>
      <c r="AT307" s="204">
        <v>97941.9</v>
      </c>
      <c r="AU307" s="204">
        <v>111672</v>
      </c>
      <c r="AV307" s="204">
        <v>89746</v>
      </c>
      <c r="AW307" s="204">
        <v>12068</v>
      </c>
      <c r="AX307" s="204">
        <v>28683.85</v>
      </c>
      <c r="AY307" s="204">
        <v>17041</v>
      </c>
      <c r="AZ307" s="204">
        <v>74147.75</v>
      </c>
      <c r="BA307" s="204"/>
      <c r="BB307" s="204">
        <v>133299.5</v>
      </c>
      <c r="BC307" s="204">
        <v>38913</v>
      </c>
      <c r="BD307" s="204">
        <v>267910.75</v>
      </c>
      <c r="BE307" s="204">
        <v>833091.75</v>
      </c>
      <c r="BF307" s="204">
        <v>74086.25</v>
      </c>
      <c r="BG307" s="204">
        <v>16846.5</v>
      </c>
      <c r="BH307" s="204">
        <v>243644.5</v>
      </c>
      <c r="BI307" s="204"/>
      <c r="BJ307" s="204">
        <v>35444</v>
      </c>
      <c r="BK307" s="204">
        <v>431357.5</v>
      </c>
      <c r="BL307" s="204"/>
      <c r="BM307" s="204">
        <v>601527</v>
      </c>
      <c r="BN307" s="204">
        <v>126907.5</v>
      </c>
      <c r="BO307" s="204">
        <v>83527</v>
      </c>
      <c r="BP307" s="204">
        <v>97243.75</v>
      </c>
      <c r="BQ307" s="204">
        <v>173713.5</v>
      </c>
      <c r="BR307" s="204">
        <v>102782.75</v>
      </c>
      <c r="BS307" s="206"/>
      <c r="BT307" s="206">
        <v>5085611.25</v>
      </c>
      <c r="BU307" s="204">
        <v>69790</v>
      </c>
      <c r="BV307" s="206">
        <v>20355.5</v>
      </c>
      <c r="BW307" s="206">
        <v>593067.5</v>
      </c>
      <c r="BX307" s="206"/>
      <c r="BY307" s="204">
        <v>61416.75</v>
      </c>
      <c r="BZ307" s="206">
        <v>1218</v>
      </c>
      <c r="CA307" s="206"/>
      <c r="CB307" s="204">
        <v>332301</v>
      </c>
      <c r="CC307" s="206">
        <v>447407.27</v>
      </c>
      <c r="CD307" s="206">
        <v>183204.5</v>
      </c>
      <c r="CE307" s="206">
        <v>2348209</v>
      </c>
      <c r="CF307" s="206">
        <v>4292792</v>
      </c>
      <c r="CG307" s="206">
        <v>1673427</v>
      </c>
      <c r="CH307" s="204">
        <v>998864.25</v>
      </c>
      <c r="CI307" s="206">
        <v>238340</v>
      </c>
      <c r="CJ307" s="206">
        <v>1421602.25</v>
      </c>
      <c r="CK307" s="204">
        <v>2147639.36</v>
      </c>
      <c r="CL307" s="206">
        <v>1032789.5</v>
      </c>
      <c r="CM307" s="206">
        <v>1505721</v>
      </c>
    </row>
    <row r="308" spans="1:91" ht="24.6" hidden="1">
      <c r="A308" s="125">
        <v>33</v>
      </c>
      <c r="B308" s="255" t="s">
        <v>1035</v>
      </c>
      <c r="C308" s="152" t="s">
        <v>601</v>
      </c>
      <c r="D308" s="204"/>
      <c r="E308" s="204"/>
      <c r="F308" s="204">
        <v>212568.02</v>
      </c>
      <c r="G308" s="204"/>
      <c r="H308" s="204">
        <v>76217.25</v>
      </c>
      <c r="I308" s="204"/>
      <c r="J308" s="204">
        <v>66387.5</v>
      </c>
      <c r="K308" s="204">
        <v>299369.75</v>
      </c>
      <c r="L308" s="204">
        <v>82069.25</v>
      </c>
      <c r="M308" s="204">
        <v>26303</v>
      </c>
      <c r="N308" s="204">
        <v>55485.5</v>
      </c>
      <c r="O308" s="204">
        <v>26735.75</v>
      </c>
      <c r="P308" s="204"/>
      <c r="Q308" s="204"/>
      <c r="R308" s="204">
        <v>217710.25</v>
      </c>
      <c r="S308" s="204"/>
      <c r="T308" s="204">
        <v>140795.25</v>
      </c>
      <c r="U308" s="204"/>
      <c r="V308" s="204">
        <v>48808.25</v>
      </c>
      <c r="W308" s="204"/>
      <c r="X308" s="204">
        <v>362995.25</v>
      </c>
      <c r="Y308" s="204">
        <v>44453.5</v>
      </c>
      <c r="Z308" s="204"/>
      <c r="AA308" s="204">
        <v>60393</v>
      </c>
      <c r="AB308" s="204"/>
      <c r="AC308" s="204">
        <v>18578.5</v>
      </c>
      <c r="AD308" s="204"/>
      <c r="AE308" s="204">
        <v>470417.25</v>
      </c>
      <c r="AF308" s="204"/>
      <c r="AG308" s="204"/>
      <c r="AH308" s="204"/>
      <c r="AI308" s="204"/>
      <c r="AJ308" s="204"/>
      <c r="AK308" s="204">
        <v>19307</v>
      </c>
      <c r="AL308" s="204"/>
      <c r="AM308" s="204">
        <v>616</v>
      </c>
      <c r="AN308" s="204"/>
      <c r="AO308" s="204">
        <v>200</v>
      </c>
      <c r="AP308" s="204">
        <v>106169.5</v>
      </c>
      <c r="AQ308" s="204">
        <v>23947</v>
      </c>
      <c r="AR308" s="204">
        <v>21641</v>
      </c>
      <c r="AS308" s="204">
        <v>77532.75</v>
      </c>
      <c r="AT308" s="204"/>
      <c r="AU308" s="204"/>
      <c r="AV308" s="204">
        <v>105425.5</v>
      </c>
      <c r="AW308" s="204">
        <v>18145.5</v>
      </c>
      <c r="AX308" s="204">
        <v>17264.5</v>
      </c>
      <c r="AY308" s="204"/>
      <c r="AZ308" s="204"/>
      <c r="BA308" s="204">
        <v>19745.5</v>
      </c>
      <c r="BB308" s="204">
        <v>248249.5</v>
      </c>
      <c r="BC308" s="204"/>
      <c r="BD308" s="204">
        <v>63607.75</v>
      </c>
      <c r="BE308" s="204"/>
      <c r="BF308" s="204">
        <v>30222</v>
      </c>
      <c r="BG308" s="204">
        <v>58890.25</v>
      </c>
      <c r="BH308" s="204">
        <v>175962.75</v>
      </c>
      <c r="BI308" s="204"/>
      <c r="BJ308" s="204">
        <v>35731.75</v>
      </c>
      <c r="BK308" s="204">
        <v>416002.75</v>
      </c>
      <c r="BL308" s="204"/>
      <c r="BM308" s="204">
        <v>700249.75</v>
      </c>
      <c r="BN308" s="204">
        <v>299786.25</v>
      </c>
      <c r="BO308" s="204">
        <v>210587.5</v>
      </c>
      <c r="BP308" s="204">
        <v>145253</v>
      </c>
      <c r="BQ308" s="204">
        <v>280148.75</v>
      </c>
      <c r="BR308" s="204">
        <v>100375.25</v>
      </c>
      <c r="BS308" s="206">
        <v>1254448.96</v>
      </c>
      <c r="BT308" s="206">
        <v>38825</v>
      </c>
      <c r="BU308" s="204"/>
      <c r="BV308" s="204">
        <v>205383</v>
      </c>
      <c r="BW308" s="204">
        <v>42044</v>
      </c>
      <c r="BX308" s="204">
        <v>11050</v>
      </c>
      <c r="BY308" s="204">
        <v>18439</v>
      </c>
      <c r="BZ308" s="204">
        <v>8190</v>
      </c>
      <c r="CA308" s="206">
        <v>30356.5</v>
      </c>
      <c r="CB308" s="204">
        <v>52973</v>
      </c>
      <c r="CC308" s="204">
        <v>3380</v>
      </c>
      <c r="CD308" s="204">
        <v>62508</v>
      </c>
      <c r="CE308" s="204">
        <v>39059.25</v>
      </c>
      <c r="CF308" s="204">
        <v>63836.25</v>
      </c>
      <c r="CG308" s="204">
        <v>1205</v>
      </c>
      <c r="CH308" s="206">
        <v>44417.5</v>
      </c>
      <c r="CI308" s="204">
        <v>1280</v>
      </c>
      <c r="CJ308" s="204">
        <v>37999.5</v>
      </c>
      <c r="CK308" s="204">
        <v>11082</v>
      </c>
      <c r="CL308" s="206">
        <v>10842</v>
      </c>
      <c r="CM308" s="206">
        <v>3690</v>
      </c>
    </row>
    <row r="309" spans="1:91" ht="24.6" hidden="1">
      <c r="A309" s="125"/>
      <c r="B309" s="255" t="s">
        <v>1036</v>
      </c>
      <c r="C309" s="152" t="s">
        <v>602</v>
      </c>
      <c r="D309" s="204"/>
      <c r="E309" s="204"/>
      <c r="F309" s="204"/>
      <c r="G309" s="204"/>
      <c r="H309" s="204"/>
      <c r="I309" s="204"/>
      <c r="J309" s="204"/>
      <c r="K309" s="204"/>
      <c r="L309" s="204"/>
      <c r="M309" s="204"/>
      <c r="N309" s="204"/>
      <c r="O309" s="204"/>
      <c r="P309" s="204">
        <v>494000</v>
      </c>
      <c r="Q309" s="204"/>
      <c r="R309" s="204"/>
      <c r="S309" s="204"/>
      <c r="T309" s="204"/>
      <c r="U309" s="204"/>
      <c r="V309" s="204"/>
      <c r="W309" s="204"/>
      <c r="X309" s="204"/>
      <c r="Y309" s="204"/>
      <c r="Z309" s="204"/>
      <c r="AA309" s="204"/>
      <c r="AB309" s="204"/>
      <c r="AC309" s="204"/>
      <c r="AD309" s="204"/>
      <c r="AE309" s="204"/>
      <c r="AF309" s="204"/>
      <c r="AG309" s="204"/>
      <c r="AH309" s="204"/>
      <c r="AI309" s="204"/>
      <c r="AJ309" s="204"/>
      <c r="AK309" s="204"/>
      <c r="AL309" s="204"/>
      <c r="AM309" s="204"/>
      <c r="AN309" s="204"/>
      <c r="AO309" s="204"/>
      <c r="AP309" s="204"/>
      <c r="AQ309" s="204"/>
      <c r="AR309" s="204"/>
      <c r="AS309" s="204"/>
      <c r="AT309" s="204"/>
      <c r="AU309" s="204"/>
      <c r="AV309" s="204"/>
      <c r="AW309" s="204"/>
      <c r="AX309" s="204"/>
      <c r="AY309" s="204">
        <v>46000</v>
      </c>
      <c r="AZ309" s="204"/>
      <c r="BA309" s="204"/>
      <c r="BB309" s="204"/>
      <c r="BC309" s="204"/>
      <c r="BD309" s="204"/>
      <c r="BE309" s="204"/>
      <c r="BF309" s="204"/>
      <c r="BG309" s="204"/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/>
      <c r="BT309" s="204"/>
      <c r="BU309" s="204"/>
      <c r="BV309" s="204"/>
      <c r="BW309" s="204"/>
      <c r="BX309" s="204"/>
      <c r="BY309" s="204"/>
      <c r="BZ309" s="204"/>
      <c r="CA309" s="204"/>
      <c r="CB309" s="204"/>
      <c r="CC309" s="204"/>
      <c r="CD309" s="204"/>
      <c r="CE309" s="204"/>
      <c r="CF309" s="204"/>
      <c r="CG309" s="204"/>
      <c r="CH309" s="204"/>
      <c r="CI309" s="204"/>
      <c r="CJ309" s="204"/>
      <c r="CK309" s="204"/>
      <c r="CL309" s="206"/>
      <c r="CM309" s="206"/>
    </row>
    <row r="310" spans="1:91" ht="24.6" hidden="1">
      <c r="A310" s="125">
        <v>33</v>
      </c>
      <c r="B310" s="255" t="s">
        <v>1037</v>
      </c>
      <c r="C310" s="152" t="s">
        <v>603</v>
      </c>
      <c r="D310" s="204">
        <v>330</v>
      </c>
      <c r="E310" s="204"/>
      <c r="F310" s="204"/>
      <c r="G310" s="204">
        <v>26810.400000000001</v>
      </c>
      <c r="H310" s="204"/>
      <c r="I310" s="204">
        <v>10954.8</v>
      </c>
      <c r="J310" s="204"/>
      <c r="K310" s="204"/>
      <c r="L310" s="204"/>
      <c r="M310" s="204"/>
      <c r="N310" s="204">
        <v>650</v>
      </c>
      <c r="O310" s="204"/>
      <c r="P310" s="204"/>
      <c r="Q310" s="204"/>
      <c r="R310" s="204">
        <v>20825.87</v>
      </c>
      <c r="S310" s="204"/>
      <c r="T310" s="204">
        <v>21079.41</v>
      </c>
      <c r="U310" s="204"/>
      <c r="V310" s="204"/>
      <c r="W310" s="204"/>
      <c r="X310" s="204"/>
      <c r="Y310" s="204"/>
      <c r="Z310" s="204"/>
      <c r="AA310" s="204"/>
      <c r="AB310" s="204"/>
      <c r="AC310" s="204"/>
      <c r="AD310" s="204"/>
      <c r="AE310" s="204"/>
      <c r="AF310" s="204"/>
      <c r="AG310" s="204"/>
      <c r="AH310" s="204"/>
      <c r="AI310" s="204"/>
      <c r="AJ310" s="204"/>
      <c r="AK310" s="204"/>
      <c r="AL310" s="204"/>
      <c r="AM310" s="204">
        <v>7081.6</v>
      </c>
      <c r="AN310" s="204"/>
      <c r="AO310" s="204">
        <v>17256.599999999999</v>
      </c>
      <c r="AP310" s="204"/>
      <c r="AQ310" s="204"/>
      <c r="AR310" s="204"/>
      <c r="AS310" s="204"/>
      <c r="AT310" s="204"/>
      <c r="AU310" s="204"/>
      <c r="AV310" s="204"/>
      <c r="AW310" s="204"/>
      <c r="AX310" s="204"/>
      <c r="AY310" s="204">
        <v>1500</v>
      </c>
      <c r="AZ310" s="204">
        <v>8516.4</v>
      </c>
      <c r="BA310" s="204"/>
      <c r="BB310" s="204"/>
      <c r="BC310" s="204">
        <v>2626.2</v>
      </c>
      <c r="BD310" s="204"/>
      <c r="BE310" s="204"/>
      <c r="BF310" s="204">
        <v>23363.759999999998</v>
      </c>
      <c r="BG310" s="204">
        <v>17733.509999999998</v>
      </c>
      <c r="BH310" s="204">
        <v>13606.3</v>
      </c>
      <c r="BI310" s="204"/>
      <c r="BJ310" s="204"/>
      <c r="BK310" s="204"/>
      <c r="BL310" s="204"/>
      <c r="BM310" s="204">
        <v>18774.95</v>
      </c>
      <c r="BN310" s="204"/>
      <c r="BO310" s="204"/>
      <c r="BP310" s="204"/>
      <c r="BQ310" s="204"/>
      <c r="BR310" s="204"/>
      <c r="BS310" s="204"/>
      <c r="BT310" s="204"/>
      <c r="BU310" s="204"/>
      <c r="BV310" s="204"/>
      <c r="BW310" s="204"/>
      <c r="BX310" s="204"/>
      <c r="BY310" s="204"/>
      <c r="BZ310" s="204"/>
      <c r="CA310" s="206"/>
      <c r="CB310" s="204">
        <v>177</v>
      </c>
      <c r="CC310" s="204"/>
      <c r="CD310" s="206"/>
      <c r="CE310" s="204">
        <v>2122.5</v>
      </c>
      <c r="CF310" s="204"/>
      <c r="CG310" s="204"/>
      <c r="CH310" s="204"/>
      <c r="CI310" s="204"/>
      <c r="CJ310" s="204"/>
      <c r="CK310" s="206">
        <v>37987.43</v>
      </c>
      <c r="CL310" s="206"/>
      <c r="CM310" s="206"/>
    </row>
    <row r="311" spans="1:91" ht="24.6" hidden="1">
      <c r="A311" s="125">
        <v>33</v>
      </c>
      <c r="B311" s="255" t="s">
        <v>1038</v>
      </c>
      <c r="C311" s="152" t="s">
        <v>604</v>
      </c>
      <c r="D311" s="204"/>
      <c r="E311" s="204"/>
      <c r="F311" s="204"/>
      <c r="G311" s="204"/>
      <c r="H311" s="204"/>
      <c r="I311" s="204"/>
      <c r="J311" s="204"/>
      <c r="K311" s="204"/>
      <c r="L311" s="204"/>
      <c r="M311" s="204"/>
      <c r="N311" s="204"/>
      <c r="O311" s="204"/>
      <c r="P311" s="204"/>
      <c r="Q311" s="204"/>
      <c r="R311" s="204"/>
      <c r="S311" s="204"/>
      <c r="T311" s="204"/>
      <c r="U311" s="204">
        <v>14570.38</v>
      </c>
      <c r="V311" s="204"/>
      <c r="W311" s="204"/>
      <c r="X311" s="204"/>
      <c r="Y311" s="204"/>
      <c r="Z311" s="204"/>
      <c r="AA311" s="204"/>
      <c r="AB311" s="204"/>
      <c r="AC311" s="204"/>
      <c r="AD311" s="204"/>
      <c r="AE311" s="204"/>
      <c r="AF311" s="204"/>
      <c r="AG311" s="204"/>
      <c r="AH311" s="204"/>
      <c r="AI311" s="204"/>
      <c r="AJ311" s="204"/>
      <c r="AK311" s="204"/>
      <c r="AL311" s="204"/>
      <c r="AM311" s="204"/>
      <c r="AN311" s="204"/>
      <c r="AO311" s="204"/>
      <c r="AP311" s="204"/>
      <c r="AQ311" s="204"/>
      <c r="AR311" s="204"/>
      <c r="AS311" s="204"/>
      <c r="AT311" s="204"/>
      <c r="AU311" s="204"/>
      <c r="AV311" s="204"/>
      <c r="AW311" s="204"/>
      <c r="AX311" s="204"/>
      <c r="AY311" s="204"/>
      <c r="AZ311" s="204"/>
      <c r="BA311" s="204"/>
      <c r="BB311" s="204"/>
      <c r="BC311" s="204"/>
      <c r="BD311" s="204"/>
      <c r="BE311" s="204"/>
      <c r="BF311" s="204"/>
      <c r="BG311" s="204"/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  <c r="BV311" s="204"/>
      <c r="BW311" s="204"/>
      <c r="BX311" s="204"/>
      <c r="BY311" s="204"/>
      <c r="BZ311" s="204"/>
      <c r="CA311" s="204"/>
      <c r="CB311" s="204"/>
      <c r="CC311" s="204"/>
      <c r="CD311" s="204"/>
      <c r="CE311" s="204"/>
      <c r="CF311" s="204"/>
      <c r="CG311" s="204"/>
      <c r="CH311" s="204"/>
      <c r="CI311" s="204"/>
      <c r="CJ311" s="204"/>
      <c r="CK311" s="204"/>
      <c r="CL311" s="206"/>
      <c r="CM311" s="206"/>
    </row>
    <row r="312" spans="1:91" ht="24.6" hidden="1">
      <c r="A312" s="149">
        <v>33</v>
      </c>
      <c r="B312" s="257" t="s">
        <v>1039</v>
      </c>
      <c r="C312" s="153" t="s">
        <v>605</v>
      </c>
      <c r="D312" s="204"/>
      <c r="E312" s="204"/>
      <c r="F312" s="204"/>
      <c r="G312" s="204"/>
      <c r="H312" s="204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4"/>
      <c r="AI312" s="204"/>
      <c r="AJ312" s="204"/>
      <c r="AK312" s="204"/>
      <c r="AL312" s="204"/>
      <c r="AM312" s="204"/>
      <c r="AN312" s="204"/>
      <c r="AO312" s="204"/>
      <c r="AP312" s="204"/>
      <c r="AQ312" s="204"/>
      <c r="AR312" s="204"/>
      <c r="AS312" s="204"/>
      <c r="AT312" s="204"/>
      <c r="AU312" s="204"/>
      <c r="AV312" s="204"/>
      <c r="AW312" s="204"/>
      <c r="AX312" s="204"/>
      <c r="AY312" s="204"/>
      <c r="AZ312" s="204"/>
      <c r="BA312" s="204"/>
      <c r="BB312" s="204"/>
      <c r="BC312" s="204"/>
      <c r="BD312" s="204"/>
      <c r="BE312" s="204"/>
      <c r="BF312" s="204"/>
      <c r="BG312" s="204"/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  <c r="BV312" s="204"/>
      <c r="BW312" s="204"/>
      <c r="BX312" s="204"/>
      <c r="BY312" s="204"/>
      <c r="BZ312" s="204"/>
      <c r="CA312" s="204"/>
      <c r="CB312" s="204"/>
      <c r="CC312" s="204"/>
      <c r="CD312" s="204"/>
      <c r="CE312" s="204"/>
      <c r="CF312" s="206"/>
      <c r="CG312" s="204"/>
      <c r="CH312" s="204"/>
      <c r="CI312" s="204"/>
      <c r="CJ312" s="204"/>
      <c r="CK312" s="204"/>
      <c r="CL312" s="204"/>
      <c r="CM312" s="206"/>
    </row>
    <row r="313" spans="1:91" ht="24.6" hidden="1">
      <c r="A313" s="125">
        <v>33</v>
      </c>
      <c r="B313" s="255" t="s">
        <v>1040</v>
      </c>
      <c r="C313" s="152" t="s">
        <v>606</v>
      </c>
      <c r="D313" s="204"/>
      <c r="E313" s="204"/>
      <c r="F313" s="204">
        <v>1200</v>
      </c>
      <c r="G313" s="204">
        <v>5186</v>
      </c>
      <c r="H313" s="204"/>
      <c r="I313" s="204"/>
      <c r="J313" s="204"/>
      <c r="K313" s="204"/>
      <c r="L313" s="204"/>
      <c r="M313" s="204"/>
      <c r="N313" s="204"/>
      <c r="O313" s="204"/>
      <c r="P313" s="204"/>
      <c r="Q313" s="204"/>
      <c r="R313" s="204"/>
      <c r="S313" s="204"/>
      <c r="T313" s="204">
        <v>345</v>
      </c>
      <c r="U313" s="204">
        <v>570</v>
      </c>
      <c r="V313" s="204"/>
      <c r="W313" s="204"/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4"/>
      <c r="AJ313" s="204"/>
      <c r="AK313" s="204"/>
      <c r="AL313" s="204"/>
      <c r="AM313" s="204"/>
      <c r="AN313" s="204"/>
      <c r="AO313" s="204"/>
      <c r="AP313" s="204"/>
      <c r="AQ313" s="204"/>
      <c r="AR313" s="204"/>
      <c r="AS313" s="204"/>
      <c r="AT313" s="204"/>
      <c r="AU313" s="204"/>
      <c r="AV313" s="204"/>
      <c r="AW313" s="204"/>
      <c r="AX313" s="204"/>
      <c r="AY313" s="204"/>
      <c r="AZ313" s="204"/>
      <c r="BA313" s="204"/>
      <c r="BB313" s="204">
        <v>150</v>
      </c>
      <c r="BC313" s="204"/>
      <c r="BD313" s="204">
        <v>1360</v>
      </c>
      <c r="BE313" s="204">
        <v>27781</v>
      </c>
      <c r="BF313" s="204">
        <v>6598.5</v>
      </c>
      <c r="BG313" s="204">
        <v>1080</v>
      </c>
      <c r="BH313" s="204">
        <v>7236.5</v>
      </c>
      <c r="BI313" s="204">
        <v>270</v>
      </c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  <c r="BV313" s="206"/>
      <c r="BW313" s="204"/>
      <c r="BX313" s="206"/>
      <c r="BY313" s="206"/>
      <c r="BZ313" s="204"/>
      <c r="CA313" s="204"/>
      <c r="CB313" s="206"/>
      <c r="CC313" s="206"/>
      <c r="CD313" s="204"/>
      <c r="CE313" s="204"/>
      <c r="CF313" s="206"/>
      <c r="CG313" s="204"/>
      <c r="CH313" s="204"/>
      <c r="CI313" s="204"/>
      <c r="CJ313" s="204"/>
      <c r="CK313" s="206"/>
      <c r="CL313" s="204"/>
      <c r="CM313" s="206"/>
    </row>
    <row r="314" spans="1:91" ht="24.6" hidden="1">
      <c r="A314" s="125">
        <v>22</v>
      </c>
      <c r="B314" s="255" t="s">
        <v>1041</v>
      </c>
      <c r="C314" s="152" t="s">
        <v>607</v>
      </c>
      <c r="D314" s="204">
        <v>2000000</v>
      </c>
      <c r="E314" s="204">
        <v>60000</v>
      </c>
      <c r="F314" s="204">
        <v>65000</v>
      </c>
      <c r="G314" s="204">
        <v>90000</v>
      </c>
      <c r="H314" s="204">
        <v>90000</v>
      </c>
      <c r="I314" s="204">
        <v>120000</v>
      </c>
      <c r="J314" s="204">
        <v>200000</v>
      </c>
      <c r="K314" s="204">
        <v>270000</v>
      </c>
      <c r="L314" s="204">
        <v>90000</v>
      </c>
      <c r="M314" s="204">
        <v>130000</v>
      </c>
      <c r="N314" s="204">
        <v>570000</v>
      </c>
      <c r="O314" s="204">
        <v>90000</v>
      </c>
      <c r="P314" s="204">
        <v>920000</v>
      </c>
      <c r="Q314" s="204">
        <v>150000</v>
      </c>
      <c r="R314" s="204">
        <v>150000</v>
      </c>
      <c r="S314" s="204">
        <v>270000</v>
      </c>
      <c r="T314" s="204">
        <v>90000</v>
      </c>
      <c r="U314" s="204">
        <v>120000</v>
      </c>
      <c r="V314" s="204">
        <v>90000</v>
      </c>
      <c r="W314" s="204">
        <v>60000</v>
      </c>
      <c r="X314" s="204">
        <v>1130000</v>
      </c>
      <c r="Y314" s="204"/>
      <c r="Z314" s="204">
        <v>90000</v>
      </c>
      <c r="AA314" s="204">
        <v>50000</v>
      </c>
      <c r="AB314" s="204">
        <v>30000</v>
      </c>
      <c r="AC314" s="204">
        <v>30000</v>
      </c>
      <c r="AD314" s="204">
        <v>90000</v>
      </c>
      <c r="AE314" s="204">
        <v>310000</v>
      </c>
      <c r="AF314" s="204">
        <v>90000</v>
      </c>
      <c r="AG314" s="204">
        <v>50000</v>
      </c>
      <c r="AH314" s="204">
        <v>100000</v>
      </c>
      <c r="AI314" s="204">
        <v>250000</v>
      </c>
      <c r="AJ314" s="204">
        <v>110000</v>
      </c>
      <c r="AK314" s="204">
        <v>60000</v>
      </c>
      <c r="AL314" s="204">
        <v>2130000</v>
      </c>
      <c r="AM314" s="204">
        <v>90000</v>
      </c>
      <c r="AN314" s="204">
        <v>90000</v>
      </c>
      <c r="AO314" s="204">
        <v>220000</v>
      </c>
      <c r="AP314" s="204">
        <v>210000</v>
      </c>
      <c r="AQ314" s="204">
        <v>210000</v>
      </c>
      <c r="AR314" s="204">
        <v>60000</v>
      </c>
      <c r="AS314" s="204">
        <v>570000</v>
      </c>
      <c r="AT314" s="204">
        <v>150000</v>
      </c>
      <c r="AU314" s="204">
        <v>170000</v>
      </c>
      <c r="AV314" s="204">
        <v>300000</v>
      </c>
      <c r="AW314" s="204">
        <v>170000</v>
      </c>
      <c r="AX314" s="204">
        <v>120000</v>
      </c>
      <c r="AY314" s="204">
        <v>70000</v>
      </c>
      <c r="AZ314" s="204">
        <v>140000</v>
      </c>
      <c r="BA314" s="204">
        <v>100000</v>
      </c>
      <c r="BB314" s="204">
        <v>570000</v>
      </c>
      <c r="BC314" s="204">
        <v>100000</v>
      </c>
      <c r="BD314" s="204">
        <v>900000</v>
      </c>
      <c r="BE314" s="204">
        <v>380000</v>
      </c>
      <c r="BF314" s="204">
        <v>60000</v>
      </c>
      <c r="BG314" s="204">
        <v>180000</v>
      </c>
      <c r="BH314" s="204">
        <v>790000</v>
      </c>
      <c r="BI314" s="204">
        <v>90000</v>
      </c>
      <c r="BJ314" s="204">
        <v>70000</v>
      </c>
      <c r="BK314" s="204">
        <v>60000</v>
      </c>
      <c r="BL314" s="204">
        <v>106000</v>
      </c>
      <c r="BM314" s="204">
        <v>1115000</v>
      </c>
      <c r="BN314" s="204">
        <v>270000</v>
      </c>
      <c r="BO314" s="204">
        <v>90000</v>
      </c>
      <c r="BP314" s="204">
        <v>220000</v>
      </c>
      <c r="BQ314" s="204">
        <v>120000</v>
      </c>
      <c r="BR314" s="204">
        <v>180000</v>
      </c>
      <c r="BS314" s="206">
        <v>3790000</v>
      </c>
      <c r="BT314" s="204">
        <v>270000</v>
      </c>
      <c r="BU314" s="204">
        <v>90000</v>
      </c>
      <c r="BV314" s="204">
        <v>720000</v>
      </c>
      <c r="BW314" s="204">
        <v>60000</v>
      </c>
      <c r="BX314" s="204">
        <v>180000</v>
      </c>
      <c r="BY314" s="204">
        <v>380000</v>
      </c>
      <c r="BZ314" s="204">
        <v>120000</v>
      </c>
      <c r="CA314" s="204">
        <v>90000</v>
      </c>
      <c r="CB314" s="204">
        <v>150000</v>
      </c>
      <c r="CC314" s="204">
        <v>130000</v>
      </c>
      <c r="CD314" s="204">
        <v>390000</v>
      </c>
      <c r="CE314" s="204">
        <v>80000</v>
      </c>
      <c r="CF314" s="204">
        <v>180000</v>
      </c>
      <c r="CG314" s="204">
        <v>120000</v>
      </c>
      <c r="CH314" s="204">
        <v>90000</v>
      </c>
      <c r="CI314" s="204">
        <v>60000</v>
      </c>
      <c r="CJ314" s="204">
        <v>60000</v>
      </c>
      <c r="CK314" s="204">
        <v>310000</v>
      </c>
      <c r="CL314" s="204">
        <v>50000</v>
      </c>
      <c r="CM314" s="204">
        <v>120000</v>
      </c>
    </row>
    <row r="315" spans="1:91" ht="24.6" hidden="1">
      <c r="A315" s="125">
        <v>22</v>
      </c>
      <c r="B315" s="255" t="s">
        <v>1042</v>
      </c>
      <c r="C315" s="152" t="s">
        <v>608</v>
      </c>
      <c r="D315" s="204">
        <v>270000</v>
      </c>
      <c r="E315" s="204">
        <v>60000</v>
      </c>
      <c r="F315" s="204">
        <v>60000</v>
      </c>
      <c r="G315" s="204">
        <v>60000</v>
      </c>
      <c r="H315" s="204">
        <v>30000</v>
      </c>
      <c r="I315" s="204">
        <v>90000</v>
      </c>
      <c r="J315" s="204"/>
      <c r="K315" s="204">
        <v>130000</v>
      </c>
      <c r="L315" s="204">
        <v>90000</v>
      </c>
      <c r="M315" s="204">
        <v>120000</v>
      </c>
      <c r="N315" s="204"/>
      <c r="O315" s="204">
        <v>90000</v>
      </c>
      <c r="P315" s="204">
        <v>60000</v>
      </c>
      <c r="Q315" s="204">
        <v>60000</v>
      </c>
      <c r="R315" s="204">
        <v>60000</v>
      </c>
      <c r="S315" s="204"/>
      <c r="T315" s="204">
        <v>10000</v>
      </c>
      <c r="U315" s="204">
        <v>90000</v>
      </c>
      <c r="V315" s="204">
        <v>30000</v>
      </c>
      <c r="W315" s="204"/>
      <c r="X315" s="204">
        <v>60000</v>
      </c>
      <c r="Y315" s="204"/>
      <c r="Z315" s="204">
        <v>60000</v>
      </c>
      <c r="AA315" s="204">
        <v>120000</v>
      </c>
      <c r="AB315" s="204">
        <v>30000</v>
      </c>
      <c r="AC315" s="204">
        <v>30000</v>
      </c>
      <c r="AD315" s="204">
        <v>90000</v>
      </c>
      <c r="AE315" s="204"/>
      <c r="AF315" s="204">
        <v>30000</v>
      </c>
      <c r="AG315" s="204">
        <v>30000</v>
      </c>
      <c r="AH315" s="204">
        <v>110000</v>
      </c>
      <c r="AI315" s="204">
        <v>120000</v>
      </c>
      <c r="AJ315" s="204"/>
      <c r="AK315" s="204">
        <v>20000</v>
      </c>
      <c r="AL315" s="204">
        <v>90000</v>
      </c>
      <c r="AM315" s="204">
        <v>90000</v>
      </c>
      <c r="AN315" s="204">
        <v>60000</v>
      </c>
      <c r="AO315" s="204">
        <v>30000</v>
      </c>
      <c r="AP315" s="204">
        <v>60000</v>
      </c>
      <c r="AQ315" s="204"/>
      <c r="AR315" s="204"/>
      <c r="AS315" s="204">
        <v>180000</v>
      </c>
      <c r="AT315" s="204">
        <v>120000</v>
      </c>
      <c r="AU315" s="204">
        <v>150000</v>
      </c>
      <c r="AV315" s="204">
        <v>90000</v>
      </c>
      <c r="AW315" s="204">
        <v>30000</v>
      </c>
      <c r="AX315" s="204"/>
      <c r="AY315" s="204"/>
      <c r="AZ315" s="204">
        <v>60000</v>
      </c>
      <c r="BA315" s="204">
        <v>90000</v>
      </c>
      <c r="BB315" s="204"/>
      <c r="BC315" s="204">
        <v>20000</v>
      </c>
      <c r="BD315" s="204">
        <v>150000</v>
      </c>
      <c r="BE315" s="204">
        <v>120000</v>
      </c>
      <c r="BF315" s="204"/>
      <c r="BG315" s="204">
        <v>30000</v>
      </c>
      <c r="BH315" s="204">
        <v>60000</v>
      </c>
      <c r="BI315" s="204">
        <v>30000</v>
      </c>
      <c r="BJ315" s="204">
        <v>70000</v>
      </c>
      <c r="BK315" s="204">
        <v>90000</v>
      </c>
      <c r="BL315" s="204"/>
      <c r="BM315" s="204">
        <v>80000</v>
      </c>
      <c r="BN315" s="204">
        <v>120000</v>
      </c>
      <c r="BO315" s="204">
        <v>90000</v>
      </c>
      <c r="BP315" s="204">
        <v>90000</v>
      </c>
      <c r="BQ315" s="204">
        <v>180000</v>
      </c>
      <c r="BR315" s="204">
        <v>120000</v>
      </c>
      <c r="BS315" s="206">
        <v>250000</v>
      </c>
      <c r="BT315" s="206"/>
      <c r="BU315" s="204">
        <v>80000</v>
      </c>
      <c r="BV315" s="206">
        <v>60000</v>
      </c>
      <c r="BW315" s="206"/>
      <c r="BX315" s="206">
        <v>30000</v>
      </c>
      <c r="BY315" s="204">
        <v>60000</v>
      </c>
      <c r="BZ315" s="206">
        <v>30000</v>
      </c>
      <c r="CA315" s="204">
        <v>60000</v>
      </c>
      <c r="CB315" s="206">
        <v>30000</v>
      </c>
      <c r="CC315" s="206">
        <v>60000</v>
      </c>
      <c r="CD315" s="206">
        <v>60000</v>
      </c>
      <c r="CE315" s="206">
        <v>60000</v>
      </c>
      <c r="CF315" s="206"/>
      <c r="CG315" s="204">
        <v>30000</v>
      </c>
      <c r="CH315" s="204">
        <v>40000</v>
      </c>
      <c r="CI315" s="204">
        <v>60000</v>
      </c>
      <c r="CJ315" s="206">
        <v>30000</v>
      </c>
      <c r="CK315" s="206">
        <v>60000</v>
      </c>
      <c r="CL315" s="206">
        <v>30000</v>
      </c>
      <c r="CM315" s="206"/>
    </row>
    <row r="316" spans="1:91" ht="24.6" hidden="1">
      <c r="A316" s="125">
        <v>22</v>
      </c>
      <c r="B316" s="255" t="s">
        <v>1043</v>
      </c>
      <c r="C316" s="152" t="s">
        <v>609</v>
      </c>
      <c r="D316" s="204">
        <v>295000</v>
      </c>
      <c r="E316" s="204">
        <v>30000</v>
      </c>
      <c r="F316" s="204"/>
      <c r="G316" s="204">
        <v>25000</v>
      </c>
      <c r="H316" s="204">
        <v>15000</v>
      </c>
      <c r="I316" s="204">
        <v>15000</v>
      </c>
      <c r="J316" s="204">
        <v>60000</v>
      </c>
      <c r="K316" s="204">
        <v>60000</v>
      </c>
      <c r="L316" s="204">
        <v>15000</v>
      </c>
      <c r="M316" s="204">
        <v>75000</v>
      </c>
      <c r="N316" s="204">
        <v>105000</v>
      </c>
      <c r="O316" s="204">
        <v>15000</v>
      </c>
      <c r="P316" s="204">
        <v>175000</v>
      </c>
      <c r="Q316" s="204">
        <v>75000</v>
      </c>
      <c r="R316" s="204">
        <v>90000</v>
      </c>
      <c r="S316" s="204">
        <v>85000</v>
      </c>
      <c r="T316" s="204">
        <v>90000</v>
      </c>
      <c r="U316" s="204">
        <v>45000</v>
      </c>
      <c r="V316" s="204">
        <v>373200</v>
      </c>
      <c r="W316" s="204">
        <v>30000</v>
      </c>
      <c r="X316" s="204">
        <v>285000</v>
      </c>
      <c r="Y316" s="204"/>
      <c r="Z316" s="204">
        <v>45000</v>
      </c>
      <c r="AA316" s="204">
        <v>75000</v>
      </c>
      <c r="AB316" s="204">
        <v>45000</v>
      </c>
      <c r="AC316" s="204">
        <v>45000</v>
      </c>
      <c r="AD316" s="204">
        <v>30000</v>
      </c>
      <c r="AE316" s="204">
        <v>100000</v>
      </c>
      <c r="AF316" s="204">
        <v>30000</v>
      </c>
      <c r="AG316" s="204">
        <v>60000</v>
      </c>
      <c r="AH316" s="204">
        <v>45000</v>
      </c>
      <c r="AI316" s="204">
        <v>120000</v>
      </c>
      <c r="AJ316" s="204"/>
      <c r="AK316" s="204">
        <v>15000</v>
      </c>
      <c r="AL316" s="204">
        <v>465000</v>
      </c>
      <c r="AM316" s="204">
        <v>45000</v>
      </c>
      <c r="AN316" s="204">
        <v>45000</v>
      </c>
      <c r="AO316" s="204">
        <v>125000</v>
      </c>
      <c r="AP316" s="204">
        <v>45000</v>
      </c>
      <c r="AQ316" s="204">
        <v>45000</v>
      </c>
      <c r="AR316" s="204">
        <v>45000</v>
      </c>
      <c r="AS316" s="204">
        <v>75000</v>
      </c>
      <c r="AT316" s="204">
        <v>60000</v>
      </c>
      <c r="AU316" s="204">
        <v>30000</v>
      </c>
      <c r="AV316" s="204">
        <v>30000</v>
      </c>
      <c r="AW316" s="204">
        <v>55000</v>
      </c>
      <c r="AX316" s="204">
        <v>45000</v>
      </c>
      <c r="AY316" s="204">
        <v>30000</v>
      </c>
      <c r="AZ316" s="204">
        <v>30000</v>
      </c>
      <c r="BA316" s="204">
        <v>20000</v>
      </c>
      <c r="BB316" s="204">
        <v>225000</v>
      </c>
      <c r="BC316" s="204">
        <v>15000</v>
      </c>
      <c r="BD316" s="204">
        <v>250000</v>
      </c>
      <c r="BE316" s="204">
        <v>150000</v>
      </c>
      <c r="BF316" s="204">
        <v>30000</v>
      </c>
      <c r="BG316" s="204">
        <v>65000</v>
      </c>
      <c r="BH316" s="204">
        <v>185000</v>
      </c>
      <c r="BI316" s="204">
        <v>45000</v>
      </c>
      <c r="BJ316" s="204">
        <v>50000</v>
      </c>
      <c r="BK316" s="204">
        <v>30000</v>
      </c>
      <c r="BL316" s="204">
        <v>45000</v>
      </c>
      <c r="BM316" s="204">
        <v>230000</v>
      </c>
      <c r="BN316" s="204">
        <v>60000</v>
      </c>
      <c r="BO316" s="204">
        <v>45000</v>
      </c>
      <c r="BP316" s="204">
        <v>75000</v>
      </c>
      <c r="BQ316" s="204">
        <v>75000</v>
      </c>
      <c r="BR316" s="204">
        <v>65000</v>
      </c>
      <c r="BS316" s="206">
        <v>865000</v>
      </c>
      <c r="BT316" s="204">
        <v>85000</v>
      </c>
      <c r="BU316" s="204">
        <v>60000</v>
      </c>
      <c r="BV316" s="204">
        <v>195000</v>
      </c>
      <c r="BW316" s="204">
        <v>45000</v>
      </c>
      <c r="BX316" s="206">
        <v>75000</v>
      </c>
      <c r="BY316" s="204">
        <v>200000</v>
      </c>
      <c r="BZ316" s="206">
        <v>15000</v>
      </c>
      <c r="CA316" s="206">
        <v>30000</v>
      </c>
      <c r="CB316" s="206">
        <v>30000</v>
      </c>
      <c r="CC316" s="204">
        <v>37000</v>
      </c>
      <c r="CD316" s="206">
        <v>65000</v>
      </c>
      <c r="CE316" s="204">
        <v>90000</v>
      </c>
      <c r="CF316" s="204">
        <v>120000</v>
      </c>
      <c r="CG316" s="204">
        <v>15000</v>
      </c>
      <c r="CH316" s="204">
        <v>35000</v>
      </c>
      <c r="CI316" s="206">
        <v>45000</v>
      </c>
      <c r="CJ316" s="204">
        <v>30000</v>
      </c>
      <c r="CK316" s="206">
        <v>90000</v>
      </c>
      <c r="CL316" s="204">
        <v>15000</v>
      </c>
      <c r="CM316" s="204">
        <v>30000</v>
      </c>
    </row>
    <row r="317" spans="1:91" ht="24.6" hidden="1">
      <c r="A317" s="125">
        <v>22</v>
      </c>
      <c r="B317" s="255" t="s">
        <v>1044</v>
      </c>
      <c r="C317" s="131" t="s">
        <v>610</v>
      </c>
      <c r="D317" s="204">
        <v>20174751.23</v>
      </c>
      <c r="E317" s="204">
        <v>2076894</v>
      </c>
      <c r="F317" s="204">
        <v>1301120.3700000001</v>
      </c>
      <c r="G317" s="204">
        <v>1316540</v>
      </c>
      <c r="H317" s="204">
        <v>1820570</v>
      </c>
      <c r="I317" s="204">
        <v>2372091.66</v>
      </c>
      <c r="J317" s="204">
        <v>3417292.5</v>
      </c>
      <c r="K317" s="204">
        <v>4475133.01</v>
      </c>
      <c r="L317" s="204">
        <v>2609119</v>
      </c>
      <c r="M317" s="204">
        <v>2427382.5</v>
      </c>
      <c r="N317" s="204">
        <v>6235251.5</v>
      </c>
      <c r="O317" s="204">
        <v>1208843.75</v>
      </c>
      <c r="P317" s="204">
        <v>15853101.529999999</v>
      </c>
      <c r="Q317" s="204">
        <v>2727354</v>
      </c>
      <c r="R317" s="204">
        <v>5820138.75</v>
      </c>
      <c r="S317" s="204">
        <v>6117368.75</v>
      </c>
      <c r="T317" s="204">
        <v>2564137.39</v>
      </c>
      <c r="U317" s="204">
        <v>3078259</v>
      </c>
      <c r="V317" s="204">
        <v>2757114</v>
      </c>
      <c r="W317" s="204">
        <v>1827244.69</v>
      </c>
      <c r="X317" s="204">
        <v>22027093.379999999</v>
      </c>
      <c r="Y317" s="204">
        <v>1815190</v>
      </c>
      <c r="Z317" s="204">
        <v>2996795.25</v>
      </c>
      <c r="AA317" s="204">
        <v>3034280.29</v>
      </c>
      <c r="AB317" s="204">
        <v>1059423</v>
      </c>
      <c r="AC317" s="204">
        <v>1591535</v>
      </c>
      <c r="AD317" s="204">
        <v>1809972.5</v>
      </c>
      <c r="AE317" s="204">
        <v>6477683.75</v>
      </c>
      <c r="AF317" s="204">
        <v>2788051.75</v>
      </c>
      <c r="AG317" s="204">
        <v>2039972.17</v>
      </c>
      <c r="AH317" s="204">
        <v>3461350.45</v>
      </c>
      <c r="AI317" s="204">
        <v>2560421.5</v>
      </c>
      <c r="AJ317" s="204"/>
      <c r="AK317" s="204">
        <v>1393386.25</v>
      </c>
      <c r="AL317" s="204">
        <v>52152783.009999998</v>
      </c>
      <c r="AM317" s="204">
        <v>2496060</v>
      </c>
      <c r="AN317" s="204">
        <v>1931828.75</v>
      </c>
      <c r="AO317" s="204">
        <v>3407783.75</v>
      </c>
      <c r="AP317" s="204">
        <v>4115735</v>
      </c>
      <c r="AQ317" s="204">
        <v>2138124</v>
      </c>
      <c r="AR317" s="204">
        <v>966957.25</v>
      </c>
      <c r="AS317" s="204">
        <v>10233651.75</v>
      </c>
      <c r="AT317" s="204">
        <v>2014598.75</v>
      </c>
      <c r="AU317" s="204">
        <v>4830972.5</v>
      </c>
      <c r="AV317" s="204">
        <v>2971588.75</v>
      </c>
      <c r="AW317" s="204">
        <v>1935385</v>
      </c>
      <c r="AX317" s="204">
        <v>1254158.1399999999</v>
      </c>
      <c r="AY317" s="204">
        <v>1591089</v>
      </c>
      <c r="AZ317" s="204">
        <v>1631645.25</v>
      </c>
      <c r="BA317" s="204">
        <v>1719837.5</v>
      </c>
      <c r="BB317" s="204">
        <v>10799458.5</v>
      </c>
      <c r="BC317" s="204">
        <v>1831970</v>
      </c>
      <c r="BD317" s="204">
        <v>22456941</v>
      </c>
      <c r="BE317" s="204">
        <v>6355998</v>
      </c>
      <c r="BF317" s="204">
        <v>2094972</v>
      </c>
      <c r="BG317" s="204">
        <v>2274016</v>
      </c>
      <c r="BH317" s="204">
        <v>15388064.75</v>
      </c>
      <c r="BI317" s="204">
        <v>1936470</v>
      </c>
      <c r="BJ317" s="204">
        <v>1319345</v>
      </c>
      <c r="BK317" s="204">
        <v>2448335</v>
      </c>
      <c r="BL317" s="204">
        <v>2031995.75</v>
      </c>
      <c r="BM317" s="204">
        <v>15575590.25</v>
      </c>
      <c r="BN317" s="204">
        <v>3633335</v>
      </c>
      <c r="BO317" s="204">
        <v>2969970</v>
      </c>
      <c r="BP317" s="204">
        <v>4956423</v>
      </c>
      <c r="BQ317" s="204">
        <v>2516392.25</v>
      </c>
      <c r="BR317" s="204">
        <v>2509547.5</v>
      </c>
      <c r="BS317" s="206">
        <v>62000000</v>
      </c>
      <c r="BT317" s="204">
        <v>2670290</v>
      </c>
      <c r="BU317" s="204">
        <v>1879300</v>
      </c>
      <c r="BV317" s="204">
        <v>14171627.5</v>
      </c>
      <c r="BW317" s="204">
        <v>774840</v>
      </c>
      <c r="BX317" s="204">
        <v>2182100</v>
      </c>
      <c r="BY317" s="206">
        <v>6560455.75</v>
      </c>
      <c r="BZ317" s="204">
        <v>1633807.5</v>
      </c>
      <c r="CA317" s="204">
        <v>1545785</v>
      </c>
      <c r="CB317" s="204">
        <v>2054314.37</v>
      </c>
      <c r="CC317" s="204">
        <v>2979416</v>
      </c>
      <c r="CD317" s="204">
        <v>6155875</v>
      </c>
      <c r="CE317" s="204">
        <v>2822367.25</v>
      </c>
      <c r="CF317" s="204">
        <v>4477327.75</v>
      </c>
      <c r="CG317" s="204">
        <v>2480370</v>
      </c>
      <c r="CH317" s="204">
        <v>1564944</v>
      </c>
      <c r="CI317" s="204">
        <v>1807606.25</v>
      </c>
      <c r="CJ317" s="204">
        <v>1460265</v>
      </c>
      <c r="CK317" s="204">
        <v>10197905</v>
      </c>
      <c r="CL317" s="204">
        <v>1927336.5</v>
      </c>
      <c r="CM317" s="204">
        <v>1121353.25</v>
      </c>
    </row>
    <row r="318" spans="1:91" ht="24.6" hidden="1">
      <c r="A318" s="125">
        <v>22</v>
      </c>
      <c r="B318" s="255" t="s">
        <v>1045</v>
      </c>
      <c r="C318" s="131" t="s">
        <v>611</v>
      </c>
      <c r="D318" s="204">
        <v>2074285</v>
      </c>
      <c r="E318" s="204">
        <v>465640</v>
      </c>
      <c r="F318" s="204">
        <v>340929.5</v>
      </c>
      <c r="G318" s="204">
        <v>220000</v>
      </c>
      <c r="H318" s="204">
        <v>64920</v>
      </c>
      <c r="I318" s="204">
        <v>131658.60999999999</v>
      </c>
      <c r="J318" s="204">
        <v>212945</v>
      </c>
      <c r="K318" s="204">
        <v>37310</v>
      </c>
      <c r="L318" s="204">
        <v>242030</v>
      </c>
      <c r="M318" s="204">
        <v>444855</v>
      </c>
      <c r="N318" s="204">
        <v>146190</v>
      </c>
      <c r="O318" s="204">
        <v>6380</v>
      </c>
      <c r="P318" s="204">
        <v>1672563.5</v>
      </c>
      <c r="Q318" s="204">
        <v>206060</v>
      </c>
      <c r="R318" s="204">
        <v>1095750</v>
      </c>
      <c r="S318" s="204">
        <v>730297</v>
      </c>
      <c r="T318" s="204">
        <v>438691.25</v>
      </c>
      <c r="U318" s="204">
        <v>163578</v>
      </c>
      <c r="V318" s="204">
        <v>181595</v>
      </c>
      <c r="W318" s="204">
        <v>84017.5</v>
      </c>
      <c r="X318" s="204">
        <v>1198956.25</v>
      </c>
      <c r="Y318" s="204">
        <v>290015.88</v>
      </c>
      <c r="Z318" s="204">
        <v>364845</v>
      </c>
      <c r="AA318" s="204">
        <v>70040</v>
      </c>
      <c r="AB318" s="204">
        <v>225673.75</v>
      </c>
      <c r="AC318" s="204">
        <v>20580</v>
      </c>
      <c r="AD318" s="204"/>
      <c r="AE318" s="204">
        <v>272719.25</v>
      </c>
      <c r="AF318" s="204"/>
      <c r="AG318" s="204">
        <v>95420</v>
      </c>
      <c r="AH318" s="204">
        <v>954155</v>
      </c>
      <c r="AI318" s="204">
        <v>108260</v>
      </c>
      <c r="AJ318" s="204">
        <v>479920</v>
      </c>
      <c r="AK318" s="204">
        <v>300732.94</v>
      </c>
      <c r="AL318" s="204">
        <v>1596648.75</v>
      </c>
      <c r="AM318" s="204">
        <v>467972.5</v>
      </c>
      <c r="AN318" s="204">
        <v>190197.5</v>
      </c>
      <c r="AO318" s="204">
        <v>515317.5</v>
      </c>
      <c r="AP318" s="204"/>
      <c r="AQ318" s="204"/>
      <c r="AR318" s="204">
        <v>144032</v>
      </c>
      <c r="AS318" s="204">
        <v>877057.5</v>
      </c>
      <c r="AT318" s="204">
        <v>340985</v>
      </c>
      <c r="AU318" s="204">
        <v>673899</v>
      </c>
      <c r="AV318" s="204"/>
      <c r="AW318" s="204">
        <v>55280</v>
      </c>
      <c r="AX318" s="204">
        <v>139315</v>
      </c>
      <c r="AY318" s="204">
        <v>57840</v>
      </c>
      <c r="AZ318" s="204">
        <v>152462.5</v>
      </c>
      <c r="BA318" s="204">
        <v>330188.75</v>
      </c>
      <c r="BB318" s="204"/>
      <c r="BC318" s="204">
        <v>116660</v>
      </c>
      <c r="BD318" s="204">
        <v>5650962</v>
      </c>
      <c r="BE318" s="204">
        <v>1012360</v>
      </c>
      <c r="BF318" s="204">
        <v>120000</v>
      </c>
      <c r="BG318" s="204">
        <v>135310</v>
      </c>
      <c r="BH318" s="204">
        <v>1048999</v>
      </c>
      <c r="BI318" s="204">
        <v>101640</v>
      </c>
      <c r="BJ318" s="204">
        <v>250420</v>
      </c>
      <c r="BK318" s="204">
        <v>384260</v>
      </c>
      <c r="BL318" s="204">
        <v>105294</v>
      </c>
      <c r="BM318" s="204">
        <v>1891140</v>
      </c>
      <c r="BN318" s="204">
        <v>903706.25</v>
      </c>
      <c r="BO318" s="204">
        <v>169255</v>
      </c>
      <c r="BP318" s="204">
        <v>523641</v>
      </c>
      <c r="BQ318" s="204">
        <v>498735</v>
      </c>
      <c r="BR318" s="204">
        <v>250335</v>
      </c>
      <c r="BS318" s="206">
        <v>14665277.810000001</v>
      </c>
      <c r="BT318" s="204">
        <v>206202.5</v>
      </c>
      <c r="BU318" s="204">
        <v>208600</v>
      </c>
      <c r="BV318" s="204">
        <v>1281767.5</v>
      </c>
      <c r="BW318" s="204">
        <v>72435</v>
      </c>
      <c r="BX318" s="204">
        <v>237189.75</v>
      </c>
      <c r="BY318" s="204">
        <v>1109607.5</v>
      </c>
      <c r="BZ318" s="204">
        <v>246690</v>
      </c>
      <c r="CA318" s="204">
        <v>223060</v>
      </c>
      <c r="CB318" s="204"/>
      <c r="CC318" s="204">
        <v>433067.5</v>
      </c>
      <c r="CD318" s="204">
        <v>417971</v>
      </c>
      <c r="CE318" s="204">
        <v>550189</v>
      </c>
      <c r="CF318" s="204">
        <v>615545</v>
      </c>
      <c r="CG318" s="204">
        <v>109610</v>
      </c>
      <c r="CH318" s="204">
        <v>264980</v>
      </c>
      <c r="CI318" s="204">
        <v>287374</v>
      </c>
      <c r="CJ318" s="204">
        <v>312716.25</v>
      </c>
      <c r="CK318" s="204">
        <v>295470</v>
      </c>
      <c r="CL318" s="204">
        <v>206597.5</v>
      </c>
      <c r="CM318" s="204">
        <v>153240</v>
      </c>
    </row>
    <row r="319" spans="1:91" ht="24.6" hidden="1">
      <c r="A319" s="125">
        <v>22</v>
      </c>
      <c r="B319" s="255" t="s">
        <v>1046</v>
      </c>
      <c r="C319" s="131" t="s">
        <v>612</v>
      </c>
      <c r="D319" s="204"/>
      <c r="E319" s="204"/>
      <c r="F319" s="204"/>
      <c r="G319" s="204"/>
      <c r="H319" s="204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>
        <v>30960</v>
      </c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>
        <v>515910</v>
      </c>
      <c r="AP319" s="204"/>
      <c r="AQ319" s="204"/>
      <c r="AR319" s="204"/>
      <c r="AS319" s="204">
        <v>106890.75</v>
      </c>
      <c r="AT319" s="204"/>
      <c r="AU319" s="204"/>
      <c r="AV319" s="204"/>
      <c r="AW319" s="204"/>
      <c r="AX319" s="204"/>
      <c r="AY319" s="204"/>
      <c r="AZ319" s="204"/>
      <c r="BA319" s="204"/>
      <c r="BB319" s="204"/>
      <c r="BC319" s="204"/>
      <c r="BD319" s="204"/>
      <c r="BE319" s="204"/>
      <c r="BF319" s="204"/>
      <c r="BG319" s="204"/>
      <c r="BH319" s="204">
        <v>1143647.5</v>
      </c>
      <c r="BI319" s="204"/>
      <c r="BJ319" s="204"/>
      <c r="BK319" s="204"/>
      <c r="BL319" s="204"/>
      <c r="BM319" s="204"/>
      <c r="BN319" s="204"/>
      <c r="BO319" s="204"/>
      <c r="BP319" s="204"/>
      <c r="BQ319" s="204"/>
      <c r="BR319" s="204"/>
      <c r="BS319" s="204">
        <v>1810926.89</v>
      </c>
      <c r="BT319" s="204"/>
      <c r="BU319" s="204"/>
      <c r="BV319" s="204"/>
      <c r="BW319" s="204"/>
      <c r="BX319" s="204"/>
      <c r="BY319" s="204"/>
      <c r="BZ319" s="204">
        <v>43750</v>
      </c>
      <c r="CA319" s="204"/>
      <c r="CB319" s="204"/>
      <c r="CC319" s="204"/>
      <c r="CD319" s="204"/>
      <c r="CE319" s="204"/>
      <c r="CF319" s="204"/>
      <c r="CG319" s="204"/>
      <c r="CH319" s="204"/>
      <c r="CI319" s="204"/>
      <c r="CJ319" s="204"/>
      <c r="CK319" s="204"/>
      <c r="CL319" s="204"/>
      <c r="CM319" s="204"/>
    </row>
    <row r="320" spans="1:91" ht="24.6" hidden="1">
      <c r="A320" s="125">
        <v>22</v>
      </c>
      <c r="B320" s="255" t="s">
        <v>1047</v>
      </c>
      <c r="C320" s="131" t="s">
        <v>613</v>
      </c>
      <c r="D320" s="204"/>
      <c r="E320" s="204"/>
      <c r="F320" s="204">
        <v>4350</v>
      </c>
      <c r="G320" s="204">
        <v>10800</v>
      </c>
      <c r="H320" s="204"/>
      <c r="I320" s="204"/>
      <c r="J320" s="204"/>
      <c r="K320" s="204"/>
      <c r="L320" s="204">
        <v>4800</v>
      </c>
      <c r="M320" s="204"/>
      <c r="N320" s="204"/>
      <c r="O320" s="204"/>
      <c r="P320" s="204">
        <v>7000</v>
      </c>
      <c r="Q320" s="204"/>
      <c r="R320" s="204">
        <v>3900</v>
      </c>
      <c r="S320" s="204"/>
      <c r="T320" s="204"/>
      <c r="U320" s="204">
        <v>1950</v>
      </c>
      <c r="V320" s="204"/>
      <c r="W320" s="204"/>
      <c r="X320" s="204">
        <v>15000</v>
      </c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>
        <v>2400</v>
      </c>
      <c r="AO320" s="204">
        <v>2250</v>
      </c>
      <c r="AP320" s="204"/>
      <c r="AQ320" s="204">
        <v>3750</v>
      </c>
      <c r="AR320" s="204"/>
      <c r="AS320" s="204"/>
      <c r="AT320" s="204"/>
      <c r="AU320" s="204">
        <v>9000</v>
      </c>
      <c r="AV320" s="204">
        <v>7950</v>
      </c>
      <c r="AW320" s="204"/>
      <c r="AX320" s="204">
        <v>2400</v>
      </c>
      <c r="AY320" s="204"/>
      <c r="AZ320" s="204">
        <v>12750</v>
      </c>
      <c r="BA320" s="204"/>
      <c r="BB320" s="204"/>
      <c r="BC320" s="204"/>
      <c r="BD320" s="204">
        <v>6400</v>
      </c>
      <c r="BE320" s="204"/>
      <c r="BF320" s="204"/>
      <c r="BG320" s="204"/>
      <c r="BH320" s="204"/>
      <c r="BI320" s="204">
        <v>1950</v>
      </c>
      <c r="BJ320" s="204"/>
      <c r="BK320" s="204"/>
      <c r="BL320" s="204">
        <v>4350</v>
      </c>
      <c r="BM320" s="204">
        <v>12000</v>
      </c>
      <c r="BN320" s="204"/>
      <c r="BO320" s="204">
        <v>2400</v>
      </c>
      <c r="BP320" s="204"/>
      <c r="BQ320" s="204">
        <v>6600</v>
      </c>
      <c r="BR320" s="204"/>
      <c r="BS320" s="206"/>
      <c r="BT320" s="206"/>
      <c r="BU320" s="204"/>
      <c r="BV320" s="206"/>
      <c r="BW320" s="204"/>
      <c r="BX320" s="206"/>
      <c r="BY320" s="206"/>
      <c r="BZ320" s="206"/>
      <c r="CA320" s="206"/>
      <c r="CB320" s="206"/>
      <c r="CC320" s="206"/>
      <c r="CD320" s="206"/>
      <c r="CE320" s="206"/>
      <c r="CF320" s="206"/>
      <c r="CG320" s="206"/>
      <c r="CH320" s="204"/>
      <c r="CI320" s="206"/>
      <c r="CJ320" s="204"/>
      <c r="CK320" s="206"/>
      <c r="CL320" s="206"/>
      <c r="CM320" s="206"/>
    </row>
    <row r="321" spans="1:91" ht="24.6" hidden="1">
      <c r="A321" s="125">
        <v>22</v>
      </c>
      <c r="B321" s="255" t="s">
        <v>1048</v>
      </c>
      <c r="C321" s="131" t="s">
        <v>614</v>
      </c>
      <c r="D321" s="204"/>
      <c r="E321" s="204">
        <v>7200</v>
      </c>
      <c r="F321" s="204"/>
      <c r="G321" s="204"/>
      <c r="H321" s="204">
        <v>2400</v>
      </c>
      <c r="I321" s="204"/>
      <c r="J321" s="204">
        <v>22900</v>
      </c>
      <c r="K321" s="204">
        <v>14000</v>
      </c>
      <c r="L321" s="204"/>
      <c r="M321" s="204"/>
      <c r="N321" s="204"/>
      <c r="O321" s="204">
        <v>1200</v>
      </c>
      <c r="P321" s="204">
        <v>42050</v>
      </c>
      <c r="Q321" s="204">
        <v>2700</v>
      </c>
      <c r="R321" s="204">
        <v>12300</v>
      </c>
      <c r="S321" s="204">
        <v>2400</v>
      </c>
      <c r="T321" s="204">
        <v>3150</v>
      </c>
      <c r="U321" s="204">
        <v>18450</v>
      </c>
      <c r="V321" s="204">
        <v>2400</v>
      </c>
      <c r="W321" s="204"/>
      <c r="X321" s="204"/>
      <c r="Y321" s="204"/>
      <c r="Z321" s="204">
        <v>2400</v>
      </c>
      <c r="AA321" s="204">
        <v>8700</v>
      </c>
      <c r="AB321" s="204"/>
      <c r="AC321" s="204"/>
      <c r="AD321" s="204">
        <v>9900</v>
      </c>
      <c r="AE321" s="204"/>
      <c r="AF321" s="204"/>
      <c r="AG321" s="204"/>
      <c r="AH321" s="204"/>
      <c r="AI321" s="204"/>
      <c r="AJ321" s="204">
        <v>1200</v>
      </c>
      <c r="AK321" s="204">
        <v>1200</v>
      </c>
      <c r="AL321" s="204">
        <v>65075</v>
      </c>
      <c r="AM321" s="204"/>
      <c r="AN321" s="204"/>
      <c r="AO321" s="204">
        <v>4500</v>
      </c>
      <c r="AP321" s="204"/>
      <c r="AQ321" s="204"/>
      <c r="AR321" s="204"/>
      <c r="AS321" s="204"/>
      <c r="AT321" s="204">
        <v>4800</v>
      </c>
      <c r="AU321" s="204"/>
      <c r="AV321" s="204">
        <v>12000</v>
      </c>
      <c r="AW321" s="204"/>
      <c r="AX321" s="204"/>
      <c r="AY321" s="204">
        <v>1200</v>
      </c>
      <c r="AZ321" s="204"/>
      <c r="BA321" s="204">
        <v>12000</v>
      </c>
      <c r="BB321" s="204"/>
      <c r="BC321" s="204"/>
      <c r="BD321" s="204"/>
      <c r="BE321" s="204">
        <v>37500</v>
      </c>
      <c r="BF321" s="204">
        <v>1200</v>
      </c>
      <c r="BG321" s="204"/>
      <c r="BH321" s="204"/>
      <c r="BI321" s="204"/>
      <c r="BJ321" s="204">
        <v>1200</v>
      </c>
      <c r="BK321" s="204"/>
      <c r="BL321" s="204">
        <v>2400</v>
      </c>
      <c r="BM321" s="204"/>
      <c r="BN321" s="204">
        <v>7200</v>
      </c>
      <c r="BO321" s="204">
        <v>7500</v>
      </c>
      <c r="BP321" s="204">
        <v>21900</v>
      </c>
      <c r="BQ321" s="204"/>
      <c r="BR321" s="204">
        <v>3600</v>
      </c>
      <c r="BS321" s="206"/>
      <c r="BT321" s="204">
        <v>9180</v>
      </c>
      <c r="BU321" s="204">
        <v>20250</v>
      </c>
      <c r="BV321" s="204">
        <v>64000</v>
      </c>
      <c r="BW321" s="204"/>
      <c r="BX321" s="204">
        <v>2250</v>
      </c>
      <c r="BY321" s="204">
        <v>6000</v>
      </c>
      <c r="BZ321" s="204"/>
      <c r="CA321" s="204">
        <v>2700</v>
      </c>
      <c r="CB321" s="204"/>
      <c r="CC321" s="204"/>
      <c r="CD321" s="204">
        <v>26100</v>
      </c>
      <c r="CE321" s="204"/>
      <c r="CF321" s="204"/>
      <c r="CG321" s="204"/>
      <c r="CH321" s="204"/>
      <c r="CI321" s="204"/>
      <c r="CJ321" s="204"/>
      <c r="CK321" s="204"/>
      <c r="CL321" s="204"/>
      <c r="CM321" s="206"/>
    </row>
    <row r="322" spans="1:91" ht="24.6" hidden="1">
      <c r="A322" s="125">
        <v>22</v>
      </c>
      <c r="B322" s="255" t="s">
        <v>1049</v>
      </c>
      <c r="C322" s="131" t="s">
        <v>615</v>
      </c>
      <c r="D322" s="204">
        <v>215000</v>
      </c>
      <c r="E322" s="204">
        <v>60000</v>
      </c>
      <c r="F322" s="204">
        <v>10000</v>
      </c>
      <c r="G322" s="204">
        <v>15000</v>
      </c>
      <c r="H322" s="204"/>
      <c r="I322" s="204"/>
      <c r="J322" s="204"/>
      <c r="K322" s="204">
        <v>75000</v>
      </c>
      <c r="L322" s="204">
        <v>60000</v>
      </c>
      <c r="M322" s="204">
        <v>85000</v>
      </c>
      <c r="N322" s="204"/>
      <c r="O322" s="204">
        <v>15000</v>
      </c>
      <c r="P322" s="204"/>
      <c r="Q322" s="204"/>
      <c r="R322" s="204">
        <v>45000</v>
      </c>
      <c r="S322" s="204">
        <v>95000</v>
      </c>
      <c r="T322" s="204">
        <v>45000</v>
      </c>
      <c r="U322" s="204"/>
      <c r="V322" s="204">
        <v>15000</v>
      </c>
      <c r="W322" s="204"/>
      <c r="X322" s="204">
        <v>900000</v>
      </c>
      <c r="Y322" s="204"/>
      <c r="Z322" s="204">
        <v>15000</v>
      </c>
      <c r="AA322" s="204">
        <v>30000</v>
      </c>
      <c r="AB322" s="204"/>
      <c r="AC322" s="204">
        <v>30000</v>
      </c>
      <c r="AD322" s="204">
        <v>30000</v>
      </c>
      <c r="AE322" s="204">
        <v>105000</v>
      </c>
      <c r="AF322" s="204">
        <v>30000</v>
      </c>
      <c r="AG322" s="204">
        <v>15000</v>
      </c>
      <c r="AH322" s="204">
        <v>15000</v>
      </c>
      <c r="AI322" s="204"/>
      <c r="AJ322" s="204">
        <v>30000</v>
      </c>
      <c r="AK322" s="204">
        <v>15000</v>
      </c>
      <c r="AL322" s="204">
        <v>225000</v>
      </c>
      <c r="AM322" s="204">
        <v>30000</v>
      </c>
      <c r="AN322" s="204"/>
      <c r="AO322" s="204"/>
      <c r="AP322" s="204">
        <v>15000</v>
      </c>
      <c r="AQ322" s="204"/>
      <c r="AR322" s="204">
        <v>15000</v>
      </c>
      <c r="AS322" s="204"/>
      <c r="AT322" s="204">
        <v>32080</v>
      </c>
      <c r="AU322" s="204"/>
      <c r="AV322" s="204"/>
      <c r="AW322" s="204">
        <v>15000</v>
      </c>
      <c r="AX322" s="204"/>
      <c r="AY322" s="204"/>
      <c r="AZ322" s="204">
        <v>15000</v>
      </c>
      <c r="BA322" s="204">
        <v>30000</v>
      </c>
      <c r="BB322" s="204"/>
      <c r="BC322" s="204"/>
      <c r="BD322" s="204"/>
      <c r="BE322" s="204"/>
      <c r="BF322" s="204"/>
      <c r="BG322" s="204"/>
      <c r="BH322" s="204">
        <v>75000</v>
      </c>
      <c r="BI322" s="204"/>
      <c r="BJ322" s="204"/>
      <c r="BK322" s="204"/>
      <c r="BL322" s="204"/>
      <c r="BM322" s="204">
        <v>55000</v>
      </c>
      <c r="BN322" s="204"/>
      <c r="BO322" s="204"/>
      <c r="BP322" s="204"/>
      <c r="BQ322" s="204"/>
      <c r="BR322" s="204"/>
      <c r="BS322" s="206">
        <v>570000</v>
      </c>
      <c r="BT322" s="204"/>
      <c r="BU322" s="204"/>
      <c r="BV322" s="204"/>
      <c r="BW322" s="204"/>
      <c r="BX322" s="204"/>
      <c r="BY322" s="204">
        <v>75000</v>
      </c>
      <c r="BZ322" s="204">
        <v>7200</v>
      </c>
      <c r="CA322" s="204"/>
      <c r="CB322" s="204"/>
      <c r="CC322" s="204"/>
      <c r="CD322" s="204">
        <v>15000</v>
      </c>
      <c r="CE322" s="204"/>
      <c r="CF322" s="204"/>
      <c r="CG322" s="204"/>
      <c r="CH322" s="204"/>
      <c r="CI322" s="204"/>
      <c r="CJ322" s="204"/>
      <c r="CK322" s="204"/>
      <c r="CL322" s="204"/>
      <c r="CM322" s="204"/>
    </row>
    <row r="323" spans="1:91" ht="24.6" hidden="1">
      <c r="A323" s="125">
        <v>22</v>
      </c>
      <c r="B323" s="255" t="s">
        <v>1050</v>
      </c>
      <c r="C323" s="131" t="s">
        <v>616</v>
      </c>
      <c r="D323" s="204"/>
      <c r="E323" s="204"/>
      <c r="F323" s="204">
        <v>113340</v>
      </c>
      <c r="G323" s="204">
        <v>105000</v>
      </c>
      <c r="H323" s="204"/>
      <c r="I323" s="204">
        <v>101550.25</v>
      </c>
      <c r="J323" s="204">
        <v>448447.5</v>
      </c>
      <c r="K323" s="204">
        <v>341897</v>
      </c>
      <c r="L323" s="204"/>
      <c r="M323" s="204">
        <v>251531.25</v>
      </c>
      <c r="N323" s="204"/>
      <c r="O323" s="204"/>
      <c r="P323" s="204">
        <v>134350</v>
      </c>
      <c r="Q323" s="204">
        <v>112250</v>
      </c>
      <c r="R323" s="204"/>
      <c r="S323" s="204"/>
      <c r="T323" s="204">
        <v>168580</v>
      </c>
      <c r="U323" s="204"/>
      <c r="V323" s="204"/>
      <c r="W323" s="204"/>
      <c r="X323" s="204"/>
      <c r="Y323" s="204">
        <v>118132.5</v>
      </c>
      <c r="Z323" s="204">
        <v>170232.5</v>
      </c>
      <c r="AA323" s="204">
        <v>225915</v>
      </c>
      <c r="AB323" s="204">
        <v>108745</v>
      </c>
      <c r="AC323" s="204">
        <v>106050</v>
      </c>
      <c r="AD323" s="204"/>
      <c r="AE323" s="204">
        <v>182321.25</v>
      </c>
      <c r="AF323" s="204">
        <v>152948.5</v>
      </c>
      <c r="AG323" s="204">
        <v>187537.5</v>
      </c>
      <c r="AH323" s="204">
        <v>382730</v>
      </c>
      <c r="AI323" s="204">
        <v>45325</v>
      </c>
      <c r="AJ323" s="204"/>
      <c r="AK323" s="204">
        <v>103450</v>
      </c>
      <c r="AL323" s="204"/>
      <c r="AM323" s="204">
        <v>126945</v>
      </c>
      <c r="AN323" s="204">
        <v>70780</v>
      </c>
      <c r="AO323" s="204">
        <v>97530</v>
      </c>
      <c r="AP323" s="204">
        <v>182030</v>
      </c>
      <c r="AQ323" s="204">
        <v>43665</v>
      </c>
      <c r="AR323" s="204">
        <v>77250</v>
      </c>
      <c r="AS323" s="204"/>
      <c r="AT323" s="204">
        <v>117835</v>
      </c>
      <c r="AU323" s="204"/>
      <c r="AV323" s="204">
        <v>112410</v>
      </c>
      <c r="AW323" s="204">
        <v>99670</v>
      </c>
      <c r="AX323" s="204"/>
      <c r="AY323" s="204">
        <v>7800</v>
      </c>
      <c r="AZ323" s="204">
        <v>105410</v>
      </c>
      <c r="BA323" s="204">
        <v>53675</v>
      </c>
      <c r="BB323" s="204">
        <v>240520</v>
      </c>
      <c r="BC323" s="204">
        <v>61260</v>
      </c>
      <c r="BD323" s="204"/>
      <c r="BE323" s="204">
        <v>73100</v>
      </c>
      <c r="BF323" s="204">
        <v>134000</v>
      </c>
      <c r="BG323" s="204"/>
      <c r="BH323" s="204">
        <v>4050</v>
      </c>
      <c r="BI323" s="204"/>
      <c r="BJ323" s="204"/>
      <c r="BK323" s="204"/>
      <c r="BL323" s="204"/>
      <c r="BM323" s="204"/>
      <c r="BN323" s="204"/>
      <c r="BO323" s="204"/>
      <c r="BP323" s="204"/>
      <c r="BQ323" s="204">
        <v>50505</v>
      </c>
      <c r="BR323" s="204"/>
      <c r="BS323" s="206"/>
      <c r="BT323" s="206">
        <v>63172.5</v>
      </c>
      <c r="BU323" s="204"/>
      <c r="BV323" s="204">
        <v>74617.5</v>
      </c>
      <c r="BW323" s="206"/>
      <c r="BX323" s="204"/>
      <c r="BY323" s="204"/>
      <c r="BZ323" s="206">
        <v>23985</v>
      </c>
      <c r="CA323" s="204">
        <v>141550</v>
      </c>
      <c r="CB323" s="204">
        <v>216902.5</v>
      </c>
      <c r="CC323" s="204">
        <v>585732.5</v>
      </c>
      <c r="CD323" s="204"/>
      <c r="CE323" s="204">
        <v>142831.75</v>
      </c>
      <c r="CF323" s="204">
        <v>19200</v>
      </c>
      <c r="CG323" s="204">
        <v>108257.5</v>
      </c>
      <c r="CH323" s="204">
        <v>163306</v>
      </c>
      <c r="CI323" s="204"/>
      <c r="CJ323" s="204">
        <v>2467.5</v>
      </c>
      <c r="CK323" s="204">
        <v>404195</v>
      </c>
      <c r="CL323" s="204"/>
      <c r="CM323" s="204"/>
    </row>
    <row r="324" spans="1:91" ht="24.6" hidden="1">
      <c r="A324" s="125">
        <v>22</v>
      </c>
      <c r="B324" s="255" t="s">
        <v>1051</v>
      </c>
      <c r="C324" s="131" t="s">
        <v>617</v>
      </c>
      <c r="D324" s="204"/>
      <c r="E324" s="204"/>
      <c r="F324" s="204">
        <v>196200</v>
      </c>
      <c r="G324" s="204">
        <v>475600</v>
      </c>
      <c r="H324" s="204"/>
      <c r="I324" s="204">
        <v>612100</v>
      </c>
      <c r="J324" s="204">
        <v>660400</v>
      </c>
      <c r="K324" s="204">
        <v>1012400</v>
      </c>
      <c r="L324" s="204">
        <v>407600</v>
      </c>
      <c r="M324" s="204">
        <v>132700</v>
      </c>
      <c r="N324" s="204">
        <v>1269300</v>
      </c>
      <c r="O324" s="204"/>
      <c r="P324" s="204">
        <v>990455</v>
      </c>
      <c r="Q324" s="204">
        <v>513900</v>
      </c>
      <c r="R324" s="204"/>
      <c r="S324" s="204"/>
      <c r="T324" s="204"/>
      <c r="U324" s="204"/>
      <c r="V324" s="204"/>
      <c r="W324" s="204">
        <v>21700</v>
      </c>
      <c r="X324" s="204"/>
      <c r="Y324" s="204"/>
      <c r="Z324" s="204"/>
      <c r="AA324" s="204"/>
      <c r="AB324" s="204"/>
      <c r="AC324" s="204"/>
      <c r="AD324" s="204"/>
      <c r="AE324" s="204"/>
      <c r="AF324" s="204"/>
      <c r="AG324" s="204"/>
      <c r="AH324" s="204"/>
      <c r="AI324" s="204"/>
      <c r="AJ324" s="204"/>
      <c r="AK324" s="204"/>
      <c r="AL324" s="204"/>
      <c r="AM324" s="204">
        <v>293560</v>
      </c>
      <c r="AN324" s="204">
        <v>265290</v>
      </c>
      <c r="AO324" s="204">
        <v>548751</v>
      </c>
      <c r="AP324" s="204">
        <v>554284</v>
      </c>
      <c r="AQ324" s="204">
        <v>313600</v>
      </c>
      <c r="AR324" s="204">
        <v>199672</v>
      </c>
      <c r="AS324" s="204">
        <v>1052100</v>
      </c>
      <c r="AT324" s="204">
        <v>362148</v>
      </c>
      <c r="AU324" s="204"/>
      <c r="AV324" s="204">
        <v>859556</v>
      </c>
      <c r="AW324" s="204"/>
      <c r="AX324" s="204">
        <v>208690</v>
      </c>
      <c r="AY324" s="204">
        <v>415387</v>
      </c>
      <c r="AZ324" s="204">
        <v>266757</v>
      </c>
      <c r="BA324" s="204">
        <v>285056</v>
      </c>
      <c r="BB324" s="204">
        <v>1050835</v>
      </c>
      <c r="BC324" s="204">
        <v>263862</v>
      </c>
      <c r="BD324" s="204"/>
      <c r="BE324" s="204"/>
      <c r="BF324" s="204"/>
      <c r="BG324" s="204"/>
      <c r="BH324" s="204">
        <v>861000</v>
      </c>
      <c r="BI324" s="204"/>
      <c r="BJ324" s="204"/>
      <c r="BK324" s="204"/>
      <c r="BL324" s="204"/>
      <c r="BM324" s="204"/>
      <c r="BN324" s="204">
        <v>465087</v>
      </c>
      <c r="BO324" s="204">
        <v>348100</v>
      </c>
      <c r="BP324" s="204">
        <v>571300</v>
      </c>
      <c r="BQ324" s="204">
        <v>491900</v>
      </c>
      <c r="BR324" s="204">
        <v>238523</v>
      </c>
      <c r="BS324" s="204"/>
      <c r="BT324" s="204">
        <v>647700</v>
      </c>
      <c r="BU324" s="204">
        <v>1025808</v>
      </c>
      <c r="BV324" s="204">
        <v>2044500</v>
      </c>
      <c r="BW324" s="204"/>
      <c r="BX324" s="204"/>
      <c r="BY324" s="204">
        <v>1425419</v>
      </c>
      <c r="BZ324" s="204">
        <v>386830</v>
      </c>
      <c r="CA324" s="204">
        <v>447800</v>
      </c>
      <c r="CB324" s="204">
        <v>354700</v>
      </c>
      <c r="CC324" s="204">
        <v>505004</v>
      </c>
      <c r="CD324" s="204">
        <v>1196920</v>
      </c>
      <c r="CE324" s="204">
        <v>749600</v>
      </c>
      <c r="CF324" s="204">
        <v>932592</v>
      </c>
      <c r="CG324" s="204">
        <v>445781</v>
      </c>
      <c r="CH324" s="204">
        <v>15500</v>
      </c>
      <c r="CI324" s="204"/>
      <c r="CJ324" s="204">
        <v>448797</v>
      </c>
      <c r="CK324" s="204">
        <v>1101121</v>
      </c>
      <c r="CL324" s="204"/>
      <c r="CM324" s="204">
        <v>393760</v>
      </c>
    </row>
    <row r="325" spans="1:91" ht="24.6" hidden="1">
      <c r="A325" s="125">
        <v>22</v>
      </c>
      <c r="B325" s="255" t="s">
        <v>1052</v>
      </c>
      <c r="C325" s="131" t="s">
        <v>618</v>
      </c>
      <c r="D325" s="204"/>
      <c r="E325" s="204"/>
      <c r="F325" s="204">
        <v>207800</v>
      </c>
      <c r="G325" s="204"/>
      <c r="H325" s="204"/>
      <c r="I325" s="204"/>
      <c r="J325" s="204">
        <v>24100</v>
      </c>
      <c r="K325" s="204">
        <v>14700</v>
      </c>
      <c r="L325" s="204">
        <v>43900</v>
      </c>
      <c r="M325" s="204">
        <v>0</v>
      </c>
      <c r="N325" s="204">
        <v>36000</v>
      </c>
      <c r="O325" s="204"/>
      <c r="P325" s="204"/>
      <c r="Q325" s="204"/>
      <c r="R325" s="204"/>
      <c r="S325" s="204"/>
      <c r="T325" s="204"/>
      <c r="U325" s="204"/>
      <c r="V325" s="204"/>
      <c r="W325" s="204"/>
      <c r="X325" s="204"/>
      <c r="Y325" s="204"/>
      <c r="Z325" s="204"/>
      <c r="AA325" s="204"/>
      <c r="AB325" s="204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4"/>
      <c r="BA325" s="204"/>
      <c r="BB325" s="204">
        <v>50300</v>
      </c>
      <c r="BC325" s="204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  <c r="CL325" s="204"/>
      <c r="CM325" s="204"/>
    </row>
    <row r="326" spans="1:91" ht="24.6" hidden="1">
      <c r="A326" s="125">
        <v>22</v>
      </c>
      <c r="B326" s="255" t="s">
        <v>1053</v>
      </c>
      <c r="C326" s="131" t="s">
        <v>619</v>
      </c>
      <c r="D326" s="204"/>
      <c r="E326" s="204">
        <v>688300</v>
      </c>
      <c r="F326" s="204">
        <v>558500</v>
      </c>
      <c r="G326" s="204">
        <v>876600</v>
      </c>
      <c r="H326" s="204">
        <v>501000</v>
      </c>
      <c r="I326" s="204">
        <v>1405600</v>
      </c>
      <c r="J326" s="204">
        <v>817800</v>
      </c>
      <c r="K326" s="204">
        <v>2458000</v>
      </c>
      <c r="L326" s="204">
        <v>636500</v>
      </c>
      <c r="M326" s="204">
        <v>1092300</v>
      </c>
      <c r="N326" s="204">
        <v>2101400</v>
      </c>
      <c r="O326" s="204">
        <v>741500</v>
      </c>
      <c r="P326" s="204">
        <v>4645945</v>
      </c>
      <c r="Q326" s="204">
        <v>935800</v>
      </c>
      <c r="R326" s="204">
        <v>1183600</v>
      </c>
      <c r="S326" s="204">
        <v>1684146.9</v>
      </c>
      <c r="T326" s="204">
        <v>962700</v>
      </c>
      <c r="U326" s="204">
        <v>1167100</v>
      </c>
      <c r="V326" s="204">
        <v>970300</v>
      </c>
      <c r="W326" s="204">
        <v>791500</v>
      </c>
      <c r="X326" s="204"/>
      <c r="Y326" s="204">
        <v>943800</v>
      </c>
      <c r="Z326" s="204">
        <v>1808200</v>
      </c>
      <c r="AA326" s="204">
        <v>1523200</v>
      </c>
      <c r="AB326" s="204">
        <v>1160100</v>
      </c>
      <c r="AC326" s="204">
        <v>941700</v>
      </c>
      <c r="AD326" s="204">
        <v>1052800</v>
      </c>
      <c r="AE326" s="204">
        <v>3896300</v>
      </c>
      <c r="AF326" s="204">
        <v>984000</v>
      </c>
      <c r="AG326" s="204">
        <v>1359700</v>
      </c>
      <c r="AH326" s="204">
        <v>1708700</v>
      </c>
      <c r="AI326" s="204">
        <v>3379600</v>
      </c>
      <c r="AJ326" s="204">
        <v>993400</v>
      </c>
      <c r="AK326" s="204">
        <v>918700</v>
      </c>
      <c r="AL326" s="204"/>
      <c r="AM326" s="204">
        <v>898540</v>
      </c>
      <c r="AN326" s="204">
        <v>350100</v>
      </c>
      <c r="AO326" s="204">
        <v>1345249</v>
      </c>
      <c r="AP326" s="204">
        <v>2634016</v>
      </c>
      <c r="AQ326" s="204">
        <v>1588900</v>
      </c>
      <c r="AR326" s="204">
        <v>829528</v>
      </c>
      <c r="AS326" s="204">
        <v>2800800</v>
      </c>
      <c r="AT326" s="204">
        <v>503052</v>
      </c>
      <c r="AU326" s="204">
        <v>2488800</v>
      </c>
      <c r="AV326" s="204">
        <v>1289244</v>
      </c>
      <c r="AW326" s="204">
        <v>1342400</v>
      </c>
      <c r="AX326" s="204">
        <v>824910</v>
      </c>
      <c r="AY326" s="204">
        <v>1084213</v>
      </c>
      <c r="AZ326" s="204">
        <v>1073643</v>
      </c>
      <c r="BA326" s="204">
        <v>818244</v>
      </c>
      <c r="BB326" s="204">
        <v>3834465</v>
      </c>
      <c r="BC326" s="204">
        <v>1249638</v>
      </c>
      <c r="BD326" s="204"/>
      <c r="BE326" s="204">
        <v>1981800</v>
      </c>
      <c r="BF326" s="204">
        <v>1216400</v>
      </c>
      <c r="BG326" s="204">
        <v>2091300</v>
      </c>
      <c r="BH326" s="204">
        <v>4579200</v>
      </c>
      <c r="BI326" s="204">
        <v>1078700</v>
      </c>
      <c r="BJ326" s="204">
        <v>451700</v>
      </c>
      <c r="BK326" s="204">
        <v>297200</v>
      </c>
      <c r="BL326" s="204">
        <v>759400</v>
      </c>
      <c r="BM326" s="204"/>
      <c r="BN326" s="204">
        <v>1959887</v>
      </c>
      <c r="BO326" s="204">
        <v>1162600</v>
      </c>
      <c r="BP326" s="204">
        <v>2328000</v>
      </c>
      <c r="BQ326" s="204">
        <v>1877000</v>
      </c>
      <c r="BR326" s="204">
        <v>1170877</v>
      </c>
      <c r="BS326" s="204"/>
      <c r="BT326" s="204">
        <v>973600</v>
      </c>
      <c r="BU326" s="204">
        <v>691834</v>
      </c>
      <c r="BV326" s="204">
        <v>5026953</v>
      </c>
      <c r="BW326" s="204">
        <v>469200</v>
      </c>
      <c r="BX326" s="204">
        <v>1450200</v>
      </c>
      <c r="BY326" s="204">
        <v>1674581</v>
      </c>
      <c r="BZ326" s="204">
        <v>639134</v>
      </c>
      <c r="CA326" s="204">
        <v>575700</v>
      </c>
      <c r="CB326" s="204">
        <v>765200</v>
      </c>
      <c r="CC326" s="204">
        <v>466204</v>
      </c>
      <c r="CD326" s="204">
        <v>2268680</v>
      </c>
      <c r="CE326" s="204">
        <v>1488632</v>
      </c>
      <c r="CF326" s="204">
        <v>1813908</v>
      </c>
      <c r="CG326" s="204">
        <v>557219</v>
      </c>
      <c r="CH326" s="204">
        <v>1085900</v>
      </c>
      <c r="CI326" s="204">
        <v>1490300</v>
      </c>
      <c r="CJ326" s="204">
        <v>750060</v>
      </c>
      <c r="CK326" s="204">
        <v>2118179</v>
      </c>
      <c r="CL326" s="204">
        <v>809700</v>
      </c>
      <c r="CM326" s="204">
        <v>460340</v>
      </c>
    </row>
    <row r="327" spans="1:91" ht="24.6" hidden="1">
      <c r="A327" s="125">
        <v>22</v>
      </c>
      <c r="B327" s="255" t="s">
        <v>1054</v>
      </c>
      <c r="C327" s="131" t="s">
        <v>1287</v>
      </c>
      <c r="D327" s="204"/>
      <c r="E327" s="204">
        <v>146700</v>
      </c>
      <c r="F327" s="204">
        <v>263000</v>
      </c>
      <c r="G327" s="204">
        <v>45800</v>
      </c>
      <c r="H327" s="204">
        <v>34200</v>
      </c>
      <c r="I327" s="204">
        <v>275200</v>
      </c>
      <c r="J327" s="204">
        <v>38900</v>
      </c>
      <c r="K327" s="204"/>
      <c r="L327" s="204">
        <v>88500</v>
      </c>
      <c r="M327" s="204">
        <v>83900</v>
      </c>
      <c r="N327" s="204">
        <v>61000</v>
      </c>
      <c r="O327" s="204">
        <v>34800</v>
      </c>
      <c r="P327" s="204"/>
      <c r="Q327" s="204"/>
      <c r="R327" s="204"/>
      <c r="S327" s="204">
        <v>45000</v>
      </c>
      <c r="T327" s="204"/>
      <c r="U327" s="204"/>
      <c r="V327" s="204"/>
      <c r="W327" s="204"/>
      <c r="X327" s="204"/>
      <c r="Y327" s="204">
        <v>217900</v>
      </c>
      <c r="Z327" s="204">
        <v>436900</v>
      </c>
      <c r="AA327" s="204">
        <v>402100</v>
      </c>
      <c r="AB327" s="204">
        <v>319200</v>
      </c>
      <c r="AC327" s="204">
        <v>230300</v>
      </c>
      <c r="AD327" s="204">
        <v>125000</v>
      </c>
      <c r="AE327" s="204"/>
      <c r="AF327" s="204">
        <v>247200</v>
      </c>
      <c r="AG327" s="204">
        <v>336000</v>
      </c>
      <c r="AH327" s="204">
        <v>362900</v>
      </c>
      <c r="AI327" s="204">
        <v>84300</v>
      </c>
      <c r="AJ327" s="204">
        <v>294960</v>
      </c>
      <c r="AK327" s="204">
        <v>200800</v>
      </c>
      <c r="AL327" s="204"/>
      <c r="AM327" s="204">
        <v>342300</v>
      </c>
      <c r="AN327" s="204">
        <v>47700</v>
      </c>
      <c r="AO327" s="204"/>
      <c r="AP327" s="204"/>
      <c r="AQ327" s="204">
        <v>73800</v>
      </c>
      <c r="AR327" s="204">
        <v>69000</v>
      </c>
      <c r="AS327" s="204"/>
      <c r="AT327" s="204">
        <v>356800</v>
      </c>
      <c r="AU327" s="204">
        <v>1249700</v>
      </c>
      <c r="AV327" s="204">
        <v>113700</v>
      </c>
      <c r="AW327" s="204">
        <v>195900</v>
      </c>
      <c r="AX327" s="204">
        <v>102300</v>
      </c>
      <c r="AY327" s="204"/>
      <c r="AZ327" s="204">
        <v>164700</v>
      </c>
      <c r="BA327" s="204"/>
      <c r="BB327" s="204">
        <v>105600</v>
      </c>
      <c r="BC327" s="204">
        <v>90300</v>
      </c>
      <c r="BD327" s="204"/>
      <c r="BE327" s="204"/>
      <c r="BF327" s="204">
        <v>97900</v>
      </c>
      <c r="BG327" s="204"/>
      <c r="BH327" s="204"/>
      <c r="BI327" s="204">
        <v>156200</v>
      </c>
      <c r="BJ327" s="204"/>
      <c r="BK327" s="204"/>
      <c r="BL327" s="204"/>
      <c r="BM327" s="204"/>
      <c r="BN327" s="204">
        <v>63200</v>
      </c>
      <c r="BO327" s="204">
        <v>142200</v>
      </c>
      <c r="BP327" s="204">
        <v>196800</v>
      </c>
      <c r="BQ327" s="204">
        <v>200900</v>
      </c>
      <c r="BR327" s="204">
        <v>121000</v>
      </c>
      <c r="BS327" s="206"/>
      <c r="BT327" s="204">
        <v>302200</v>
      </c>
      <c r="BU327" s="204"/>
      <c r="BV327" s="204">
        <v>1134400</v>
      </c>
      <c r="BW327" s="206">
        <v>96000</v>
      </c>
      <c r="BX327" s="204">
        <v>278900</v>
      </c>
      <c r="BY327" s="204">
        <v>667000</v>
      </c>
      <c r="BZ327" s="204">
        <v>169370</v>
      </c>
      <c r="CA327" s="204">
        <v>233100</v>
      </c>
      <c r="CB327" s="204">
        <v>254700</v>
      </c>
      <c r="CC327" s="204"/>
      <c r="CD327" s="204">
        <v>444000</v>
      </c>
      <c r="CE327" s="204">
        <v>555300</v>
      </c>
      <c r="CF327" s="204">
        <v>498300</v>
      </c>
      <c r="CG327" s="206">
        <v>165100</v>
      </c>
      <c r="CH327" s="204">
        <v>202900</v>
      </c>
      <c r="CI327" s="204">
        <v>230500</v>
      </c>
      <c r="CJ327" s="204">
        <v>199000</v>
      </c>
      <c r="CK327" s="204">
        <v>723300</v>
      </c>
      <c r="CL327" s="204">
        <v>119400</v>
      </c>
      <c r="CM327" s="204">
        <v>129100</v>
      </c>
    </row>
    <row r="328" spans="1:91" ht="24.6" hidden="1">
      <c r="A328" s="125">
        <v>22</v>
      </c>
      <c r="B328" s="255" t="s">
        <v>1055</v>
      </c>
      <c r="C328" s="131" t="s">
        <v>620</v>
      </c>
      <c r="D328" s="204"/>
      <c r="E328" s="204"/>
      <c r="F328" s="204"/>
      <c r="G328" s="204"/>
      <c r="H328" s="204"/>
      <c r="I328" s="204"/>
      <c r="J328" s="204"/>
      <c r="K328" s="204"/>
      <c r="L328" s="20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4"/>
      <c r="W328" s="204"/>
      <c r="X328" s="204">
        <v>2670216</v>
      </c>
      <c r="Y328" s="204"/>
      <c r="Z328" s="204"/>
      <c r="AA328" s="204"/>
      <c r="AB328" s="204"/>
      <c r="AC328" s="204"/>
      <c r="AD328" s="204"/>
      <c r="AE328" s="204"/>
      <c r="AF328" s="204"/>
      <c r="AG328" s="204"/>
      <c r="AH328" s="204"/>
      <c r="AI328" s="204"/>
      <c r="AJ328" s="204"/>
      <c r="AK328" s="204"/>
      <c r="AL328" s="204"/>
      <c r="AM328" s="204"/>
      <c r="AN328" s="204"/>
      <c r="AO328" s="204"/>
      <c r="AP328" s="204"/>
      <c r="AQ328" s="204"/>
      <c r="AR328" s="204"/>
      <c r="AS328" s="204"/>
      <c r="AT328" s="204"/>
      <c r="AU328" s="204"/>
      <c r="AV328" s="204"/>
      <c r="AW328" s="204"/>
      <c r="AX328" s="204"/>
      <c r="AY328" s="204"/>
      <c r="AZ328" s="204"/>
      <c r="BA328" s="204"/>
      <c r="BB328" s="204"/>
      <c r="BC328" s="204"/>
      <c r="BD328" s="204">
        <v>2630514.44</v>
      </c>
      <c r="BE328" s="204"/>
      <c r="BF328" s="204"/>
      <c r="BG328" s="204"/>
      <c r="BH328" s="204"/>
      <c r="BI328" s="204"/>
      <c r="BJ328" s="204"/>
      <c r="BK328" s="204"/>
      <c r="BL328" s="204"/>
      <c r="BM328" s="204">
        <v>1161756.33</v>
      </c>
      <c r="BN328" s="204"/>
      <c r="BO328" s="204"/>
      <c r="BP328" s="204"/>
      <c r="BQ328" s="204"/>
      <c r="BR328" s="204"/>
      <c r="BS328" s="204">
        <v>4702407</v>
      </c>
      <c r="BT328" s="204"/>
      <c r="BU328" s="204"/>
      <c r="BV328" s="204"/>
      <c r="BW328" s="204"/>
      <c r="BX328" s="204"/>
      <c r="BY328" s="204"/>
      <c r="BZ328" s="204"/>
      <c r="CA328" s="204"/>
      <c r="CB328" s="204"/>
      <c r="CC328" s="204"/>
      <c r="CD328" s="204"/>
      <c r="CE328" s="204"/>
      <c r="CF328" s="204"/>
      <c r="CG328" s="204"/>
      <c r="CH328" s="204"/>
      <c r="CI328" s="204"/>
      <c r="CJ328" s="204"/>
      <c r="CK328" s="204"/>
      <c r="CL328" s="204"/>
      <c r="CM328" s="204"/>
    </row>
    <row r="329" spans="1:91" ht="24.6" hidden="1">
      <c r="A329" s="125">
        <v>22</v>
      </c>
      <c r="B329" s="255" t="s">
        <v>1056</v>
      </c>
      <c r="C329" s="131" t="s">
        <v>621</v>
      </c>
      <c r="D329" s="204"/>
      <c r="E329" s="204"/>
      <c r="F329" s="204"/>
      <c r="G329" s="204"/>
      <c r="H329" s="204"/>
      <c r="I329" s="204"/>
      <c r="J329" s="204"/>
      <c r="K329" s="204"/>
      <c r="L329" s="204"/>
      <c r="M329" s="204"/>
      <c r="N329" s="204"/>
      <c r="O329" s="204"/>
      <c r="P329" s="204"/>
      <c r="Q329" s="204"/>
      <c r="R329" s="204"/>
      <c r="S329" s="204"/>
      <c r="T329" s="204"/>
      <c r="U329" s="204"/>
      <c r="V329" s="204"/>
      <c r="W329" s="204"/>
      <c r="X329" s="204"/>
      <c r="Y329" s="204"/>
      <c r="Z329" s="204"/>
      <c r="AA329" s="204"/>
      <c r="AB329" s="204"/>
      <c r="AC329" s="204"/>
      <c r="AD329" s="204"/>
      <c r="AE329" s="204"/>
      <c r="AF329" s="204"/>
      <c r="AG329" s="204"/>
      <c r="AH329" s="204"/>
      <c r="AI329" s="204"/>
      <c r="AJ329" s="204"/>
      <c r="AK329" s="204"/>
      <c r="AL329" s="204"/>
      <c r="AM329" s="204"/>
      <c r="AN329" s="204"/>
      <c r="AO329" s="204"/>
      <c r="AP329" s="204"/>
      <c r="AQ329" s="204"/>
      <c r="AR329" s="204"/>
      <c r="AS329" s="204"/>
      <c r="AT329" s="204"/>
      <c r="AU329" s="204"/>
      <c r="AV329" s="204"/>
      <c r="AW329" s="204"/>
      <c r="AX329" s="204"/>
      <c r="AY329" s="204"/>
      <c r="AZ329" s="204"/>
      <c r="BA329" s="204"/>
      <c r="BB329" s="204"/>
      <c r="BC329" s="204"/>
      <c r="BD329" s="204"/>
      <c r="BE329" s="204"/>
      <c r="BF329" s="204"/>
      <c r="BG329" s="204"/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  <c r="BV329" s="204"/>
      <c r="BW329" s="204"/>
      <c r="BX329" s="204"/>
      <c r="BY329" s="204"/>
      <c r="BZ329" s="204"/>
      <c r="CA329" s="204"/>
      <c r="CB329" s="204"/>
      <c r="CC329" s="204"/>
      <c r="CD329" s="204"/>
      <c r="CE329" s="204"/>
      <c r="CF329" s="204"/>
      <c r="CG329" s="204"/>
      <c r="CH329" s="204"/>
      <c r="CI329" s="204"/>
      <c r="CJ329" s="204"/>
      <c r="CK329" s="204"/>
      <c r="CL329" s="204"/>
      <c r="CM329" s="204"/>
    </row>
    <row r="330" spans="1:91" ht="24.6" hidden="1">
      <c r="A330" s="125">
        <v>22</v>
      </c>
      <c r="B330" s="255" t="s">
        <v>1057</v>
      </c>
      <c r="C330" s="131" t="s">
        <v>622</v>
      </c>
      <c r="D330" s="204">
        <v>7200000</v>
      </c>
      <c r="E330" s="204"/>
      <c r="F330" s="204"/>
      <c r="G330" s="204"/>
      <c r="H330" s="204"/>
      <c r="I330" s="204"/>
      <c r="J330" s="204"/>
      <c r="K330" s="204"/>
      <c r="L330" s="204"/>
      <c r="M330" s="204"/>
      <c r="N330" s="204"/>
      <c r="O330" s="204"/>
      <c r="P330" s="204">
        <v>52221.120000000003</v>
      </c>
      <c r="Q330" s="204"/>
      <c r="R330" s="204">
        <v>14100</v>
      </c>
      <c r="S330" s="204"/>
      <c r="T330" s="204"/>
      <c r="U330" s="204"/>
      <c r="V330" s="204"/>
      <c r="W330" s="204"/>
      <c r="X330" s="204">
        <v>5688596.5</v>
      </c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>
        <v>765489</v>
      </c>
      <c r="AM330" s="204"/>
      <c r="AN330" s="204"/>
      <c r="AO330" s="204"/>
      <c r="AP330" s="204"/>
      <c r="AQ330" s="204"/>
      <c r="AR330" s="204"/>
      <c r="AS330" s="204"/>
      <c r="AT330" s="204">
        <v>2450</v>
      </c>
      <c r="AU330" s="204"/>
      <c r="AV330" s="204"/>
      <c r="AW330" s="204"/>
      <c r="AX330" s="204"/>
      <c r="AY330" s="204"/>
      <c r="AZ330" s="204"/>
      <c r="BA330" s="204"/>
      <c r="BB330" s="204"/>
      <c r="BC330" s="204"/>
      <c r="BD330" s="204">
        <v>4619485.5599999996</v>
      </c>
      <c r="BE330" s="204">
        <v>861200</v>
      </c>
      <c r="BF330" s="204"/>
      <c r="BG330" s="204"/>
      <c r="BH330" s="204"/>
      <c r="BI330" s="204"/>
      <c r="BJ330" s="204"/>
      <c r="BK330" s="204"/>
      <c r="BL330" s="204"/>
      <c r="BM330" s="204">
        <v>4871717.67</v>
      </c>
      <c r="BN330" s="204"/>
      <c r="BO330" s="204"/>
      <c r="BP330" s="204"/>
      <c r="BQ330" s="204"/>
      <c r="BR330" s="204"/>
      <c r="BS330" s="204">
        <v>22997593</v>
      </c>
      <c r="BT330" s="204"/>
      <c r="BU330" s="204"/>
      <c r="BV330" s="204"/>
      <c r="BW330" s="204"/>
      <c r="BX330" s="206"/>
      <c r="BY330" s="204">
        <v>559750</v>
      </c>
      <c r="BZ330" s="206"/>
      <c r="CA330" s="204"/>
      <c r="CB330" s="204"/>
      <c r="CC330" s="204"/>
      <c r="CD330" s="204"/>
      <c r="CE330" s="204"/>
      <c r="CF330" s="204"/>
      <c r="CG330" s="204"/>
      <c r="CH330" s="204"/>
      <c r="CI330" s="204"/>
      <c r="CJ330" s="204"/>
      <c r="CK330" s="204">
        <v>456520</v>
      </c>
      <c r="CL330" s="206"/>
      <c r="CM330" s="204"/>
    </row>
    <row r="331" spans="1:91" ht="24.6" hidden="1">
      <c r="A331" s="125">
        <v>22</v>
      </c>
      <c r="B331" s="255" t="s">
        <v>1058</v>
      </c>
      <c r="C331" s="131" t="s">
        <v>623</v>
      </c>
      <c r="D331" s="204">
        <v>300000</v>
      </c>
      <c r="E331" s="20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  <c r="P331" s="204">
        <v>578422.12</v>
      </c>
      <c r="Q331" s="204">
        <v>174900</v>
      </c>
      <c r="R331" s="204">
        <v>98000</v>
      </c>
      <c r="S331" s="204"/>
      <c r="T331" s="204">
        <v>118800</v>
      </c>
      <c r="U331" s="204">
        <v>132600</v>
      </c>
      <c r="V331" s="204">
        <v>96200</v>
      </c>
      <c r="W331" s="204">
        <v>59033</v>
      </c>
      <c r="X331" s="204">
        <v>432356</v>
      </c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4"/>
      <c r="AT331" s="204"/>
      <c r="AU331" s="204"/>
      <c r="AV331" s="204"/>
      <c r="AW331" s="204"/>
      <c r="AX331" s="204"/>
      <c r="AY331" s="204"/>
      <c r="AZ331" s="204"/>
      <c r="BA331" s="204"/>
      <c r="BB331" s="204"/>
      <c r="BC331" s="204"/>
      <c r="BD331" s="204">
        <v>2303600</v>
      </c>
      <c r="BE331" s="204"/>
      <c r="BF331" s="204"/>
      <c r="BG331" s="204"/>
      <c r="BH331" s="204"/>
      <c r="BI331" s="204"/>
      <c r="BJ331" s="204"/>
      <c r="BK331" s="204">
        <v>222800</v>
      </c>
      <c r="BL331" s="204"/>
      <c r="BM331" s="204">
        <v>714675</v>
      </c>
      <c r="BN331" s="204"/>
      <c r="BO331" s="204"/>
      <c r="BP331" s="204"/>
      <c r="BQ331" s="204"/>
      <c r="BR331" s="204"/>
      <c r="BS331" s="206">
        <v>8300000</v>
      </c>
      <c r="BT331" s="204"/>
      <c r="BU331" s="206"/>
      <c r="BV331" s="204"/>
      <c r="BW331" s="204"/>
      <c r="BX331" s="206"/>
      <c r="BY331" s="206"/>
      <c r="BZ331" s="204"/>
      <c r="CA331" s="206"/>
      <c r="CB331" s="206"/>
      <c r="CC331" s="206">
        <v>4500</v>
      </c>
      <c r="CD331" s="206"/>
      <c r="CE331" s="206"/>
      <c r="CF331" s="206"/>
      <c r="CG331" s="206"/>
      <c r="CH331" s="206"/>
      <c r="CI331" s="206"/>
      <c r="CJ331" s="204"/>
      <c r="CK331" s="206"/>
      <c r="CL331" s="204"/>
      <c r="CM331" s="206"/>
    </row>
    <row r="332" spans="1:91" ht="24.6" hidden="1">
      <c r="A332" s="125">
        <v>22</v>
      </c>
      <c r="B332" s="255" t="s">
        <v>1059</v>
      </c>
      <c r="C332" s="131" t="s">
        <v>1288</v>
      </c>
      <c r="D332" s="204">
        <v>4500</v>
      </c>
      <c r="E332" s="204"/>
      <c r="F332" s="204"/>
      <c r="G332" s="204"/>
      <c r="H332" s="204"/>
      <c r="I332" s="204"/>
      <c r="J332" s="204"/>
      <c r="K332" s="204"/>
      <c r="L332" s="204"/>
      <c r="M332" s="204"/>
      <c r="N332" s="204"/>
      <c r="O332" s="204"/>
      <c r="P332" s="204"/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/>
      <c r="AN332" s="204">
        <v>336500</v>
      </c>
      <c r="AO332" s="204"/>
      <c r="AP332" s="204"/>
      <c r="AQ332" s="204"/>
      <c r="AR332" s="204"/>
      <c r="AS332" s="204"/>
      <c r="AT332" s="204"/>
      <c r="AU332" s="204"/>
      <c r="AV332" s="204"/>
      <c r="AW332" s="204"/>
      <c r="AX332" s="204">
        <v>335000</v>
      </c>
      <c r="AY332" s="204"/>
      <c r="AZ332" s="204"/>
      <c r="BA332" s="204"/>
      <c r="BB332" s="204"/>
      <c r="BC332" s="204"/>
      <c r="BD332" s="204"/>
      <c r="BE332" s="204"/>
      <c r="BF332" s="204"/>
      <c r="BG332" s="204"/>
      <c r="BH332" s="204"/>
      <c r="BI332" s="204"/>
      <c r="BJ332" s="204"/>
      <c r="BK332" s="204"/>
      <c r="BL332" s="204"/>
      <c r="BM332" s="204">
        <v>3000</v>
      </c>
      <c r="BN332" s="204"/>
      <c r="BO332" s="204"/>
      <c r="BP332" s="204"/>
      <c r="BQ332" s="204"/>
      <c r="BR332" s="204"/>
      <c r="BS332" s="206"/>
      <c r="BT332" s="206"/>
      <c r="BU332" s="206"/>
      <c r="BV332" s="204"/>
      <c r="BW332" s="204"/>
      <c r="BX332" s="204"/>
      <c r="BY332" s="206"/>
      <c r="BZ332" s="204"/>
      <c r="CA332" s="206"/>
      <c r="CB332" s="206"/>
      <c r="CC332" s="206"/>
      <c r="CD332" s="204"/>
      <c r="CE332" s="204"/>
      <c r="CF332" s="206"/>
      <c r="CG332" s="206"/>
      <c r="CH332" s="206"/>
      <c r="CI332" s="206"/>
      <c r="CJ332" s="204"/>
      <c r="CK332" s="206"/>
      <c r="CL332" s="204"/>
      <c r="CM332" s="206"/>
    </row>
    <row r="333" spans="1:91" ht="24.6" hidden="1">
      <c r="A333" s="125">
        <v>22</v>
      </c>
      <c r="B333" s="255" t="s">
        <v>1060</v>
      </c>
      <c r="C333" s="131" t="s">
        <v>1289</v>
      </c>
      <c r="D333" s="204"/>
      <c r="E333" s="204">
        <v>33240</v>
      </c>
      <c r="F333" s="204"/>
      <c r="G333" s="204">
        <v>6300</v>
      </c>
      <c r="H333" s="204">
        <v>24150</v>
      </c>
      <c r="I333" s="204"/>
      <c r="J333" s="204"/>
      <c r="K333" s="204">
        <v>28200</v>
      </c>
      <c r="L333" s="204"/>
      <c r="M333" s="204">
        <v>6000</v>
      </c>
      <c r="N333" s="204">
        <v>15000</v>
      </c>
      <c r="O333" s="204"/>
      <c r="P333" s="204"/>
      <c r="Q333" s="204">
        <v>3000</v>
      </c>
      <c r="R333" s="204"/>
      <c r="S333" s="204"/>
      <c r="T333" s="204"/>
      <c r="U333" s="204"/>
      <c r="V333" s="204"/>
      <c r="W333" s="204"/>
      <c r="X333" s="204">
        <v>840820</v>
      </c>
      <c r="Y333" s="204">
        <v>165600</v>
      </c>
      <c r="Z333" s="204">
        <v>8200</v>
      </c>
      <c r="AA333" s="204"/>
      <c r="AB333" s="204"/>
      <c r="AC333" s="204"/>
      <c r="AD333" s="204">
        <v>47515</v>
      </c>
      <c r="AE333" s="204"/>
      <c r="AF333" s="204"/>
      <c r="AG333" s="204">
        <v>15600</v>
      </c>
      <c r="AH333" s="204">
        <v>3900</v>
      </c>
      <c r="AI333" s="204"/>
      <c r="AJ333" s="204">
        <v>2297225</v>
      </c>
      <c r="AK333" s="204">
        <v>11700</v>
      </c>
      <c r="AL333" s="204">
        <v>5400</v>
      </c>
      <c r="AM333" s="204"/>
      <c r="AN333" s="204">
        <v>9000</v>
      </c>
      <c r="AO333" s="204"/>
      <c r="AP333" s="204"/>
      <c r="AQ333" s="204"/>
      <c r="AR333" s="204"/>
      <c r="AS333" s="204"/>
      <c r="AT333" s="204">
        <v>19500</v>
      </c>
      <c r="AU333" s="204"/>
      <c r="AV333" s="204"/>
      <c r="AW333" s="204"/>
      <c r="AX333" s="204">
        <v>2400</v>
      </c>
      <c r="AY333" s="204"/>
      <c r="AZ333" s="204"/>
      <c r="BA333" s="204"/>
      <c r="BB333" s="204">
        <v>37930</v>
      </c>
      <c r="BC333" s="204"/>
      <c r="BD333" s="204"/>
      <c r="BE333" s="204"/>
      <c r="BF333" s="204"/>
      <c r="BG333" s="204"/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6">
        <v>15000</v>
      </c>
      <c r="BT333" s="206">
        <v>19360</v>
      </c>
      <c r="BU333" s="206"/>
      <c r="BV333" s="206"/>
      <c r="BW333" s="206"/>
      <c r="BX333" s="206"/>
      <c r="BY333" s="206"/>
      <c r="BZ333" s="206"/>
      <c r="CA333" s="206"/>
      <c r="CB333" s="206"/>
      <c r="CC333" s="204"/>
      <c r="CD333" s="206"/>
      <c r="CE333" s="206"/>
      <c r="CF333" s="206"/>
      <c r="CG333" s="206"/>
      <c r="CH333" s="206"/>
      <c r="CI333" s="206"/>
      <c r="CJ333" s="204"/>
      <c r="CK333" s="204"/>
      <c r="CL333" s="206"/>
      <c r="CM333" s="206">
        <v>1500</v>
      </c>
    </row>
    <row r="334" spans="1:91" ht="24.6">
      <c r="A334" s="125">
        <v>38</v>
      </c>
      <c r="B334" s="255" t="s">
        <v>1061</v>
      </c>
      <c r="C334" s="131" t="s">
        <v>1290</v>
      </c>
      <c r="D334" s="204">
        <v>185512.33</v>
      </c>
      <c r="E334" s="204"/>
      <c r="F334" s="204"/>
      <c r="G334" s="204"/>
      <c r="H334" s="204">
        <v>21192.76</v>
      </c>
      <c r="I334" s="204">
        <v>6347.59</v>
      </c>
      <c r="J334" s="204">
        <v>11586.06</v>
      </c>
      <c r="K334" s="204">
        <v>4797.3999999999996</v>
      </c>
      <c r="L334" s="204">
        <v>76600</v>
      </c>
      <c r="M334" s="204"/>
      <c r="N334" s="204">
        <v>159576.81</v>
      </c>
      <c r="O334" s="204">
        <v>259917.71</v>
      </c>
      <c r="P334" s="204">
        <v>911664</v>
      </c>
      <c r="Q334" s="204"/>
      <c r="R334" s="204">
        <v>4050</v>
      </c>
      <c r="S334" s="204">
        <v>104179.62</v>
      </c>
      <c r="T334" s="204"/>
      <c r="U334" s="204"/>
      <c r="V334" s="204"/>
      <c r="W334" s="204">
        <v>33400</v>
      </c>
      <c r="X334" s="204">
        <v>956183.1</v>
      </c>
      <c r="Y334" s="204">
        <v>94142.59</v>
      </c>
      <c r="Z334" s="204">
        <v>112165.39</v>
      </c>
      <c r="AA334" s="204">
        <v>76040.97</v>
      </c>
      <c r="AB334" s="204">
        <v>20313.990000000002</v>
      </c>
      <c r="AC334" s="204">
        <v>74605.95</v>
      </c>
      <c r="AD334" s="204">
        <v>64260</v>
      </c>
      <c r="AE334" s="204">
        <v>328680.27</v>
      </c>
      <c r="AF334" s="204">
        <v>114842.33</v>
      </c>
      <c r="AG334" s="204"/>
      <c r="AH334" s="204">
        <v>109066.71</v>
      </c>
      <c r="AI334" s="204">
        <v>177451.44</v>
      </c>
      <c r="AJ334" s="204">
        <v>207531.11</v>
      </c>
      <c r="AK334" s="204">
        <v>181438.15</v>
      </c>
      <c r="AL334" s="204">
        <v>1222267.8400000001</v>
      </c>
      <c r="AM334" s="204">
        <v>80700</v>
      </c>
      <c r="AN334" s="204">
        <v>59957.01</v>
      </c>
      <c r="AO334" s="204"/>
      <c r="AP334" s="204">
        <v>204607.02</v>
      </c>
      <c r="AQ334" s="204">
        <v>229532.01</v>
      </c>
      <c r="AR334" s="204"/>
      <c r="AS334" s="204">
        <v>605563.65</v>
      </c>
      <c r="AT334" s="204"/>
      <c r="AU334" s="204">
        <v>100269.99</v>
      </c>
      <c r="AV334" s="204">
        <v>330845.5</v>
      </c>
      <c r="AW334" s="204">
        <v>68081.009999999995</v>
      </c>
      <c r="AX334" s="204">
        <v>59957.01</v>
      </c>
      <c r="AY334" s="204">
        <v>80600.009999999995</v>
      </c>
      <c r="AZ334" s="204"/>
      <c r="BA334" s="204">
        <v>81587.009999999995</v>
      </c>
      <c r="BB334" s="204">
        <v>465530.01</v>
      </c>
      <c r="BC334" s="204"/>
      <c r="BD334" s="204">
        <v>985397.16</v>
      </c>
      <c r="BE334" s="204">
        <v>53619.99</v>
      </c>
      <c r="BF334" s="204">
        <v>38563.35</v>
      </c>
      <c r="BG334" s="204">
        <v>46880.01</v>
      </c>
      <c r="BH334" s="204">
        <v>768647.31</v>
      </c>
      <c r="BI334" s="204"/>
      <c r="BJ334" s="204">
        <v>102068.64</v>
      </c>
      <c r="BK334" s="204">
        <v>89356.5</v>
      </c>
      <c r="BL334" s="204">
        <v>160410.99</v>
      </c>
      <c r="BM334" s="204">
        <v>1331448.1499999999</v>
      </c>
      <c r="BN334" s="204">
        <v>76165.350000000006</v>
      </c>
      <c r="BO334" s="204">
        <v>111059.76</v>
      </c>
      <c r="BP334" s="204">
        <v>179296.65</v>
      </c>
      <c r="BQ334" s="204">
        <v>127692.75</v>
      </c>
      <c r="BR334" s="204">
        <v>211602.78</v>
      </c>
      <c r="BS334" s="206">
        <v>479109.99</v>
      </c>
      <c r="BT334" s="206">
        <v>67250.009999999995</v>
      </c>
      <c r="BU334" s="204"/>
      <c r="BV334" s="204">
        <v>1205337.99</v>
      </c>
      <c r="BW334" s="204">
        <v>101889.69</v>
      </c>
      <c r="BX334" s="204">
        <v>141859.95000000001</v>
      </c>
      <c r="BY334" s="206">
        <v>61710.03</v>
      </c>
      <c r="BZ334" s="206">
        <v>197904</v>
      </c>
      <c r="CA334" s="206">
        <v>73800</v>
      </c>
      <c r="CB334" s="204">
        <v>58667.01</v>
      </c>
      <c r="CC334" s="206">
        <v>220550.01</v>
      </c>
      <c r="CD334" s="206">
        <v>477210</v>
      </c>
      <c r="CE334" s="204"/>
      <c r="CF334" s="206">
        <v>82238.399999999994</v>
      </c>
      <c r="CG334" s="206">
        <v>22950</v>
      </c>
      <c r="CH334" s="204">
        <v>85248.54</v>
      </c>
      <c r="CI334" s="204">
        <v>50949.99</v>
      </c>
      <c r="CJ334" s="204">
        <v>21039.99</v>
      </c>
      <c r="CK334" s="204">
        <v>670376.31000000006</v>
      </c>
      <c r="CL334" s="206">
        <v>178326.66</v>
      </c>
      <c r="CM334" s="206">
        <v>182517</v>
      </c>
    </row>
    <row r="335" spans="1:91" ht="24.6">
      <c r="A335" s="125">
        <v>38</v>
      </c>
      <c r="B335" s="255" t="s">
        <v>1062</v>
      </c>
      <c r="C335" s="131" t="s">
        <v>624</v>
      </c>
      <c r="D335" s="204">
        <v>10765669.83</v>
      </c>
      <c r="E335" s="204"/>
      <c r="F335" s="204">
        <v>101851.93</v>
      </c>
      <c r="G335" s="204">
        <v>27510.58</v>
      </c>
      <c r="H335" s="204">
        <v>45148.03</v>
      </c>
      <c r="I335" s="204">
        <v>22524.48</v>
      </c>
      <c r="J335" s="204">
        <v>13501.25</v>
      </c>
      <c r="K335" s="204">
        <v>98930.63</v>
      </c>
      <c r="L335" s="204"/>
      <c r="M335" s="204">
        <v>571536.51</v>
      </c>
      <c r="N335" s="204">
        <v>598696.56999999995</v>
      </c>
      <c r="O335" s="204">
        <v>184662.2</v>
      </c>
      <c r="P335" s="204">
        <v>3108091.02</v>
      </c>
      <c r="Q335" s="204"/>
      <c r="R335" s="204"/>
      <c r="S335" s="204">
        <v>989760.15</v>
      </c>
      <c r="T335" s="204">
        <v>10613.76</v>
      </c>
      <c r="U335" s="204"/>
      <c r="V335" s="204"/>
      <c r="W335" s="204">
        <v>24400</v>
      </c>
      <c r="X335" s="204">
        <v>3668953.32</v>
      </c>
      <c r="Y335" s="204">
        <v>8756.44</v>
      </c>
      <c r="Z335" s="204">
        <v>828296.81</v>
      </c>
      <c r="AA335" s="204">
        <v>6166.68</v>
      </c>
      <c r="AB335" s="204">
        <v>2220</v>
      </c>
      <c r="AC335" s="204">
        <v>16171.05</v>
      </c>
      <c r="AD335" s="204">
        <v>34107.39</v>
      </c>
      <c r="AE335" s="204">
        <v>1065354.4099999999</v>
      </c>
      <c r="AF335" s="204">
        <v>8166.57</v>
      </c>
      <c r="AG335" s="204">
        <v>87461.85</v>
      </c>
      <c r="AH335" s="204">
        <v>119759.99</v>
      </c>
      <c r="AI335" s="204">
        <v>168736.68</v>
      </c>
      <c r="AJ335" s="204">
        <v>199524.28</v>
      </c>
      <c r="AK335" s="204">
        <v>162031.6</v>
      </c>
      <c r="AL335" s="204">
        <v>8141194.0800000001</v>
      </c>
      <c r="AM335" s="204">
        <v>32739.96</v>
      </c>
      <c r="AN335" s="204">
        <v>46760.01</v>
      </c>
      <c r="AO335" s="204">
        <v>80458.55</v>
      </c>
      <c r="AP335" s="204">
        <v>168290.01</v>
      </c>
      <c r="AQ335" s="204">
        <v>17599.98</v>
      </c>
      <c r="AR335" s="204"/>
      <c r="AS335" s="204">
        <v>2161697.1</v>
      </c>
      <c r="AT335" s="204">
        <v>46323.33</v>
      </c>
      <c r="AU335" s="204">
        <v>14992.71</v>
      </c>
      <c r="AV335" s="204">
        <v>172929</v>
      </c>
      <c r="AW335" s="204">
        <v>5911.74</v>
      </c>
      <c r="AX335" s="204">
        <v>194141.01</v>
      </c>
      <c r="AY335" s="204">
        <v>57120</v>
      </c>
      <c r="AZ335" s="204">
        <v>33752.519999999997</v>
      </c>
      <c r="BA335" s="204">
        <v>36355.14</v>
      </c>
      <c r="BB335" s="204">
        <v>3314665.62</v>
      </c>
      <c r="BC335" s="204"/>
      <c r="BD335" s="204">
        <v>4969706.9400000004</v>
      </c>
      <c r="BE335" s="204">
        <v>368768.1</v>
      </c>
      <c r="BF335" s="204">
        <v>14100</v>
      </c>
      <c r="BG335" s="204">
        <v>2461</v>
      </c>
      <c r="BH335" s="204">
        <v>926722.77</v>
      </c>
      <c r="BI335" s="204">
        <v>69971.16</v>
      </c>
      <c r="BJ335" s="204">
        <v>189893.46</v>
      </c>
      <c r="BK335" s="204">
        <v>99000</v>
      </c>
      <c r="BL335" s="204">
        <v>242442.42</v>
      </c>
      <c r="BM335" s="204">
        <v>4559858.97</v>
      </c>
      <c r="BN335" s="204">
        <v>69687.75</v>
      </c>
      <c r="BO335" s="204">
        <v>276075</v>
      </c>
      <c r="BP335" s="204">
        <v>264687.15000000002</v>
      </c>
      <c r="BQ335" s="204">
        <v>182095.79</v>
      </c>
      <c r="BR335" s="204">
        <v>313627.32</v>
      </c>
      <c r="BS335" s="206">
        <v>6132900</v>
      </c>
      <c r="BT335" s="204"/>
      <c r="BU335" s="204">
        <v>50000.01</v>
      </c>
      <c r="BV335" s="204"/>
      <c r="BW335" s="204"/>
      <c r="BX335" s="204"/>
      <c r="BY335" s="206">
        <v>1102278.3</v>
      </c>
      <c r="BZ335" s="206"/>
      <c r="CA335" s="204"/>
      <c r="CB335" s="204"/>
      <c r="CC335" s="204"/>
      <c r="CD335" s="206"/>
      <c r="CE335" s="204"/>
      <c r="CF335" s="204">
        <v>1256812.23</v>
      </c>
      <c r="CG335" s="206"/>
      <c r="CH335" s="204">
        <v>8790</v>
      </c>
      <c r="CI335" s="204"/>
      <c r="CJ335" s="204">
        <v>40292.01</v>
      </c>
      <c r="CK335" s="204">
        <v>630361.74</v>
      </c>
      <c r="CL335" s="204">
        <v>158000.01</v>
      </c>
      <c r="CM335" s="206">
        <v>156168</v>
      </c>
    </row>
    <row r="336" spans="1:91" ht="24.6">
      <c r="A336" s="125">
        <v>38</v>
      </c>
      <c r="B336" s="255" t="s">
        <v>1063</v>
      </c>
      <c r="C336" s="131" t="s">
        <v>625</v>
      </c>
      <c r="D336" s="204">
        <v>14014.24</v>
      </c>
      <c r="E336" s="204"/>
      <c r="F336" s="204"/>
      <c r="G336" s="204"/>
      <c r="H336" s="204">
        <v>64488.86</v>
      </c>
      <c r="I336" s="204"/>
      <c r="J336" s="204">
        <v>8451.3700000000008</v>
      </c>
      <c r="K336" s="204">
        <v>10116.299999999999</v>
      </c>
      <c r="L336" s="204"/>
      <c r="M336" s="204"/>
      <c r="N336" s="204"/>
      <c r="O336" s="204">
        <v>83926.13</v>
      </c>
      <c r="P336" s="204">
        <v>34983.839999999997</v>
      </c>
      <c r="Q336" s="204">
        <v>620.01</v>
      </c>
      <c r="R336" s="204"/>
      <c r="S336" s="204"/>
      <c r="T336" s="204">
        <v>7200.15</v>
      </c>
      <c r="U336" s="204">
        <v>41499.99</v>
      </c>
      <c r="V336" s="204"/>
      <c r="W336" s="204"/>
      <c r="X336" s="204">
        <v>141727.81</v>
      </c>
      <c r="Y336" s="204">
        <v>18527.5</v>
      </c>
      <c r="Z336" s="204">
        <v>10062.030000000001</v>
      </c>
      <c r="AA336" s="204"/>
      <c r="AB336" s="204"/>
      <c r="AC336" s="204">
        <v>8910</v>
      </c>
      <c r="AD336" s="204">
        <v>57535.86</v>
      </c>
      <c r="AE336" s="204"/>
      <c r="AF336" s="204">
        <v>2873.43</v>
      </c>
      <c r="AG336" s="204"/>
      <c r="AH336" s="204">
        <v>8349.27</v>
      </c>
      <c r="AI336" s="204">
        <v>11236.88</v>
      </c>
      <c r="AJ336" s="204">
        <v>22118.34</v>
      </c>
      <c r="AK336" s="204">
        <v>19514.05</v>
      </c>
      <c r="AL336" s="204">
        <v>32554.2</v>
      </c>
      <c r="AM336" s="204"/>
      <c r="AN336" s="204"/>
      <c r="AO336" s="204"/>
      <c r="AP336" s="204">
        <v>5833.32</v>
      </c>
      <c r="AQ336" s="204"/>
      <c r="AR336" s="204">
        <v>154293.35999999999</v>
      </c>
      <c r="AS336" s="204"/>
      <c r="AT336" s="204">
        <v>2999.19</v>
      </c>
      <c r="AU336" s="204">
        <v>88773.36</v>
      </c>
      <c r="AV336" s="204"/>
      <c r="AW336" s="204">
        <v>11149.15</v>
      </c>
      <c r="AX336" s="204"/>
      <c r="AY336" s="204"/>
      <c r="AZ336" s="204"/>
      <c r="BA336" s="204"/>
      <c r="BB336" s="204">
        <v>83846.67</v>
      </c>
      <c r="BC336" s="204"/>
      <c r="BD336" s="204">
        <v>66039.990000000005</v>
      </c>
      <c r="BE336" s="204">
        <v>102153.18</v>
      </c>
      <c r="BF336" s="204"/>
      <c r="BG336" s="204"/>
      <c r="BH336" s="204"/>
      <c r="BI336" s="204"/>
      <c r="BJ336" s="204"/>
      <c r="BK336" s="204"/>
      <c r="BL336" s="204">
        <v>17000.009999999998</v>
      </c>
      <c r="BM336" s="204"/>
      <c r="BN336" s="204">
        <v>244715.01</v>
      </c>
      <c r="BO336" s="204">
        <v>18529.259999999998</v>
      </c>
      <c r="BP336" s="204">
        <v>7680</v>
      </c>
      <c r="BQ336" s="204">
        <v>5063.7299999999996</v>
      </c>
      <c r="BR336" s="204">
        <v>196462.95</v>
      </c>
      <c r="BS336" s="206">
        <v>223589.52</v>
      </c>
      <c r="BT336" s="204">
        <v>212910.51</v>
      </c>
      <c r="BU336" s="206"/>
      <c r="BV336" s="204">
        <v>3883927.44</v>
      </c>
      <c r="BW336" s="204">
        <v>152770.98000000001</v>
      </c>
      <c r="BX336" s="206">
        <v>301200</v>
      </c>
      <c r="BY336" s="204"/>
      <c r="BZ336" s="204">
        <v>365902.62</v>
      </c>
      <c r="CA336" s="206"/>
      <c r="CB336" s="204"/>
      <c r="CC336" s="204">
        <v>9291.67</v>
      </c>
      <c r="CD336" s="204">
        <v>1296252.6299999999</v>
      </c>
      <c r="CE336" s="204">
        <v>75729.990000000005</v>
      </c>
      <c r="CF336" s="206">
        <v>6659.1</v>
      </c>
      <c r="CG336" s="204"/>
      <c r="CH336" s="204"/>
      <c r="CI336" s="204"/>
      <c r="CJ336" s="204">
        <v>36733.86</v>
      </c>
      <c r="CK336" s="206"/>
      <c r="CL336" s="204">
        <v>43599.87</v>
      </c>
      <c r="CM336" s="206">
        <v>38179.440000000002</v>
      </c>
    </row>
    <row r="337" spans="1:91" ht="24.6">
      <c r="A337" s="125">
        <v>38</v>
      </c>
      <c r="B337" s="255" t="s">
        <v>1064</v>
      </c>
      <c r="C337" s="128" t="s">
        <v>626</v>
      </c>
      <c r="D337" s="204">
        <v>9644.0400000000009</v>
      </c>
      <c r="E337" s="204"/>
      <c r="F337" s="204"/>
      <c r="G337" s="204"/>
      <c r="H337" s="204"/>
      <c r="I337" s="204"/>
      <c r="J337" s="204"/>
      <c r="K337" s="204">
        <v>793.17</v>
      </c>
      <c r="L337" s="204"/>
      <c r="M337" s="204"/>
      <c r="N337" s="204"/>
      <c r="O337" s="204">
        <v>21682.83</v>
      </c>
      <c r="P337" s="204">
        <v>18864.990000000002</v>
      </c>
      <c r="Q337" s="204"/>
      <c r="R337" s="204"/>
      <c r="S337" s="204">
        <v>3580.2</v>
      </c>
      <c r="T337" s="204"/>
      <c r="U337" s="204"/>
      <c r="V337" s="204">
        <v>4764.99</v>
      </c>
      <c r="W337" s="204"/>
      <c r="X337" s="204"/>
      <c r="Y337" s="204">
        <v>16617.87</v>
      </c>
      <c r="Z337" s="204"/>
      <c r="AA337" s="204"/>
      <c r="AB337" s="204"/>
      <c r="AC337" s="204">
        <v>2649.99</v>
      </c>
      <c r="AD337" s="204">
        <v>9211.1200000000008</v>
      </c>
      <c r="AE337" s="204"/>
      <c r="AF337" s="204">
        <v>2853.25</v>
      </c>
      <c r="AG337" s="204">
        <v>3942.14</v>
      </c>
      <c r="AH337" s="204">
        <v>1700.01</v>
      </c>
      <c r="AI337" s="204"/>
      <c r="AJ337" s="204">
        <v>1315.2</v>
      </c>
      <c r="AK337" s="204">
        <v>68246.5</v>
      </c>
      <c r="AL337" s="204"/>
      <c r="AM337" s="204"/>
      <c r="AN337" s="204"/>
      <c r="AO337" s="204"/>
      <c r="AP337" s="204">
        <v>9060.15</v>
      </c>
      <c r="AQ337" s="204"/>
      <c r="AR337" s="204"/>
      <c r="AS337" s="204"/>
      <c r="AT337" s="204"/>
      <c r="AU337" s="204"/>
      <c r="AV337" s="204"/>
      <c r="AW337" s="204"/>
      <c r="AX337" s="204"/>
      <c r="AY337" s="204"/>
      <c r="AZ337" s="204"/>
      <c r="BA337" s="204"/>
      <c r="BB337" s="204"/>
      <c r="BC337" s="204"/>
      <c r="BD337" s="204"/>
      <c r="BE337" s="204">
        <v>43152.93</v>
      </c>
      <c r="BF337" s="204"/>
      <c r="BG337" s="204"/>
      <c r="BH337" s="204"/>
      <c r="BI337" s="204"/>
      <c r="BJ337" s="204">
        <v>51900</v>
      </c>
      <c r="BK337" s="204"/>
      <c r="BL337" s="204">
        <v>66661.679999999993</v>
      </c>
      <c r="BM337" s="204">
        <v>20833.32</v>
      </c>
      <c r="BN337" s="204">
        <v>31330.47</v>
      </c>
      <c r="BO337" s="204">
        <v>8166.66</v>
      </c>
      <c r="BP337" s="204">
        <v>12960</v>
      </c>
      <c r="BQ337" s="204">
        <v>42675</v>
      </c>
      <c r="BR337" s="204">
        <v>14116.68</v>
      </c>
      <c r="BS337" s="206">
        <v>590315.01</v>
      </c>
      <c r="BT337" s="204">
        <v>2710.95</v>
      </c>
      <c r="BU337" s="206"/>
      <c r="BV337" s="206"/>
      <c r="BW337" s="204"/>
      <c r="BX337" s="204"/>
      <c r="BY337" s="206"/>
      <c r="BZ337" s="204"/>
      <c r="CA337" s="206"/>
      <c r="CB337" s="204">
        <v>23083.32</v>
      </c>
      <c r="CC337" s="204"/>
      <c r="CD337" s="204"/>
      <c r="CE337" s="204"/>
      <c r="CF337" s="204"/>
      <c r="CG337" s="204"/>
      <c r="CH337" s="204">
        <v>17483.310000000001</v>
      </c>
      <c r="CI337" s="206"/>
      <c r="CJ337" s="204"/>
      <c r="CK337" s="206"/>
      <c r="CL337" s="204">
        <v>1080</v>
      </c>
      <c r="CM337" s="206">
        <v>35674.839999999997</v>
      </c>
    </row>
    <row r="338" spans="1:91" ht="24.6">
      <c r="A338" s="125">
        <v>38</v>
      </c>
      <c r="B338" s="255" t="s">
        <v>1065</v>
      </c>
      <c r="C338" s="128" t="s">
        <v>1291</v>
      </c>
      <c r="D338" s="204"/>
      <c r="E338" s="204"/>
      <c r="F338" s="204"/>
      <c r="G338" s="204"/>
      <c r="H338" s="204"/>
      <c r="I338" s="204"/>
      <c r="J338" s="204"/>
      <c r="K338" s="204"/>
      <c r="L338" s="204"/>
      <c r="M338" s="204"/>
      <c r="N338" s="204"/>
      <c r="O338" s="204">
        <v>36386.9</v>
      </c>
      <c r="P338" s="204"/>
      <c r="Q338" s="204"/>
      <c r="R338" s="204"/>
      <c r="S338" s="204"/>
      <c r="T338" s="204"/>
      <c r="U338" s="204"/>
      <c r="V338" s="204">
        <v>15579.99</v>
      </c>
      <c r="W338" s="204">
        <v>15333.34</v>
      </c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>
        <v>20000</v>
      </c>
      <c r="AL338" s="204"/>
      <c r="AM338" s="204"/>
      <c r="AN338" s="204"/>
      <c r="AO338" s="204"/>
      <c r="AP338" s="204"/>
      <c r="AQ338" s="204"/>
      <c r="AR338" s="204"/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4"/>
      <c r="BC338" s="204"/>
      <c r="BD338" s="204"/>
      <c r="BE338" s="204"/>
      <c r="BF338" s="204"/>
      <c r="BG338" s="204"/>
      <c r="BH338" s="204">
        <v>78626.789999999994</v>
      </c>
      <c r="BI338" s="204"/>
      <c r="BJ338" s="204"/>
      <c r="BK338" s="204">
        <v>33333.33</v>
      </c>
      <c r="BL338" s="204">
        <v>44150.01</v>
      </c>
      <c r="BM338" s="204"/>
      <c r="BN338" s="204"/>
      <c r="BO338" s="204"/>
      <c r="BP338" s="204"/>
      <c r="BQ338" s="204"/>
      <c r="BR338" s="204"/>
      <c r="BS338" s="206"/>
      <c r="BT338" s="204"/>
      <c r="BU338" s="206"/>
      <c r="BV338" s="204"/>
      <c r="BW338" s="204"/>
      <c r="BX338" s="204"/>
      <c r="BY338" s="206"/>
      <c r="BZ338" s="204"/>
      <c r="CA338" s="204"/>
      <c r="CB338" s="204"/>
      <c r="CC338" s="204"/>
      <c r="CD338" s="204"/>
      <c r="CE338" s="204"/>
      <c r="CF338" s="204"/>
      <c r="CG338" s="204"/>
      <c r="CH338" s="204"/>
      <c r="CI338" s="204"/>
      <c r="CJ338" s="206"/>
      <c r="CK338" s="206"/>
      <c r="CL338" s="204">
        <v>16449.990000000002</v>
      </c>
      <c r="CM338" s="204"/>
    </row>
    <row r="339" spans="1:91" ht="24.6">
      <c r="A339" s="125">
        <v>38</v>
      </c>
      <c r="B339" s="255" t="s">
        <v>1066</v>
      </c>
      <c r="C339" s="128" t="s">
        <v>627</v>
      </c>
      <c r="D339" s="204"/>
      <c r="E339" s="204"/>
      <c r="F339" s="204"/>
      <c r="G339" s="204">
        <v>898.72</v>
      </c>
      <c r="H339" s="204">
        <v>30246.57</v>
      </c>
      <c r="I339" s="204"/>
      <c r="J339" s="204"/>
      <c r="K339" s="204"/>
      <c r="L339" s="204"/>
      <c r="M339" s="204"/>
      <c r="N339" s="204"/>
      <c r="O339" s="204"/>
      <c r="P339" s="204"/>
      <c r="Q339" s="204"/>
      <c r="R339" s="204"/>
      <c r="S339" s="204"/>
      <c r="T339" s="204"/>
      <c r="U339" s="204"/>
      <c r="V339" s="204"/>
      <c r="W339" s="204"/>
      <c r="X339" s="204"/>
      <c r="Y339" s="204">
        <v>443.62</v>
      </c>
      <c r="Z339" s="204"/>
      <c r="AA339" s="204"/>
      <c r="AB339" s="204"/>
      <c r="AC339" s="204"/>
      <c r="AD339" s="204"/>
      <c r="AE339" s="204"/>
      <c r="AF339" s="204">
        <v>34572.160000000003</v>
      </c>
      <c r="AG339" s="204"/>
      <c r="AH339" s="204"/>
      <c r="AI339" s="204"/>
      <c r="AJ339" s="204"/>
      <c r="AK339" s="204"/>
      <c r="AL339" s="204"/>
      <c r="AM339" s="204"/>
      <c r="AN339" s="204"/>
      <c r="AO339" s="204"/>
      <c r="AP339" s="204"/>
      <c r="AQ339" s="204"/>
      <c r="AR339" s="204"/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4"/>
      <c r="BC339" s="204"/>
      <c r="BD339" s="204">
        <v>992543.22</v>
      </c>
      <c r="BE339" s="204"/>
      <c r="BF339" s="204"/>
      <c r="BG339" s="204"/>
      <c r="BH339" s="204"/>
      <c r="BI339" s="204"/>
      <c r="BJ339" s="204"/>
      <c r="BK339" s="204"/>
      <c r="BL339" s="204"/>
      <c r="BM339" s="204"/>
      <c r="BN339" s="204"/>
      <c r="BO339" s="204"/>
      <c r="BP339" s="204">
        <v>18800.009999999998</v>
      </c>
      <c r="BQ339" s="204"/>
      <c r="BR339" s="204"/>
      <c r="BS339" s="206"/>
      <c r="BT339" s="206"/>
      <c r="BU339" s="206"/>
      <c r="BV339" s="206"/>
      <c r="BW339" s="206"/>
      <c r="BX339" s="206"/>
      <c r="BY339" s="206"/>
      <c r="BZ339" s="206"/>
      <c r="CA339" s="206"/>
      <c r="CB339" s="204"/>
      <c r="CC339" s="206"/>
      <c r="CD339" s="206">
        <v>28700.01</v>
      </c>
      <c r="CE339" s="204"/>
      <c r="CF339" s="206"/>
      <c r="CG339" s="206"/>
      <c r="CH339" s="204"/>
      <c r="CI339" s="206"/>
      <c r="CJ339" s="204"/>
      <c r="CK339" s="206"/>
      <c r="CL339" s="204">
        <v>10299.99</v>
      </c>
      <c r="CM339" s="206">
        <v>28237.5</v>
      </c>
    </row>
    <row r="340" spans="1:91" ht="24.6">
      <c r="A340" s="125">
        <v>38</v>
      </c>
      <c r="B340" s="255" t="s">
        <v>1067</v>
      </c>
      <c r="C340" s="128" t="s">
        <v>628</v>
      </c>
      <c r="D340" s="204"/>
      <c r="E340" s="204"/>
      <c r="F340" s="204"/>
      <c r="G340" s="204">
        <v>1570.68</v>
      </c>
      <c r="H340" s="204"/>
      <c r="I340" s="204"/>
      <c r="J340" s="204"/>
      <c r="K340" s="204"/>
      <c r="L340" s="204"/>
      <c r="M340" s="204"/>
      <c r="N340" s="204"/>
      <c r="O340" s="204"/>
      <c r="P340" s="204"/>
      <c r="Q340" s="204">
        <v>22118.37</v>
      </c>
      <c r="R340" s="204"/>
      <c r="S340" s="204"/>
      <c r="T340" s="204"/>
      <c r="U340" s="204"/>
      <c r="V340" s="204"/>
      <c r="W340" s="204"/>
      <c r="X340" s="204"/>
      <c r="Y340" s="204"/>
      <c r="Z340" s="204"/>
      <c r="AA340" s="204"/>
      <c r="AB340" s="204"/>
      <c r="AC340" s="204">
        <v>50562.51</v>
      </c>
      <c r="AD340" s="204"/>
      <c r="AE340" s="204"/>
      <c r="AF340" s="204"/>
      <c r="AG340" s="204"/>
      <c r="AH340" s="204"/>
      <c r="AI340" s="204"/>
      <c r="AJ340" s="204"/>
      <c r="AK340" s="204">
        <v>12095</v>
      </c>
      <c r="AL340" s="204"/>
      <c r="AM340" s="204"/>
      <c r="AN340" s="204"/>
      <c r="AO340" s="204"/>
      <c r="AP340" s="204"/>
      <c r="AQ340" s="204"/>
      <c r="AR340" s="204"/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4"/>
      <c r="BC340" s="204"/>
      <c r="BD340" s="204"/>
      <c r="BE340" s="204">
        <v>62697.78</v>
      </c>
      <c r="BF340" s="204">
        <v>81499.98</v>
      </c>
      <c r="BG340" s="204"/>
      <c r="BH340" s="204">
        <v>207667.17</v>
      </c>
      <c r="BI340" s="204"/>
      <c r="BJ340" s="204"/>
      <c r="BK340" s="204">
        <v>40749.99</v>
      </c>
      <c r="BL340" s="204">
        <v>21376.29</v>
      </c>
      <c r="BM340" s="204"/>
      <c r="BN340" s="204"/>
      <c r="BO340" s="204"/>
      <c r="BP340" s="204"/>
      <c r="BQ340" s="204">
        <v>1401.66</v>
      </c>
      <c r="BR340" s="204"/>
      <c r="BS340" s="206"/>
      <c r="BT340" s="206"/>
      <c r="BU340" s="206"/>
      <c r="BV340" s="206"/>
      <c r="BW340" s="204"/>
      <c r="BX340" s="206"/>
      <c r="BY340" s="206"/>
      <c r="BZ340" s="206"/>
      <c r="CA340" s="206"/>
      <c r="CB340" s="206"/>
      <c r="CC340" s="206"/>
      <c r="CD340" s="206"/>
      <c r="CE340" s="206"/>
      <c r="CF340" s="206"/>
      <c r="CG340" s="206"/>
      <c r="CH340" s="206"/>
      <c r="CI340" s="206"/>
      <c r="CJ340" s="206"/>
      <c r="CK340" s="206"/>
      <c r="CL340" s="206">
        <v>11799.27</v>
      </c>
      <c r="CM340" s="206">
        <v>7475.01</v>
      </c>
    </row>
    <row r="341" spans="1:91" ht="24.6">
      <c r="A341" s="125">
        <v>38</v>
      </c>
      <c r="B341" s="255" t="s">
        <v>1068</v>
      </c>
      <c r="C341" s="128" t="s">
        <v>629</v>
      </c>
      <c r="D341" s="204"/>
      <c r="E341" s="204"/>
      <c r="F341" s="204"/>
      <c r="G341" s="204"/>
      <c r="H341" s="204"/>
      <c r="I341" s="204"/>
      <c r="J341" s="204"/>
      <c r="K341" s="204"/>
      <c r="L341" s="204"/>
      <c r="M341" s="204"/>
      <c r="N341" s="204"/>
      <c r="O341" s="204"/>
      <c r="P341" s="204"/>
      <c r="Q341" s="204"/>
      <c r="R341" s="204"/>
      <c r="S341" s="204"/>
      <c r="T341" s="204"/>
      <c r="U341" s="204"/>
      <c r="V341" s="204"/>
      <c r="W341" s="204"/>
      <c r="X341" s="204"/>
      <c r="Y341" s="204"/>
      <c r="Z341" s="204"/>
      <c r="AA341" s="204"/>
      <c r="AB341" s="204"/>
      <c r="AC341" s="204"/>
      <c r="AD341" s="204"/>
      <c r="AE341" s="204"/>
      <c r="AF341" s="204"/>
      <c r="AG341" s="204"/>
      <c r="AH341" s="204"/>
      <c r="AI341" s="204"/>
      <c r="AJ341" s="204"/>
      <c r="AK341" s="204"/>
      <c r="AL341" s="204"/>
      <c r="AM341" s="204"/>
      <c r="AN341" s="204"/>
      <c r="AO341" s="204"/>
      <c r="AP341" s="204"/>
      <c r="AQ341" s="204"/>
      <c r="AR341" s="204"/>
      <c r="AS341" s="204"/>
      <c r="AT341" s="204"/>
      <c r="AU341" s="204"/>
      <c r="AV341" s="204"/>
      <c r="AW341" s="204"/>
      <c r="AX341" s="204"/>
      <c r="AY341" s="204"/>
      <c r="AZ341" s="204"/>
      <c r="BA341" s="204"/>
      <c r="BB341" s="204"/>
      <c r="BC341" s="204"/>
      <c r="BD341" s="204"/>
      <c r="BE341" s="204">
        <v>1182.33</v>
      </c>
      <c r="BF341" s="204"/>
      <c r="BG341" s="204"/>
      <c r="BH341" s="204">
        <v>24741.48</v>
      </c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6"/>
      <c r="BT341" s="206"/>
      <c r="BU341" s="206"/>
      <c r="BV341" s="206"/>
      <c r="BW341" s="206"/>
      <c r="BX341" s="206"/>
      <c r="BY341" s="206"/>
      <c r="BZ341" s="206"/>
      <c r="CA341" s="204"/>
      <c r="CB341" s="206"/>
      <c r="CC341" s="206"/>
      <c r="CD341" s="204"/>
      <c r="CE341" s="206"/>
      <c r="CF341" s="206">
        <v>14738.25</v>
      </c>
      <c r="CG341" s="206"/>
      <c r="CH341" s="204"/>
      <c r="CI341" s="206"/>
      <c r="CJ341" s="206"/>
      <c r="CK341" s="206"/>
      <c r="CL341" s="204"/>
      <c r="CM341" s="206"/>
    </row>
    <row r="342" spans="1:91" ht="24.6">
      <c r="A342" s="125">
        <v>38</v>
      </c>
      <c r="B342" s="255" t="s">
        <v>1069</v>
      </c>
      <c r="C342" s="128" t="s">
        <v>1292</v>
      </c>
      <c r="D342" s="204"/>
      <c r="E342" s="204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>
        <v>55124.42</v>
      </c>
      <c r="P342" s="204"/>
      <c r="Q342" s="204"/>
      <c r="R342" s="204">
        <v>499.59</v>
      </c>
      <c r="S342" s="204"/>
      <c r="T342" s="204">
        <v>12750</v>
      </c>
      <c r="U342" s="204">
        <v>14304.66</v>
      </c>
      <c r="V342" s="204">
        <v>5685</v>
      </c>
      <c r="W342" s="204"/>
      <c r="X342" s="204"/>
      <c r="Y342" s="204"/>
      <c r="Z342" s="204"/>
      <c r="AA342" s="204"/>
      <c r="AB342" s="204"/>
      <c r="AC342" s="204"/>
      <c r="AD342" s="204"/>
      <c r="AE342" s="204"/>
      <c r="AF342" s="204">
        <v>4519.04</v>
      </c>
      <c r="AG342" s="204"/>
      <c r="AH342" s="204"/>
      <c r="AI342" s="204"/>
      <c r="AJ342" s="204">
        <v>5052.8599999999997</v>
      </c>
      <c r="AK342" s="204">
        <v>9000</v>
      </c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>
        <v>2975.01</v>
      </c>
      <c r="BH342" s="204"/>
      <c r="BI342" s="204"/>
      <c r="BJ342" s="204"/>
      <c r="BK342" s="204">
        <v>15000</v>
      </c>
      <c r="BL342" s="204"/>
      <c r="BM342" s="204"/>
      <c r="BN342" s="204"/>
      <c r="BO342" s="204">
        <v>7288.32</v>
      </c>
      <c r="BP342" s="204">
        <v>11030.01</v>
      </c>
      <c r="BQ342" s="204"/>
      <c r="BR342" s="204"/>
      <c r="BS342" s="206"/>
      <c r="BT342" s="206"/>
      <c r="BU342" s="206"/>
      <c r="BV342" s="206">
        <v>127005</v>
      </c>
      <c r="BW342" s="206"/>
      <c r="BX342" s="206">
        <v>7362.6</v>
      </c>
      <c r="BY342" s="206">
        <v>45833.34</v>
      </c>
      <c r="BZ342" s="206"/>
      <c r="CA342" s="206"/>
      <c r="CB342" s="206"/>
      <c r="CC342" s="206">
        <v>4254.95</v>
      </c>
      <c r="CD342" s="206"/>
      <c r="CE342" s="206"/>
      <c r="CF342" s="206"/>
      <c r="CG342" s="206"/>
      <c r="CH342" s="206"/>
      <c r="CI342" s="206"/>
      <c r="CJ342" s="206"/>
      <c r="CK342" s="206"/>
      <c r="CL342" s="206"/>
      <c r="CM342" s="206">
        <v>63900</v>
      </c>
    </row>
    <row r="343" spans="1:91" ht="24.6">
      <c r="A343" s="125">
        <v>38</v>
      </c>
      <c r="B343" s="255" t="s">
        <v>1070</v>
      </c>
      <c r="C343" s="128" t="s">
        <v>1293</v>
      </c>
      <c r="D343" s="204"/>
      <c r="E343" s="204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>
        <v>1555.56</v>
      </c>
      <c r="Q343" s="204"/>
      <c r="R343" s="204"/>
      <c r="S343" s="204"/>
      <c r="T343" s="204"/>
      <c r="U343" s="204"/>
      <c r="V343" s="204"/>
      <c r="W343" s="204"/>
      <c r="X343" s="204"/>
      <c r="Y343" s="204"/>
      <c r="Z343" s="204">
        <v>67364.800000000003</v>
      </c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>
        <v>93910.92</v>
      </c>
      <c r="BC343" s="204"/>
      <c r="BD343" s="204">
        <v>5583.33</v>
      </c>
      <c r="BE343" s="204"/>
      <c r="BF343" s="204"/>
      <c r="BG343" s="204"/>
      <c r="BH343" s="204"/>
      <c r="BI343" s="204"/>
      <c r="BJ343" s="204"/>
      <c r="BK343" s="204"/>
      <c r="BL343" s="204"/>
      <c r="BM343" s="204">
        <v>66833.34</v>
      </c>
      <c r="BN343" s="204">
        <v>38721.019999999997</v>
      </c>
      <c r="BO343" s="204">
        <v>4897.5</v>
      </c>
      <c r="BP343" s="204"/>
      <c r="BQ343" s="204"/>
      <c r="BR343" s="204"/>
      <c r="BS343" s="206">
        <v>1978656.87</v>
      </c>
      <c r="BT343" s="206"/>
      <c r="BU343" s="206"/>
      <c r="BV343" s="206"/>
      <c r="BW343" s="206"/>
      <c r="BX343" s="206">
        <v>1625.01</v>
      </c>
      <c r="BY343" s="206"/>
      <c r="BZ343" s="206"/>
      <c r="CA343" s="206"/>
      <c r="CB343" s="206"/>
      <c r="CC343" s="204"/>
      <c r="CD343" s="206"/>
      <c r="CE343" s="206"/>
      <c r="CF343" s="206"/>
      <c r="CG343" s="206"/>
      <c r="CH343" s="206"/>
      <c r="CI343" s="206"/>
      <c r="CJ343" s="206"/>
      <c r="CK343" s="206"/>
      <c r="CL343" s="206"/>
      <c r="CM343" s="206"/>
    </row>
    <row r="344" spans="1:91" ht="24.6">
      <c r="A344" s="125">
        <v>38</v>
      </c>
      <c r="B344" s="255" t="s">
        <v>1071</v>
      </c>
      <c r="C344" s="128" t="s">
        <v>1294</v>
      </c>
      <c r="D344" s="204">
        <v>124968.76</v>
      </c>
      <c r="E344" s="204"/>
      <c r="F344" s="204"/>
      <c r="G344" s="204"/>
      <c r="H344" s="204">
        <v>126002.19</v>
      </c>
      <c r="I344" s="204"/>
      <c r="J344" s="204"/>
      <c r="K344" s="204"/>
      <c r="L344" s="204"/>
      <c r="M344" s="204"/>
      <c r="N344" s="204">
        <v>266236.46999999997</v>
      </c>
      <c r="O344" s="204"/>
      <c r="P344" s="204">
        <v>125000.01</v>
      </c>
      <c r="Q344" s="204">
        <v>124899.99</v>
      </c>
      <c r="R344" s="204"/>
      <c r="S344" s="204"/>
      <c r="T344" s="204">
        <v>124899.99</v>
      </c>
      <c r="U344" s="204">
        <v>124899.99</v>
      </c>
      <c r="V344" s="204"/>
      <c r="W344" s="204"/>
      <c r="X344" s="204"/>
      <c r="Y344" s="204"/>
      <c r="Z344" s="204"/>
      <c r="AA344" s="204"/>
      <c r="AB344" s="204">
        <v>105000</v>
      </c>
      <c r="AC344" s="204"/>
      <c r="AD344" s="204">
        <v>105000</v>
      </c>
      <c r="AE344" s="204">
        <v>102825</v>
      </c>
      <c r="AF344" s="204">
        <v>105863.01</v>
      </c>
      <c r="AG344" s="204">
        <v>96887.99</v>
      </c>
      <c r="AH344" s="204"/>
      <c r="AI344" s="204">
        <v>231713.04</v>
      </c>
      <c r="AJ344" s="204">
        <v>231840</v>
      </c>
      <c r="AK344" s="204">
        <v>105000</v>
      </c>
      <c r="AL344" s="204">
        <v>125303.08</v>
      </c>
      <c r="AM344" s="204"/>
      <c r="AN344" s="204">
        <v>246450</v>
      </c>
      <c r="AO344" s="204"/>
      <c r="AP344" s="204"/>
      <c r="AQ344" s="204"/>
      <c r="AR344" s="204"/>
      <c r="AS344" s="204">
        <v>124976.01</v>
      </c>
      <c r="AT344" s="204"/>
      <c r="AU344" s="204"/>
      <c r="AV344" s="204"/>
      <c r="AW344" s="204"/>
      <c r="AX344" s="204"/>
      <c r="AY344" s="204"/>
      <c r="AZ344" s="204"/>
      <c r="BA344" s="204">
        <v>124749.99</v>
      </c>
      <c r="BB344" s="204"/>
      <c r="BC344" s="204"/>
      <c r="BD344" s="204"/>
      <c r="BE344" s="204"/>
      <c r="BF344" s="204"/>
      <c r="BG344" s="204">
        <v>124899.99</v>
      </c>
      <c r="BH344" s="204"/>
      <c r="BI344" s="204"/>
      <c r="BJ344" s="204"/>
      <c r="BK344" s="204"/>
      <c r="BL344" s="204">
        <v>121250.01</v>
      </c>
      <c r="BM344" s="204">
        <v>249800.01</v>
      </c>
      <c r="BN344" s="204">
        <v>124749.99</v>
      </c>
      <c r="BO344" s="204">
        <v>124749.99</v>
      </c>
      <c r="BP344" s="204">
        <v>124749.99</v>
      </c>
      <c r="BQ344" s="204">
        <v>124749.99</v>
      </c>
      <c r="BR344" s="204"/>
      <c r="BS344" s="204">
        <v>604808.32999999996</v>
      </c>
      <c r="BT344" s="204">
        <v>169399.01</v>
      </c>
      <c r="BU344" s="206"/>
      <c r="BV344" s="206"/>
      <c r="BW344" s="204"/>
      <c r="BX344" s="206">
        <v>188799.99</v>
      </c>
      <c r="BY344" s="204"/>
      <c r="BZ344" s="206">
        <v>124800</v>
      </c>
      <c r="CA344" s="206">
        <v>124800</v>
      </c>
      <c r="CB344" s="206"/>
      <c r="CC344" s="204">
        <v>33250</v>
      </c>
      <c r="CD344" s="206"/>
      <c r="CE344" s="206"/>
      <c r="CF344" s="204">
        <v>124800</v>
      </c>
      <c r="CG344" s="204">
        <v>49599.99</v>
      </c>
      <c r="CH344" s="204"/>
      <c r="CI344" s="206"/>
      <c r="CJ344" s="206"/>
      <c r="CK344" s="204"/>
      <c r="CL344" s="206">
        <v>53499.99</v>
      </c>
      <c r="CM344" s="204"/>
    </row>
    <row r="345" spans="1:91" ht="24.6">
      <c r="A345" s="125">
        <v>38</v>
      </c>
      <c r="B345" s="255" t="s">
        <v>1072</v>
      </c>
      <c r="C345" s="128" t="s">
        <v>1295</v>
      </c>
      <c r="D345" s="204"/>
      <c r="E345" s="204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>
        <v>98175</v>
      </c>
      <c r="Q345" s="204"/>
      <c r="R345" s="204"/>
      <c r="S345" s="204"/>
      <c r="T345" s="204"/>
      <c r="U345" s="204">
        <v>73066.14</v>
      </c>
      <c r="V345" s="204"/>
      <c r="W345" s="204"/>
      <c r="X345" s="204"/>
      <c r="Y345" s="204"/>
      <c r="Z345" s="204">
        <v>50978.080000000002</v>
      </c>
      <c r="AA345" s="204"/>
      <c r="AB345" s="204"/>
      <c r="AC345" s="204"/>
      <c r="AD345" s="204"/>
      <c r="AE345" s="204"/>
      <c r="AF345" s="204"/>
      <c r="AG345" s="204"/>
      <c r="AH345" s="204">
        <v>50562.51</v>
      </c>
      <c r="AI345" s="204"/>
      <c r="AJ345" s="204"/>
      <c r="AK345" s="204"/>
      <c r="AL345" s="204"/>
      <c r="AM345" s="204"/>
      <c r="AN345" s="204"/>
      <c r="AO345" s="204"/>
      <c r="AP345" s="204">
        <v>12366.66</v>
      </c>
      <c r="AQ345" s="204"/>
      <c r="AR345" s="204"/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4">
        <v>546620.01</v>
      </c>
      <c r="BC345" s="204">
        <v>27333.33</v>
      </c>
      <c r="BD345" s="204">
        <v>20431.77</v>
      </c>
      <c r="BE345" s="204"/>
      <c r="BF345" s="204">
        <v>3978.75</v>
      </c>
      <c r="BG345" s="204"/>
      <c r="BH345" s="204"/>
      <c r="BI345" s="204"/>
      <c r="BJ345" s="204"/>
      <c r="BK345" s="204"/>
      <c r="BL345" s="204"/>
      <c r="BM345" s="204">
        <v>8250</v>
      </c>
      <c r="BN345" s="204">
        <v>22118.37</v>
      </c>
      <c r="BO345" s="204"/>
      <c r="BP345" s="204"/>
      <c r="BQ345" s="204">
        <v>23583.33</v>
      </c>
      <c r="BR345" s="204"/>
      <c r="BS345" s="204">
        <v>687300.39</v>
      </c>
      <c r="BT345" s="204"/>
      <c r="BU345" s="206"/>
      <c r="BV345" s="206"/>
      <c r="BW345" s="204"/>
      <c r="BX345" s="204">
        <v>26757</v>
      </c>
      <c r="BY345" s="204"/>
      <c r="BZ345" s="204">
        <v>263900.01</v>
      </c>
      <c r="CA345" s="204">
        <v>33774.92</v>
      </c>
      <c r="CB345" s="204">
        <v>25474.92</v>
      </c>
      <c r="CC345" s="204"/>
      <c r="CD345" s="204">
        <v>52908.33</v>
      </c>
      <c r="CE345" s="204"/>
      <c r="CF345" s="204"/>
      <c r="CG345" s="204"/>
      <c r="CH345" s="204"/>
      <c r="CI345" s="204">
        <v>76424.759999999995</v>
      </c>
      <c r="CJ345" s="204"/>
      <c r="CK345" s="204"/>
      <c r="CL345" s="204"/>
      <c r="CM345" s="206"/>
    </row>
    <row r="346" spans="1:91" ht="24.6">
      <c r="A346" s="125">
        <v>38</v>
      </c>
      <c r="B346" s="255" t="s">
        <v>1073</v>
      </c>
      <c r="C346" s="128" t="s">
        <v>1296</v>
      </c>
      <c r="D346" s="204"/>
      <c r="E346" s="204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/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  <c r="AA346" s="204"/>
      <c r="AB346" s="204"/>
      <c r="AC346" s="204"/>
      <c r="AD346" s="204"/>
      <c r="AE346" s="204"/>
      <c r="AF346" s="204"/>
      <c r="AG346" s="204"/>
      <c r="AH346" s="204"/>
      <c r="AI346" s="204"/>
      <c r="AJ346" s="204"/>
      <c r="AK346" s="204"/>
      <c r="AL346" s="204"/>
      <c r="AM346" s="204"/>
      <c r="AN346" s="204"/>
      <c r="AO346" s="204"/>
      <c r="AP346" s="204"/>
      <c r="AQ346" s="204"/>
      <c r="AR346" s="204"/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4">
        <v>19116.990000000002</v>
      </c>
      <c r="BC346" s="204"/>
      <c r="BD346" s="204"/>
      <c r="BE346" s="204"/>
      <c r="BF346" s="204"/>
      <c r="BG346" s="204"/>
      <c r="BH346" s="204"/>
      <c r="BI346" s="204"/>
      <c r="BJ346" s="204"/>
      <c r="BK346" s="204"/>
      <c r="BL346" s="204"/>
      <c r="BM346" s="204">
        <v>896.01</v>
      </c>
      <c r="BN346" s="204"/>
      <c r="BO346" s="204"/>
      <c r="BP346" s="204"/>
      <c r="BQ346" s="204"/>
      <c r="BR346" s="204"/>
      <c r="BS346" s="206">
        <v>246526.7</v>
      </c>
      <c r="BT346" s="206"/>
      <c r="BU346" s="206"/>
      <c r="BV346" s="206"/>
      <c r="BW346" s="206"/>
      <c r="BX346" s="206"/>
      <c r="BY346" s="206">
        <v>49880.01</v>
      </c>
      <c r="BZ346" s="206"/>
      <c r="CA346" s="206"/>
      <c r="CB346" s="206"/>
      <c r="CC346" s="206"/>
      <c r="CD346" s="206"/>
      <c r="CE346" s="206"/>
      <c r="CF346" s="206"/>
      <c r="CG346" s="206"/>
      <c r="CH346" s="206"/>
      <c r="CI346" s="206"/>
      <c r="CJ346" s="206"/>
      <c r="CK346" s="206"/>
      <c r="CL346" s="206"/>
      <c r="CM346" s="206"/>
    </row>
    <row r="347" spans="1:91" ht="24.6">
      <c r="A347" s="125">
        <v>38</v>
      </c>
      <c r="B347" s="255" t="s">
        <v>1074</v>
      </c>
      <c r="C347" s="128" t="s">
        <v>1297</v>
      </c>
      <c r="D347" s="204"/>
      <c r="E347" s="204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  <c r="AA347" s="204"/>
      <c r="AB347" s="204"/>
      <c r="AC347" s="204"/>
      <c r="AD347" s="204"/>
      <c r="AE347" s="204"/>
      <c r="AF347" s="204"/>
      <c r="AG347" s="204"/>
      <c r="AH347" s="204"/>
      <c r="AI347" s="204"/>
      <c r="AJ347" s="204"/>
      <c r="AK347" s="204"/>
      <c r="AL347" s="204"/>
      <c r="AM347" s="204"/>
      <c r="AN347" s="204"/>
      <c r="AO347" s="204"/>
      <c r="AP347" s="204"/>
      <c r="AQ347" s="204"/>
      <c r="AR347" s="204"/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4"/>
      <c r="BC347" s="204"/>
      <c r="BD347" s="204"/>
      <c r="BE347" s="204"/>
      <c r="BF347" s="204"/>
      <c r="BG347" s="204"/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6">
        <v>51339.99</v>
      </c>
      <c r="BT347" s="206"/>
      <c r="BU347" s="206"/>
      <c r="BV347" s="206"/>
      <c r="BW347" s="206"/>
      <c r="BX347" s="206"/>
      <c r="BY347" s="206"/>
      <c r="BZ347" s="206"/>
      <c r="CA347" s="206"/>
      <c r="CB347" s="206"/>
      <c r="CC347" s="206"/>
      <c r="CD347" s="206"/>
      <c r="CE347" s="206"/>
      <c r="CF347" s="206"/>
      <c r="CG347" s="206"/>
      <c r="CH347" s="206"/>
      <c r="CI347" s="206"/>
      <c r="CJ347" s="206"/>
      <c r="CK347" s="206"/>
      <c r="CL347" s="206"/>
      <c r="CM347" s="206"/>
    </row>
    <row r="348" spans="1:91" ht="24.6">
      <c r="A348" s="125">
        <v>38</v>
      </c>
      <c r="B348" s="255" t="s">
        <v>1075</v>
      </c>
      <c r="C348" s="128" t="s">
        <v>1298</v>
      </c>
      <c r="D348" s="204"/>
      <c r="E348" s="204"/>
      <c r="F348" s="204"/>
      <c r="G348" s="204"/>
      <c r="H348" s="204"/>
      <c r="I348" s="204"/>
      <c r="J348" s="204"/>
      <c r="K348" s="204"/>
      <c r="L348" s="204"/>
      <c r="M348" s="204"/>
      <c r="N348" s="204"/>
      <c r="O348" s="204"/>
      <c r="P348" s="204"/>
      <c r="Q348" s="204"/>
      <c r="R348" s="204"/>
      <c r="S348" s="204"/>
      <c r="T348" s="204"/>
      <c r="U348" s="204"/>
      <c r="V348" s="204"/>
      <c r="W348" s="204"/>
      <c r="X348" s="204"/>
      <c r="Y348" s="204"/>
      <c r="Z348" s="204"/>
      <c r="AA348" s="204"/>
      <c r="AB348" s="204"/>
      <c r="AC348" s="204"/>
      <c r="AD348" s="204"/>
      <c r="AE348" s="204"/>
      <c r="AF348" s="204"/>
      <c r="AG348" s="204"/>
      <c r="AH348" s="204"/>
      <c r="AI348" s="204"/>
      <c r="AJ348" s="204"/>
      <c r="AK348" s="204"/>
      <c r="AL348" s="204"/>
      <c r="AM348" s="204"/>
      <c r="AN348" s="204"/>
      <c r="AO348" s="204"/>
      <c r="AP348" s="204"/>
      <c r="AQ348" s="204"/>
      <c r="AR348" s="204"/>
      <c r="AS348" s="204"/>
      <c r="AT348" s="204"/>
      <c r="AU348" s="204"/>
      <c r="AV348" s="204"/>
      <c r="AW348" s="204"/>
      <c r="AX348" s="204"/>
      <c r="AY348" s="204"/>
      <c r="AZ348" s="204"/>
      <c r="BA348" s="204"/>
      <c r="BB348" s="204"/>
      <c r="BC348" s="204"/>
      <c r="BD348" s="204">
        <v>18749.97</v>
      </c>
      <c r="BE348" s="204"/>
      <c r="BF348" s="204"/>
      <c r="BG348" s="204"/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6"/>
      <c r="BT348" s="206"/>
      <c r="BU348" s="206"/>
      <c r="BV348" s="206"/>
      <c r="BW348" s="206"/>
      <c r="BX348" s="206"/>
      <c r="BY348" s="206"/>
      <c r="BZ348" s="206"/>
      <c r="CA348" s="206"/>
      <c r="CB348" s="206"/>
      <c r="CC348" s="206"/>
      <c r="CD348" s="206"/>
      <c r="CE348" s="206"/>
      <c r="CF348" s="206"/>
      <c r="CG348" s="206"/>
      <c r="CH348" s="206"/>
      <c r="CI348" s="206"/>
      <c r="CJ348" s="206"/>
      <c r="CK348" s="206"/>
      <c r="CL348" s="206"/>
      <c r="CM348" s="206"/>
    </row>
    <row r="349" spans="1:91" ht="24.6">
      <c r="A349" s="125">
        <v>38</v>
      </c>
      <c r="B349" s="255" t="s">
        <v>1076</v>
      </c>
      <c r="C349" s="128" t="s">
        <v>1299</v>
      </c>
      <c r="D349" s="204"/>
      <c r="E349" s="204"/>
      <c r="F349" s="204"/>
      <c r="G349" s="204"/>
      <c r="H349" s="204"/>
      <c r="I349" s="204"/>
      <c r="J349" s="204"/>
      <c r="K349" s="204"/>
      <c r="L349" s="204"/>
      <c r="M349" s="204"/>
      <c r="N349" s="204"/>
      <c r="O349" s="204"/>
      <c r="P349" s="204"/>
      <c r="Q349" s="204"/>
      <c r="R349" s="204"/>
      <c r="S349" s="204"/>
      <c r="T349" s="204"/>
      <c r="U349" s="204"/>
      <c r="V349" s="204"/>
      <c r="W349" s="204"/>
      <c r="X349" s="204"/>
      <c r="Y349" s="204"/>
      <c r="Z349" s="204"/>
      <c r="AA349" s="204"/>
      <c r="AB349" s="204"/>
      <c r="AC349" s="204"/>
      <c r="AD349" s="204"/>
      <c r="AE349" s="204"/>
      <c r="AF349" s="204"/>
      <c r="AG349" s="204"/>
      <c r="AH349" s="204"/>
      <c r="AI349" s="204"/>
      <c r="AJ349" s="204"/>
      <c r="AK349" s="204"/>
      <c r="AL349" s="204"/>
      <c r="AM349" s="204"/>
      <c r="AN349" s="204"/>
      <c r="AO349" s="204"/>
      <c r="AP349" s="204"/>
      <c r="AQ349" s="204"/>
      <c r="AR349" s="204"/>
      <c r="AS349" s="204"/>
      <c r="AT349" s="204"/>
      <c r="AU349" s="204"/>
      <c r="AV349" s="204"/>
      <c r="AW349" s="204"/>
      <c r="AX349" s="204"/>
      <c r="AY349" s="204"/>
      <c r="AZ349" s="204"/>
      <c r="BA349" s="204"/>
      <c r="BB349" s="204"/>
      <c r="BC349" s="204"/>
      <c r="BD349" s="204"/>
      <c r="BE349" s="204"/>
      <c r="BF349" s="204"/>
      <c r="BG349" s="204"/>
      <c r="BH349" s="204"/>
      <c r="BI349" s="204"/>
      <c r="BJ349" s="204"/>
      <c r="BK349" s="204"/>
      <c r="BL349" s="204"/>
      <c r="BM349" s="204"/>
      <c r="BN349" s="204"/>
      <c r="BO349" s="204"/>
      <c r="BP349" s="204">
        <v>16333.34</v>
      </c>
      <c r="BQ349" s="204"/>
      <c r="BR349" s="204"/>
      <c r="BS349" s="206">
        <v>6999.99</v>
      </c>
      <c r="BT349" s="204"/>
      <c r="BU349" s="206"/>
      <c r="BV349" s="204"/>
      <c r="BW349" s="206"/>
      <c r="BX349" s="206"/>
      <c r="BY349" s="204"/>
      <c r="BZ349" s="206"/>
      <c r="CA349" s="206"/>
      <c r="CB349" s="206"/>
      <c r="CC349" s="206"/>
      <c r="CD349" s="206"/>
      <c r="CE349" s="206"/>
      <c r="CF349" s="206"/>
      <c r="CG349" s="206"/>
      <c r="CH349" s="204"/>
      <c r="CI349" s="204"/>
      <c r="CJ349" s="206"/>
      <c r="CK349" s="206"/>
      <c r="CL349" s="206"/>
      <c r="CM349" s="204"/>
    </row>
    <row r="350" spans="1:91" ht="24.6">
      <c r="A350" s="125">
        <v>38</v>
      </c>
      <c r="B350" s="255" t="s">
        <v>1077</v>
      </c>
      <c r="C350" s="128" t="s">
        <v>1300</v>
      </c>
      <c r="D350" s="204">
        <v>5352687.66</v>
      </c>
      <c r="E350" s="204">
        <v>548928.87</v>
      </c>
      <c r="F350" s="204">
        <v>8766.5</v>
      </c>
      <c r="G350" s="204"/>
      <c r="H350" s="204">
        <v>143696</v>
      </c>
      <c r="I350" s="204"/>
      <c r="J350" s="204">
        <v>208435.15</v>
      </c>
      <c r="K350" s="204">
        <v>308671.83</v>
      </c>
      <c r="L350" s="204"/>
      <c r="M350" s="204"/>
      <c r="N350" s="204">
        <v>1389428.91</v>
      </c>
      <c r="O350" s="204">
        <v>462271.42</v>
      </c>
      <c r="P350" s="204">
        <v>2674613.9700000002</v>
      </c>
      <c r="Q350" s="204">
        <v>418292.49</v>
      </c>
      <c r="R350" s="204">
        <v>124790.01</v>
      </c>
      <c r="S350" s="204">
        <v>915588.6</v>
      </c>
      <c r="T350" s="204">
        <v>785542.5</v>
      </c>
      <c r="U350" s="204">
        <v>226310.01</v>
      </c>
      <c r="V350" s="204"/>
      <c r="W350" s="204">
        <v>30238.1</v>
      </c>
      <c r="X350" s="204">
        <v>5336819.4000000004</v>
      </c>
      <c r="Y350" s="204">
        <v>313866.19</v>
      </c>
      <c r="Z350" s="204">
        <v>659557.28</v>
      </c>
      <c r="AA350" s="204">
        <v>301275</v>
      </c>
      <c r="AB350" s="204">
        <v>191332.5</v>
      </c>
      <c r="AC350" s="204">
        <v>490427.31</v>
      </c>
      <c r="AD350" s="204">
        <v>415863.51</v>
      </c>
      <c r="AE350" s="204">
        <v>779749.05</v>
      </c>
      <c r="AF350" s="204">
        <v>247398.98</v>
      </c>
      <c r="AG350" s="204">
        <v>144360.79</v>
      </c>
      <c r="AH350" s="204">
        <v>350526</v>
      </c>
      <c r="AI350" s="204">
        <v>224571.11</v>
      </c>
      <c r="AJ350" s="204">
        <v>187903.83</v>
      </c>
      <c r="AK350" s="204">
        <v>426445</v>
      </c>
      <c r="AL350" s="204">
        <v>3710442.58</v>
      </c>
      <c r="AM350" s="204">
        <v>251585.01</v>
      </c>
      <c r="AN350" s="204">
        <v>222689.94</v>
      </c>
      <c r="AO350" s="204">
        <v>24067.88</v>
      </c>
      <c r="AP350" s="204">
        <v>1007616.03</v>
      </c>
      <c r="AQ350" s="204">
        <v>456340.11</v>
      </c>
      <c r="AR350" s="204">
        <v>282645</v>
      </c>
      <c r="AS350" s="204">
        <v>3024758.73</v>
      </c>
      <c r="AT350" s="204">
        <v>274585.02</v>
      </c>
      <c r="AU350" s="204">
        <v>422441.39</v>
      </c>
      <c r="AV350" s="204">
        <v>209668.34</v>
      </c>
      <c r="AW350" s="204"/>
      <c r="AX350" s="204">
        <v>204725.01</v>
      </c>
      <c r="AY350" s="204">
        <v>611307.51</v>
      </c>
      <c r="AZ350" s="204">
        <v>418269.39</v>
      </c>
      <c r="BA350" s="204">
        <v>463892.49</v>
      </c>
      <c r="BB350" s="204">
        <v>3932453.64</v>
      </c>
      <c r="BC350" s="204">
        <v>220174.99</v>
      </c>
      <c r="BD350" s="204">
        <v>2078209.56</v>
      </c>
      <c r="BE350" s="204">
        <v>971076.21</v>
      </c>
      <c r="BF350" s="204">
        <v>311412.47999999998</v>
      </c>
      <c r="BG350" s="204">
        <v>433694.16</v>
      </c>
      <c r="BH350" s="204">
        <v>3996051.64</v>
      </c>
      <c r="BI350" s="204"/>
      <c r="BJ350" s="204">
        <v>319681.14</v>
      </c>
      <c r="BK350" s="204"/>
      <c r="BL350" s="204">
        <v>254809.08</v>
      </c>
      <c r="BM350" s="204">
        <v>3312070</v>
      </c>
      <c r="BN350" s="204">
        <v>1035465</v>
      </c>
      <c r="BO350" s="204">
        <v>780879.99</v>
      </c>
      <c r="BP350" s="204">
        <v>702292.51</v>
      </c>
      <c r="BQ350" s="204">
        <v>194846.43</v>
      </c>
      <c r="BR350" s="204">
        <v>184973</v>
      </c>
      <c r="BS350" s="204">
        <v>35369872.240000002</v>
      </c>
      <c r="BT350" s="204">
        <v>505178.58</v>
      </c>
      <c r="BU350" s="204">
        <v>42457.14</v>
      </c>
      <c r="BV350" s="204">
        <v>2495979.9900000002</v>
      </c>
      <c r="BW350" s="204">
        <v>129278.55</v>
      </c>
      <c r="BX350" s="204">
        <v>834939.99</v>
      </c>
      <c r="BY350" s="206">
        <v>998334.99</v>
      </c>
      <c r="BZ350" s="206">
        <v>193672.5</v>
      </c>
      <c r="CA350" s="206">
        <v>328325.01</v>
      </c>
      <c r="CB350" s="204">
        <v>572652.51</v>
      </c>
      <c r="CC350" s="204">
        <v>208568.22</v>
      </c>
      <c r="CD350" s="204">
        <v>1890323.99</v>
      </c>
      <c r="CE350" s="204">
        <v>448778.58</v>
      </c>
      <c r="CF350" s="206">
        <v>574790.01</v>
      </c>
      <c r="CG350" s="204">
        <v>575364.63</v>
      </c>
      <c r="CH350" s="204">
        <v>7494.96</v>
      </c>
      <c r="CI350" s="206">
        <v>416496.01</v>
      </c>
      <c r="CJ350" s="204">
        <v>23377.5</v>
      </c>
      <c r="CK350" s="206">
        <v>349500</v>
      </c>
      <c r="CL350" s="204">
        <v>422419.01</v>
      </c>
      <c r="CM350" s="204">
        <v>154220.01</v>
      </c>
    </row>
    <row r="351" spans="1:91" ht="24.6">
      <c r="A351" s="125">
        <v>38</v>
      </c>
      <c r="B351" s="255" t="s">
        <v>1078</v>
      </c>
      <c r="C351" s="128" t="s">
        <v>1301</v>
      </c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O351" s="204"/>
      <c r="P351" s="204"/>
      <c r="Q351" s="204"/>
      <c r="R351" s="204"/>
      <c r="S351" s="204"/>
      <c r="T351" s="204"/>
      <c r="U351" s="204"/>
      <c r="V351" s="204"/>
      <c r="W351" s="204"/>
      <c r="X351" s="204"/>
      <c r="Y351" s="204"/>
      <c r="Z351" s="204"/>
      <c r="AA351" s="204"/>
      <c r="AB351" s="204"/>
      <c r="AC351" s="204"/>
      <c r="AD351" s="204"/>
      <c r="AE351" s="204"/>
      <c r="AF351" s="204"/>
      <c r="AG351" s="204"/>
      <c r="AH351" s="204"/>
      <c r="AI351" s="204"/>
      <c r="AJ351" s="204"/>
      <c r="AK351" s="204"/>
      <c r="AL351" s="204"/>
      <c r="AM351" s="204"/>
      <c r="AN351" s="204"/>
      <c r="AO351" s="204"/>
      <c r="AP351" s="204"/>
      <c r="AQ351" s="204"/>
      <c r="AR351" s="204"/>
      <c r="AS351" s="204"/>
      <c r="AT351" s="204"/>
      <c r="AU351" s="204"/>
      <c r="AV351" s="204"/>
      <c r="AW351" s="204"/>
      <c r="AX351" s="204"/>
      <c r="AY351" s="204"/>
      <c r="AZ351" s="204"/>
      <c r="BA351" s="204"/>
      <c r="BB351" s="204">
        <v>7133.34</v>
      </c>
      <c r="BC351" s="204"/>
      <c r="BD351" s="204">
        <v>131333.32999999999</v>
      </c>
      <c r="BE351" s="204"/>
      <c r="BF351" s="204"/>
      <c r="BG351" s="204"/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6">
        <v>2121506.64</v>
      </c>
      <c r="BT351" s="204"/>
      <c r="BU351" s="204"/>
      <c r="BV351" s="204"/>
      <c r="BW351" s="204"/>
      <c r="BX351" s="204"/>
      <c r="BY351" s="204"/>
      <c r="BZ351" s="204"/>
      <c r="CA351" s="204"/>
      <c r="CB351" s="204"/>
      <c r="CC351" s="204"/>
      <c r="CD351" s="204"/>
      <c r="CE351" s="204"/>
      <c r="CF351" s="204"/>
      <c r="CG351" s="204"/>
      <c r="CH351" s="204"/>
      <c r="CI351" s="204"/>
      <c r="CJ351" s="204"/>
      <c r="CK351" s="204"/>
      <c r="CL351" s="204"/>
      <c r="CM351" s="204"/>
    </row>
    <row r="352" spans="1:91" ht="24.6">
      <c r="A352" s="125">
        <v>38</v>
      </c>
      <c r="B352" s="255" t="s">
        <v>1079</v>
      </c>
      <c r="C352" s="128" t="s">
        <v>630</v>
      </c>
      <c r="D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04"/>
      <c r="O352" s="204"/>
      <c r="P352" s="204"/>
      <c r="Q352" s="204"/>
      <c r="R352" s="204"/>
      <c r="S352" s="204"/>
      <c r="T352" s="204"/>
      <c r="U352" s="204"/>
      <c r="V352" s="204"/>
      <c r="W352" s="204"/>
      <c r="X352" s="204"/>
      <c r="Y352" s="204"/>
      <c r="Z352" s="204"/>
      <c r="AA352" s="204"/>
      <c r="AB352" s="204"/>
      <c r="AC352" s="204"/>
      <c r="AD352" s="204"/>
      <c r="AE352" s="204"/>
      <c r="AF352" s="204"/>
      <c r="AG352" s="204"/>
      <c r="AH352" s="204"/>
      <c r="AI352" s="204"/>
      <c r="AJ352" s="204"/>
      <c r="AK352" s="204"/>
      <c r="AL352" s="204"/>
      <c r="AM352" s="204"/>
      <c r="AN352" s="204"/>
      <c r="AO352" s="204"/>
      <c r="AP352" s="204"/>
      <c r="AQ352" s="204"/>
      <c r="AR352" s="204"/>
      <c r="AS352" s="204"/>
      <c r="AT352" s="204"/>
      <c r="AU352" s="204"/>
      <c r="AV352" s="204"/>
      <c r="AW352" s="204"/>
      <c r="AX352" s="204"/>
      <c r="AY352" s="204"/>
      <c r="AZ352" s="204"/>
      <c r="BA352" s="204"/>
      <c r="BB352" s="204"/>
      <c r="BC352" s="204"/>
      <c r="BD352" s="204"/>
      <c r="BE352" s="204"/>
      <c r="BF352" s="204"/>
      <c r="BG352" s="204"/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>
        <v>201583.32</v>
      </c>
      <c r="BT352" s="204"/>
      <c r="BU352" s="204"/>
      <c r="BV352" s="204"/>
      <c r="BW352" s="204"/>
      <c r="BX352" s="204"/>
      <c r="BY352" s="204"/>
      <c r="BZ352" s="204"/>
      <c r="CA352" s="204"/>
      <c r="CB352" s="204"/>
      <c r="CC352" s="204"/>
      <c r="CD352" s="204"/>
      <c r="CE352" s="204"/>
      <c r="CF352" s="204"/>
      <c r="CG352" s="204"/>
      <c r="CH352" s="204"/>
      <c r="CI352" s="204"/>
      <c r="CJ352" s="204"/>
      <c r="CK352" s="204"/>
      <c r="CL352" s="204"/>
      <c r="CM352" s="204"/>
    </row>
    <row r="353" spans="1:91" ht="24.6">
      <c r="A353" s="125">
        <v>38</v>
      </c>
      <c r="B353" s="255" t="s">
        <v>1080</v>
      </c>
      <c r="C353" s="128" t="s">
        <v>1302</v>
      </c>
      <c r="D353" s="204"/>
      <c r="E353" s="204"/>
      <c r="F353" s="204"/>
      <c r="G353" s="204"/>
      <c r="H353" s="204"/>
      <c r="I353" s="204"/>
      <c r="J353" s="204"/>
      <c r="K353" s="204"/>
      <c r="L353" s="204"/>
      <c r="M353" s="204"/>
      <c r="N353" s="204"/>
      <c r="O353" s="204"/>
      <c r="P353" s="204"/>
      <c r="Q353" s="204"/>
      <c r="R353" s="204"/>
      <c r="S353" s="204"/>
      <c r="T353" s="204"/>
      <c r="U353" s="204"/>
      <c r="V353" s="204"/>
      <c r="W353" s="204"/>
      <c r="X353" s="204"/>
      <c r="Y353" s="204"/>
      <c r="Z353" s="204"/>
      <c r="AA353" s="204"/>
      <c r="AB353" s="204"/>
      <c r="AC353" s="204"/>
      <c r="AD353" s="204">
        <v>99333.33</v>
      </c>
      <c r="AE353" s="204"/>
      <c r="AF353" s="204"/>
      <c r="AG353" s="204"/>
      <c r="AH353" s="204"/>
      <c r="AI353" s="204"/>
      <c r="AJ353" s="204"/>
      <c r="AK353" s="204"/>
      <c r="AL353" s="204"/>
      <c r="AM353" s="204"/>
      <c r="AN353" s="204"/>
      <c r="AO353" s="204">
        <v>17265.78</v>
      </c>
      <c r="AP353" s="204"/>
      <c r="AQ353" s="204"/>
      <c r="AR353" s="204"/>
      <c r="AS353" s="204"/>
      <c r="AT353" s="204"/>
      <c r="AU353" s="204"/>
      <c r="AV353" s="204"/>
      <c r="AW353" s="204"/>
      <c r="AX353" s="204"/>
      <c r="AY353" s="204"/>
      <c r="AZ353" s="204"/>
      <c r="BA353" s="204"/>
      <c r="BB353" s="204"/>
      <c r="BC353" s="204"/>
      <c r="BD353" s="204">
        <v>47083.32</v>
      </c>
      <c r="BE353" s="204"/>
      <c r="BF353" s="204"/>
      <c r="BG353" s="204"/>
      <c r="BH353" s="204">
        <v>539249.76</v>
      </c>
      <c r="BI353" s="204"/>
      <c r="BJ353" s="204"/>
      <c r="BK353" s="204"/>
      <c r="BL353" s="204"/>
      <c r="BM353" s="204">
        <v>80250</v>
      </c>
      <c r="BN353" s="204"/>
      <c r="BO353" s="204"/>
      <c r="BP353" s="204"/>
      <c r="BQ353" s="204"/>
      <c r="BR353" s="204"/>
      <c r="BS353" s="204">
        <v>578273.78</v>
      </c>
      <c r="BT353" s="204"/>
      <c r="BU353" s="204"/>
      <c r="BV353" s="204"/>
      <c r="BW353" s="204"/>
      <c r="BX353" s="204"/>
      <c r="BY353" s="204"/>
      <c r="BZ353" s="204"/>
      <c r="CA353" s="204"/>
      <c r="CB353" s="204"/>
      <c r="CC353" s="204"/>
      <c r="CD353" s="204"/>
      <c r="CE353" s="204"/>
      <c r="CF353" s="204"/>
      <c r="CG353" s="204">
        <v>20833.32</v>
      </c>
      <c r="CH353" s="204"/>
      <c r="CI353" s="204"/>
      <c r="CJ353" s="204"/>
      <c r="CK353" s="204"/>
      <c r="CL353" s="204"/>
      <c r="CM353" s="204"/>
    </row>
    <row r="354" spans="1:91" ht="24.6">
      <c r="A354" s="125">
        <v>38</v>
      </c>
      <c r="B354" s="255" t="s">
        <v>1081</v>
      </c>
      <c r="C354" s="128" t="s">
        <v>631</v>
      </c>
      <c r="D354" s="204"/>
      <c r="E354" s="204"/>
      <c r="F354" s="204"/>
      <c r="G354" s="204"/>
      <c r="H354" s="204"/>
      <c r="I354" s="204"/>
      <c r="J354" s="204"/>
      <c r="K354" s="204"/>
      <c r="L354" s="204"/>
      <c r="M354" s="204"/>
      <c r="N354" s="204"/>
      <c r="O354" s="204"/>
      <c r="P354" s="204"/>
      <c r="Q354" s="204"/>
      <c r="R354" s="204"/>
      <c r="S354" s="204"/>
      <c r="T354" s="204"/>
      <c r="U354" s="204"/>
      <c r="V354" s="204"/>
      <c r="W354" s="204"/>
      <c r="X354" s="204"/>
      <c r="Y354" s="204"/>
      <c r="Z354" s="204"/>
      <c r="AA354" s="204"/>
      <c r="AB354" s="204"/>
      <c r="AC354" s="204"/>
      <c r="AD354" s="204"/>
      <c r="AE354" s="204"/>
      <c r="AF354" s="204"/>
      <c r="AG354" s="204"/>
      <c r="AH354" s="204"/>
      <c r="AI354" s="204"/>
      <c r="AJ354" s="204"/>
      <c r="AK354" s="204"/>
      <c r="AL354" s="204"/>
      <c r="AM354" s="204"/>
      <c r="AN354" s="204"/>
      <c r="AO354" s="204"/>
      <c r="AP354" s="204"/>
      <c r="AQ354" s="204"/>
      <c r="AR354" s="204"/>
      <c r="AS354" s="204"/>
      <c r="AT354" s="204"/>
      <c r="AU354" s="204"/>
      <c r="AV354" s="204"/>
      <c r="AW354" s="204"/>
      <c r="AX354" s="204"/>
      <c r="AY354" s="204"/>
      <c r="AZ354" s="204"/>
      <c r="BA354" s="204"/>
      <c r="BB354" s="204"/>
      <c r="BC354" s="204"/>
      <c r="BD354" s="204"/>
      <c r="BE354" s="204"/>
      <c r="BF354" s="204"/>
      <c r="BG354" s="204"/>
      <c r="BH354" s="204"/>
      <c r="BI354" s="204">
        <v>3975</v>
      </c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6"/>
      <c r="BT354" s="204"/>
      <c r="BU354" s="204"/>
      <c r="BV354" s="204"/>
      <c r="BW354" s="204"/>
      <c r="BX354" s="204"/>
      <c r="BY354" s="206"/>
      <c r="BZ354" s="204"/>
      <c r="CA354" s="204"/>
      <c r="CB354" s="204"/>
      <c r="CC354" s="204"/>
      <c r="CD354" s="204"/>
      <c r="CE354" s="206"/>
      <c r="CF354" s="204"/>
      <c r="CG354" s="204"/>
      <c r="CH354" s="204"/>
      <c r="CI354" s="204"/>
      <c r="CJ354" s="204"/>
      <c r="CK354" s="204"/>
      <c r="CL354" s="204"/>
      <c r="CM354" s="204"/>
    </row>
    <row r="355" spans="1:91" ht="24.6">
      <c r="A355" s="125">
        <v>38</v>
      </c>
      <c r="B355" s="255" t="s">
        <v>1082</v>
      </c>
      <c r="C355" s="128" t="s">
        <v>632</v>
      </c>
      <c r="D355" s="204"/>
      <c r="E355" s="204"/>
      <c r="F355" s="204"/>
      <c r="G355" s="204"/>
      <c r="H355" s="204"/>
      <c r="I355" s="204"/>
      <c r="J355" s="204"/>
      <c r="K355" s="204"/>
      <c r="L355" s="204"/>
      <c r="M355" s="204"/>
      <c r="N355" s="204"/>
      <c r="O355" s="204"/>
      <c r="P355" s="204"/>
      <c r="Q355" s="204"/>
      <c r="R355" s="204"/>
      <c r="S355" s="204"/>
      <c r="T355" s="204"/>
      <c r="U355" s="204"/>
      <c r="V355" s="204"/>
      <c r="W355" s="204"/>
      <c r="X355" s="204"/>
      <c r="Y355" s="204"/>
      <c r="Z355" s="204"/>
      <c r="AA355" s="204"/>
      <c r="AB355" s="204"/>
      <c r="AC355" s="204"/>
      <c r="AD355" s="204"/>
      <c r="AE355" s="204"/>
      <c r="AF355" s="204"/>
      <c r="AG355" s="204"/>
      <c r="AH355" s="204"/>
      <c r="AI355" s="204"/>
      <c r="AJ355" s="204"/>
      <c r="AK355" s="204"/>
      <c r="AL355" s="204"/>
      <c r="AM355" s="204"/>
      <c r="AN355" s="204"/>
      <c r="AO355" s="204"/>
      <c r="AP355" s="204"/>
      <c r="AQ355" s="204"/>
      <c r="AR355" s="204"/>
      <c r="AS355" s="204"/>
      <c r="AT355" s="204"/>
      <c r="AU355" s="204"/>
      <c r="AV355" s="204"/>
      <c r="AW355" s="204"/>
      <c r="AX355" s="204"/>
      <c r="AY355" s="204"/>
      <c r="AZ355" s="204"/>
      <c r="BA355" s="204"/>
      <c r="BB355" s="204"/>
      <c r="BC355" s="204"/>
      <c r="BD355" s="204"/>
      <c r="BE355" s="204"/>
      <c r="BF355" s="204"/>
      <c r="BG355" s="204"/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  <c r="BV355" s="204"/>
      <c r="BW355" s="204"/>
      <c r="BX355" s="204"/>
      <c r="BY355" s="204"/>
      <c r="BZ355" s="204"/>
      <c r="CA355" s="204"/>
      <c r="CB355" s="204"/>
      <c r="CC355" s="204"/>
      <c r="CD355" s="204"/>
      <c r="CE355" s="204"/>
      <c r="CF355" s="204"/>
      <c r="CG355" s="204"/>
      <c r="CH355" s="204"/>
      <c r="CI355" s="204"/>
      <c r="CJ355" s="204"/>
      <c r="CK355" s="204"/>
      <c r="CL355" s="204"/>
      <c r="CM355" s="204"/>
    </row>
    <row r="356" spans="1:91" ht="24.6">
      <c r="A356" s="125">
        <v>38</v>
      </c>
      <c r="B356" s="255" t="s">
        <v>1083</v>
      </c>
      <c r="C356" s="128" t="s">
        <v>633</v>
      </c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  <c r="AF356" s="204"/>
      <c r="AG356" s="204"/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4"/>
      <c r="BC356" s="204"/>
      <c r="BD356" s="204"/>
      <c r="BE356" s="204"/>
      <c r="BF356" s="204"/>
      <c r="BG356" s="204"/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  <c r="BV356" s="204"/>
      <c r="BW356" s="204"/>
      <c r="BX356" s="204"/>
      <c r="BY356" s="204"/>
      <c r="BZ356" s="204"/>
      <c r="CA356" s="204"/>
      <c r="CB356" s="204"/>
      <c r="CC356" s="204"/>
      <c r="CD356" s="204"/>
      <c r="CE356" s="204"/>
      <c r="CF356" s="204"/>
      <c r="CG356" s="204"/>
      <c r="CH356" s="204"/>
      <c r="CI356" s="204"/>
      <c r="CJ356" s="204"/>
      <c r="CK356" s="204"/>
      <c r="CL356" s="204"/>
      <c r="CM356" s="204"/>
    </row>
    <row r="357" spans="1:91" ht="24.6">
      <c r="A357" s="125">
        <v>38</v>
      </c>
      <c r="B357" s="255" t="s">
        <v>1084</v>
      </c>
      <c r="C357" s="128" t="s">
        <v>1303</v>
      </c>
      <c r="D357" s="204"/>
      <c r="E357" s="204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  <c r="AA357" s="204"/>
      <c r="AB357" s="204"/>
      <c r="AC357" s="204"/>
      <c r="AD357" s="204"/>
      <c r="AE357" s="204"/>
      <c r="AF357" s="204"/>
      <c r="AG357" s="204"/>
      <c r="AH357" s="204"/>
      <c r="AI357" s="204"/>
      <c r="AJ357" s="204"/>
      <c r="AK357" s="204"/>
      <c r="AL357" s="204"/>
      <c r="AM357" s="204"/>
      <c r="AN357" s="204"/>
      <c r="AO357" s="204"/>
      <c r="AP357" s="204"/>
      <c r="AQ357" s="204"/>
      <c r="AR357" s="204"/>
      <c r="AS357" s="204"/>
      <c r="AT357" s="204"/>
      <c r="AU357" s="204"/>
      <c r="AV357" s="204"/>
      <c r="AW357" s="204"/>
      <c r="AX357" s="204"/>
      <c r="AY357" s="204"/>
      <c r="AZ357" s="204"/>
      <c r="BA357" s="204"/>
      <c r="BB357" s="204"/>
      <c r="BC357" s="204"/>
      <c r="BD357" s="204"/>
      <c r="BE357" s="204"/>
      <c r="BF357" s="204"/>
      <c r="BG357" s="204"/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>
        <v>22362.51</v>
      </c>
      <c r="BT357" s="204"/>
      <c r="BU357" s="204"/>
      <c r="BV357" s="204"/>
      <c r="BW357" s="204">
        <v>345335.49</v>
      </c>
      <c r="BX357" s="204"/>
      <c r="BY357" s="204"/>
      <c r="BZ357" s="204"/>
      <c r="CA357" s="204"/>
      <c r="CB357" s="204"/>
      <c r="CC357" s="204"/>
      <c r="CD357" s="204"/>
      <c r="CE357" s="204"/>
      <c r="CF357" s="204"/>
      <c r="CG357" s="204"/>
      <c r="CH357" s="204"/>
      <c r="CI357" s="204"/>
      <c r="CJ357" s="204"/>
      <c r="CK357" s="204"/>
      <c r="CL357" s="204"/>
      <c r="CM357" s="204"/>
    </row>
    <row r="358" spans="1:91" ht="24.6">
      <c r="A358" s="125">
        <v>38</v>
      </c>
      <c r="B358" s="255" t="s">
        <v>1085</v>
      </c>
      <c r="C358" s="128" t="s">
        <v>1304</v>
      </c>
      <c r="D358" s="204"/>
      <c r="E358" s="204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  <c r="AA358" s="204"/>
      <c r="AB358" s="204"/>
      <c r="AC358" s="204"/>
      <c r="AD358" s="204"/>
      <c r="AE358" s="204"/>
      <c r="AF358" s="204"/>
      <c r="AG358" s="204"/>
      <c r="AH358" s="204"/>
      <c r="AI358" s="204"/>
      <c r="AJ358" s="204"/>
      <c r="AK358" s="204"/>
      <c r="AL358" s="204"/>
      <c r="AM358" s="204"/>
      <c r="AN358" s="204"/>
      <c r="AO358" s="204"/>
      <c r="AP358" s="204">
        <v>2194.44</v>
      </c>
      <c r="AQ358" s="204"/>
      <c r="AR358" s="204"/>
      <c r="AS358" s="204"/>
      <c r="AT358" s="204"/>
      <c r="AU358" s="204"/>
      <c r="AV358" s="204"/>
      <c r="AW358" s="204"/>
      <c r="AX358" s="204"/>
      <c r="AY358" s="204"/>
      <c r="AZ358" s="204"/>
      <c r="BA358" s="204"/>
      <c r="BB358" s="204"/>
      <c r="BC358" s="204"/>
      <c r="BD358" s="204"/>
      <c r="BE358" s="204"/>
      <c r="BF358" s="204"/>
      <c r="BG358" s="204"/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  <c r="BV358" s="204"/>
      <c r="BW358" s="204"/>
      <c r="BX358" s="204"/>
      <c r="BY358" s="204"/>
      <c r="BZ358" s="204"/>
      <c r="CA358" s="204"/>
      <c r="CB358" s="204"/>
      <c r="CC358" s="204"/>
      <c r="CD358" s="204"/>
      <c r="CE358" s="204"/>
      <c r="CF358" s="204"/>
      <c r="CG358" s="204"/>
      <c r="CH358" s="204"/>
      <c r="CI358" s="204"/>
      <c r="CJ358" s="204"/>
      <c r="CK358" s="204"/>
      <c r="CL358" s="204"/>
      <c r="CM358" s="204"/>
    </row>
    <row r="359" spans="1:91" ht="24.6">
      <c r="A359" s="125">
        <v>38</v>
      </c>
      <c r="B359" s="255" t="s">
        <v>1086</v>
      </c>
      <c r="C359" s="128" t="s">
        <v>1305</v>
      </c>
      <c r="D359" s="204"/>
      <c r="E359" s="204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  <c r="AF359" s="204"/>
      <c r="AG359" s="204"/>
      <c r="AH359" s="204"/>
      <c r="AI359" s="204"/>
      <c r="AJ359" s="204"/>
      <c r="AK359" s="204"/>
      <c r="AL359" s="204"/>
      <c r="AM359" s="204"/>
      <c r="AN359" s="204"/>
      <c r="AO359" s="204"/>
      <c r="AP359" s="204"/>
      <c r="AQ359" s="204"/>
      <c r="AR359" s="204"/>
      <c r="AS359" s="204"/>
      <c r="AT359" s="204"/>
      <c r="AU359" s="204"/>
      <c r="AV359" s="204"/>
      <c r="AW359" s="204"/>
      <c r="AX359" s="204"/>
      <c r="AY359" s="204"/>
      <c r="AZ359" s="204"/>
      <c r="BA359" s="204"/>
      <c r="BB359" s="204"/>
      <c r="BC359" s="204"/>
      <c r="BD359" s="204"/>
      <c r="BE359" s="204"/>
      <c r="BF359" s="204"/>
      <c r="BG359" s="204"/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  <c r="BV359" s="204"/>
      <c r="BW359" s="204"/>
      <c r="BX359" s="204"/>
      <c r="BY359" s="204"/>
      <c r="BZ359" s="204"/>
      <c r="CA359" s="204"/>
      <c r="CB359" s="204"/>
      <c r="CC359" s="204"/>
      <c r="CD359" s="204"/>
      <c r="CE359" s="204"/>
      <c r="CF359" s="204"/>
      <c r="CG359" s="204"/>
      <c r="CH359" s="204"/>
      <c r="CI359" s="204"/>
      <c r="CJ359" s="204"/>
      <c r="CK359" s="204"/>
      <c r="CL359" s="204"/>
      <c r="CM359" s="204"/>
    </row>
    <row r="360" spans="1:91" ht="24.6">
      <c r="A360" s="125">
        <v>38</v>
      </c>
      <c r="B360" s="255" t="s">
        <v>1087</v>
      </c>
      <c r="C360" s="128" t="s">
        <v>1306</v>
      </c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204">
        <v>38918.160000000003</v>
      </c>
      <c r="BN360" s="204"/>
      <c r="BO360" s="204"/>
      <c r="BP360" s="204"/>
      <c r="BQ360" s="204"/>
      <c r="BR360" s="204"/>
      <c r="BS360" s="204"/>
      <c r="BT360" s="204"/>
      <c r="BU360" s="204"/>
      <c r="BV360" s="204"/>
      <c r="BW360" s="204"/>
      <c r="BX360" s="204"/>
      <c r="BY360" s="204"/>
      <c r="BZ360" s="204"/>
      <c r="CA360" s="204"/>
      <c r="CB360" s="204"/>
      <c r="CC360" s="204"/>
      <c r="CD360" s="204"/>
      <c r="CE360" s="204"/>
      <c r="CF360" s="204"/>
      <c r="CG360" s="204"/>
      <c r="CH360" s="204"/>
      <c r="CI360" s="204"/>
      <c r="CJ360" s="204"/>
      <c r="CK360" s="204"/>
      <c r="CL360" s="204">
        <v>8083.32</v>
      </c>
      <c r="CM360" s="204"/>
    </row>
    <row r="361" spans="1:91" ht="24.6">
      <c r="A361" s="125">
        <v>38</v>
      </c>
      <c r="B361" s="255" t="s">
        <v>1088</v>
      </c>
      <c r="C361" s="128" t="s">
        <v>1307</v>
      </c>
      <c r="D361" s="204">
        <v>277260.28000000003</v>
      </c>
      <c r="E361" s="204"/>
      <c r="F361" s="204">
        <v>76302.22</v>
      </c>
      <c r="G361" s="204"/>
      <c r="H361" s="204">
        <v>82019.63</v>
      </c>
      <c r="I361" s="204">
        <v>62256.91</v>
      </c>
      <c r="J361" s="204">
        <v>11867.71</v>
      </c>
      <c r="K361" s="204"/>
      <c r="L361" s="204"/>
      <c r="M361" s="204">
        <v>93826.67</v>
      </c>
      <c r="N361" s="204"/>
      <c r="O361" s="204"/>
      <c r="P361" s="204">
        <v>152384.76</v>
      </c>
      <c r="Q361" s="204">
        <v>11545.59</v>
      </c>
      <c r="R361" s="204">
        <v>38773.26</v>
      </c>
      <c r="S361" s="204">
        <v>41886</v>
      </c>
      <c r="T361" s="204">
        <v>122168.7</v>
      </c>
      <c r="U361" s="204">
        <v>100111.89</v>
      </c>
      <c r="V361" s="204">
        <v>3837.9</v>
      </c>
      <c r="W361" s="204"/>
      <c r="X361" s="204"/>
      <c r="Y361" s="204">
        <v>5473.98</v>
      </c>
      <c r="Z361" s="204">
        <v>21777.57</v>
      </c>
      <c r="AA361" s="204">
        <v>3140.01</v>
      </c>
      <c r="AB361" s="204">
        <v>6409.29</v>
      </c>
      <c r="AC361" s="204">
        <v>18331.59</v>
      </c>
      <c r="AD361" s="204">
        <v>76301.009999999995</v>
      </c>
      <c r="AE361" s="204">
        <v>68802</v>
      </c>
      <c r="AF361" s="204">
        <v>65121.46</v>
      </c>
      <c r="AG361" s="204">
        <v>5052.1899999999996</v>
      </c>
      <c r="AH361" s="204">
        <v>549.99</v>
      </c>
      <c r="AI361" s="204"/>
      <c r="AJ361" s="204"/>
      <c r="AK361" s="204"/>
      <c r="AL361" s="204">
        <v>559917.52</v>
      </c>
      <c r="AM361" s="204"/>
      <c r="AN361" s="204"/>
      <c r="AO361" s="204">
        <v>9474</v>
      </c>
      <c r="AP361" s="204"/>
      <c r="AQ361" s="204"/>
      <c r="AR361" s="204"/>
      <c r="AS361" s="204"/>
      <c r="AT361" s="204">
        <v>59957.01</v>
      </c>
      <c r="AU361" s="204">
        <v>89801.34</v>
      </c>
      <c r="AV361" s="204">
        <v>41536.199999999997</v>
      </c>
      <c r="AW361" s="204"/>
      <c r="AX361" s="204">
        <v>8880</v>
      </c>
      <c r="AY361" s="204">
        <v>710.01</v>
      </c>
      <c r="AZ361" s="204">
        <v>15900</v>
      </c>
      <c r="BA361" s="204">
        <v>6333.33</v>
      </c>
      <c r="BB361" s="204">
        <v>21577.56</v>
      </c>
      <c r="BC361" s="204">
        <v>291866.28000000003</v>
      </c>
      <c r="BD361" s="204">
        <v>35060.04</v>
      </c>
      <c r="BE361" s="204">
        <v>84687.81</v>
      </c>
      <c r="BF361" s="204"/>
      <c r="BG361" s="204">
        <v>79700.009999999995</v>
      </c>
      <c r="BH361" s="204">
        <v>375497.07</v>
      </c>
      <c r="BI361" s="204">
        <v>139288.95000000001</v>
      </c>
      <c r="BJ361" s="204">
        <v>78999.990000000005</v>
      </c>
      <c r="BK361" s="204">
        <v>77748.990000000005</v>
      </c>
      <c r="BL361" s="204"/>
      <c r="BM361" s="204">
        <v>48699.99</v>
      </c>
      <c r="BN361" s="204">
        <v>15072</v>
      </c>
      <c r="BO361" s="204">
        <v>18705.990000000002</v>
      </c>
      <c r="BP361" s="204">
        <v>75778.320000000007</v>
      </c>
      <c r="BQ361" s="204"/>
      <c r="BR361" s="204">
        <v>5157</v>
      </c>
      <c r="BS361" s="204">
        <v>525200.01</v>
      </c>
      <c r="BT361" s="204">
        <v>6620.01</v>
      </c>
      <c r="BU361" s="204">
        <v>58584.99</v>
      </c>
      <c r="BV361" s="204"/>
      <c r="BW361" s="204"/>
      <c r="BX361" s="204">
        <v>7599.99</v>
      </c>
      <c r="BY361" s="204">
        <v>129219.06</v>
      </c>
      <c r="BZ361" s="204"/>
      <c r="CA361" s="204">
        <v>17270.580000000002</v>
      </c>
      <c r="CB361" s="204">
        <v>49959.99</v>
      </c>
      <c r="CC361" s="204">
        <v>84189.93</v>
      </c>
      <c r="CD361" s="204">
        <v>122303.13</v>
      </c>
      <c r="CE361" s="204">
        <v>106670.01</v>
      </c>
      <c r="CF361" s="204">
        <v>44900.01</v>
      </c>
      <c r="CG361" s="204">
        <v>12999.99</v>
      </c>
      <c r="CH361" s="204">
        <v>17744.939999999999</v>
      </c>
      <c r="CI361" s="204">
        <v>123896.01</v>
      </c>
      <c r="CJ361" s="204"/>
      <c r="CK361" s="204">
        <v>117759.99</v>
      </c>
      <c r="CL361" s="204"/>
      <c r="CM361" s="204">
        <v>5480.01</v>
      </c>
    </row>
    <row r="362" spans="1:91" ht="24.6">
      <c r="A362" s="125">
        <v>38</v>
      </c>
      <c r="B362" s="255" t="s">
        <v>1089</v>
      </c>
      <c r="C362" s="128" t="s">
        <v>1308</v>
      </c>
      <c r="D362" s="204">
        <v>47701.88</v>
      </c>
      <c r="E362" s="204"/>
      <c r="F362" s="204">
        <v>12573.01</v>
      </c>
      <c r="G362" s="204"/>
      <c r="H362" s="204">
        <v>104703.54</v>
      </c>
      <c r="I362" s="204">
        <v>166105.76</v>
      </c>
      <c r="J362" s="204"/>
      <c r="K362" s="204">
        <v>240659.16</v>
      </c>
      <c r="L362" s="204">
        <v>30708.31</v>
      </c>
      <c r="M362" s="204">
        <v>68287.7</v>
      </c>
      <c r="N362" s="204">
        <v>518838.92</v>
      </c>
      <c r="O362" s="204">
        <v>14501.34</v>
      </c>
      <c r="P362" s="204">
        <v>486070.44</v>
      </c>
      <c r="Q362" s="204">
        <v>124811.66</v>
      </c>
      <c r="R362" s="204">
        <v>193556.34</v>
      </c>
      <c r="S362" s="204">
        <v>234735.96</v>
      </c>
      <c r="T362" s="204">
        <v>91552.38</v>
      </c>
      <c r="U362" s="204">
        <v>71375.64</v>
      </c>
      <c r="V362" s="204">
        <v>38689.56</v>
      </c>
      <c r="W362" s="204">
        <v>38614.519999999997</v>
      </c>
      <c r="X362" s="204">
        <v>3817328.06</v>
      </c>
      <c r="Y362" s="204">
        <v>121993.89</v>
      </c>
      <c r="Z362" s="204">
        <v>85653.51</v>
      </c>
      <c r="AA362" s="204">
        <v>96349.71</v>
      </c>
      <c r="AB362" s="204">
        <v>892.74</v>
      </c>
      <c r="AC362" s="204">
        <v>22543.95</v>
      </c>
      <c r="AD362" s="204">
        <v>53359.65</v>
      </c>
      <c r="AE362" s="204">
        <v>43394.74</v>
      </c>
      <c r="AF362" s="204">
        <v>31310.240000000002</v>
      </c>
      <c r="AG362" s="204">
        <v>16881.47</v>
      </c>
      <c r="AH362" s="204">
        <v>78404.44</v>
      </c>
      <c r="AI362" s="204">
        <v>196239.68</v>
      </c>
      <c r="AJ362" s="204">
        <v>105780.56</v>
      </c>
      <c r="AK362" s="204">
        <v>56962.5</v>
      </c>
      <c r="AL362" s="204">
        <v>1528765.84</v>
      </c>
      <c r="AM362" s="204">
        <v>91260.63</v>
      </c>
      <c r="AN362" s="204">
        <v>31779.99</v>
      </c>
      <c r="AO362" s="204">
        <v>118305.31</v>
      </c>
      <c r="AP362" s="204">
        <v>37641.870000000003</v>
      </c>
      <c r="AQ362" s="204">
        <v>67911.33</v>
      </c>
      <c r="AR362" s="204">
        <v>2333.34</v>
      </c>
      <c r="AS362" s="204">
        <v>439676.46</v>
      </c>
      <c r="AT362" s="204">
        <v>85170</v>
      </c>
      <c r="AU362" s="204">
        <v>547196.01</v>
      </c>
      <c r="AV362" s="204">
        <v>253233.6</v>
      </c>
      <c r="AW362" s="204">
        <v>2291.0100000000002</v>
      </c>
      <c r="AX362" s="204">
        <v>20178</v>
      </c>
      <c r="AY362" s="204">
        <v>612881.64</v>
      </c>
      <c r="AZ362" s="204">
        <v>18605.009999999998</v>
      </c>
      <c r="BA362" s="204">
        <v>86628.36</v>
      </c>
      <c r="BB362" s="204">
        <v>647871.12</v>
      </c>
      <c r="BC362" s="204">
        <v>1036337.94</v>
      </c>
      <c r="BD362" s="204">
        <v>1625024.67</v>
      </c>
      <c r="BE362" s="204">
        <v>453811.17</v>
      </c>
      <c r="BF362" s="204">
        <v>15492</v>
      </c>
      <c r="BG362" s="204">
        <v>1515407.07</v>
      </c>
      <c r="BH362" s="204">
        <v>1434537.03</v>
      </c>
      <c r="BI362" s="204">
        <v>45095.97</v>
      </c>
      <c r="BJ362" s="204">
        <v>26736.68</v>
      </c>
      <c r="BK362" s="204">
        <v>58791.39</v>
      </c>
      <c r="BL362" s="204">
        <v>16070.01</v>
      </c>
      <c r="BM362" s="204">
        <v>185000.01</v>
      </c>
      <c r="BN362" s="204">
        <v>143567.49</v>
      </c>
      <c r="BO362" s="204">
        <v>85654.84</v>
      </c>
      <c r="BP362" s="204">
        <v>107880</v>
      </c>
      <c r="BQ362" s="204">
        <v>39948.99</v>
      </c>
      <c r="BR362" s="204">
        <v>118555.29</v>
      </c>
      <c r="BS362" s="204">
        <v>5816907.4500000002</v>
      </c>
      <c r="BT362" s="204">
        <v>14501.01</v>
      </c>
      <c r="BU362" s="204">
        <v>159720.99</v>
      </c>
      <c r="BV362" s="204"/>
      <c r="BW362" s="204"/>
      <c r="BX362" s="204"/>
      <c r="BY362" s="204">
        <v>798433.05</v>
      </c>
      <c r="BZ362" s="204"/>
      <c r="CA362" s="204">
        <v>150152.1</v>
      </c>
      <c r="CB362" s="204">
        <v>30699.99</v>
      </c>
      <c r="CC362" s="204">
        <v>225982.56</v>
      </c>
      <c r="CD362" s="204"/>
      <c r="CE362" s="204"/>
      <c r="CF362" s="204">
        <v>97431.45</v>
      </c>
      <c r="CG362" s="204">
        <v>13611.12</v>
      </c>
      <c r="CH362" s="204">
        <v>30234.959999999999</v>
      </c>
      <c r="CI362" s="204">
        <v>20364.990000000002</v>
      </c>
      <c r="CJ362" s="204"/>
      <c r="CK362" s="204">
        <v>614312.01</v>
      </c>
      <c r="CL362" s="204">
        <v>7449.99</v>
      </c>
      <c r="CM362" s="204">
        <v>54377.08</v>
      </c>
    </row>
    <row r="363" spans="1:91" ht="24.6">
      <c r="A363" s="125">
        <v>38</v>
      </c>
      <c r="B363" s="255" t="s">
        <v>1090</v>
      </c>
      <c r="C363" s="128" t="s">
        <v>1309</v>
      </c>
      <c r="D363" s="204">
        <v>14508.28</v>
      </c>
      <c r="E363" s="204">
        <v>16624.68</v>
      </c>
      <c r="F363" s="204">
        <v>20682.59</v>
      </c>
      <c r="G363" s="204">
        <v>5520</v>
      </c>
      <c r="H363" s="204">
        <v>20164.400000000001</v>
      </c>
      <c r="I363" s="204"/>
      <c r="J363" s="204"/>
      <c r="K363" s="204"/>
      <c r="L363" s="204">
        <v>44261.52</v>
      </c>
      <c r="M363" s="204">
        <v>24679.08</v>
      </c>
      <c r="N363" s="204">
        <v>4936.47</v>
      </c>
      <c r="O363" s="204">
        <v>14884.64</v>
      </c>
      <c r="P363" s="204">
        <v>99276.93</v>
      </c>
      <c r="Q363" s="204">
        <v>2616.66</v>
      </c>
      <c r="R363" s="204">
        <v>41737.769999999997</v>
      </c>
      <c r="S363" s="204">
        <v>49322.64</v>
      </c>
      <c r="T363" s="204"/>
      <c r="U363" s="204">
        <v>46775.76</v>
      </c>
      <c r="V363" s="204">
        <v>12600</v>
      </c>
      <c r="W363" s="204">
        <v>888.88</v>
      </c>
      <c r="X363" s="204">
        <v>34967.360000000001</v>
      </c>
      <c r="Y363" s="204">
        <v>57586.33</v>
      </c>
      <c r="Z363" s="204">
        <v>31772.16</v>
      </c>
      <c r="AA363" s="204">
        <v>590.01</v>
      </c>
      <c r="AB363" s="204">
        <v>13617.36</v>
      </c>
      <c r="AC363" s="204">
        <v>7845</v>
      </c>
      <c r="AD363" s="204"/>
      <c r="AE363" s="204"/>
      <c r="AF363" s="204">
        <v>5017.6000000000004</v>
      </c>
      <c r="AG363" s="204">
        <v>7186.59</v>
      </c>
      <c r="AH363" s="204">
        <v>52952.01</v>
      </c>
      <c r="AI363" s="204">
        <v>7041.68</v>
      </c>
      <c r="AJ363" s="204">
        <v>30091.3</v>
      </c>
      <c r="AK363" s="204">
        <v>51213.34</v>
      </c>
      <c r="AL363" s="204">
        <v>32038.080000000002</v>
      </c>
      <c r="AM363" s="204">
        <v>3759.99</v>
      </c>
      <c r="AN363" s="204">
        <v>4500</v>
      </c>
      <c r="AO363" s="204">
        <v>4909.8100000000004</v>
      </c>
      <c r="AP363" s="204">
        <v>21499.98</v>
      </c>
      <c r="AQ363" s="204">
        <v>29473.32</v>
      </c>
      <c r="AR363" s="204">
        <v>81817.59</v>
      </c>
      <c r="AS363" s="204">
        <v>15000</v>
      </c>
      <c r="AT363" s="204">
        <v>33871.32</v>
      </c>
      <c r="AU363" s="204">
        <v>49237.11</v>
      </c>
      <c r="AV363" s="204">
        <v>107280.23</v>
      </c>
      <c r="AW363" s="204">
        <v>13850.01</v>
      </c>
      <c r="AX363" s="204">
        <v>30500.01</v>
      </c>
      <c r="AY363" s="204"/>
      <c r="AZ363" s="204">
        <v>100233.33</v>
      </c>
      <c r="BA363" s="204">
        <v>145160.26999999999</v>
      </c>
      <c r="BB363" s="204">
        <v>85820.160000000003</v>
      </c>
      <c r="BC363" s="204">
        <v>48271.41</v>
      </c>
      <c r="BD363" s="204">
        <v>7183.32</v>
      </c>
      <c r="BE363" s="204">
        <v>83518.8</v>
      </c>
      <c r="BF363" s="204"/>
      <c r="BG363" s="204">
        <v>31017</v>
      </c>
      <c r="BH363" s="204"/>
      <c r="BI363" s="204"/>
      <c r="BJ363" s="204"/>
      <c r="BK363" s="204">
        <v>33342</v>
      </c>
      <c r="BL363" s="204">
        <v>7400.01</v>
      </c>
      <c r="BM363" s="204">
        <v>33079.47</v>
      </c>
      <c r="BN363" s="204">
        <v>4850.88</v>
      </c>
      <c r="BO363" s="204">
        <v>24863.22</v>
      </c>
      <c r="BP363" s="204">
        <v>11739.99</v>
      </c>
      <c r="BQ363" s="204">
        <v>6579.21</v>
      </c>
      <c r="BR363" s="204">
        <v>18377.009999999998</v>
      </c>
      <c r="BS363" s="204">
        <v>804429.99</v>
      </c>
      <c r="BT363" s="204">
        <v>63748.2</v>
      </c>
      <c r="BU363" s="204">
        <v>18582</v>
      </c>
      <c r="BV363" s="204">
        <v>341406.51</v>
      </c>
      <c r="BW363" s="204">
        <v>115999.3</v>
      </c>
      <c r="BX363" s="204">
        <v>68971.47</v>
      </c>
      <c r="BY363" s="204">
        <v>166328.31</v>
      </c>
      <c r="BZ363" s="204">
        <v>39027.589999999997</v>
      </c>
      <c r="CA363" s="204">
        <v>27969.99</v>
      </c>
      <c r="CB363" s="204">
        <v>1663.32</v>
      </c>
      <c r="CC363" s="204"/>
      <c r="CD363" s="204">
        <v>30890.01</v>
      </c>
      <c r="CE363" s="204">
        <v>116031.99</v>
      </c>
      <c r="CF363" s="204">
        <v>3829.26</v>
      </c>
      <c r="CG363" s="204">
        <v>8820</v>
      </c>
      <c r="CH363" s="204">
        <v>13599.96</v>
      </c>
      <c r="CI363" s="204">
        <v>64173.93</v>
      </c>
      <c r="CJ363" s="204">
        <v>4308.99</v>
      </c>
      <c r="CK363" s="204"/>
      <c r="CL363" s="204">
        <v>27912.15</v>
      </c>
      <c r="CM363" s="204">
        <v>24299.79</v>
      </c>
    </row>
    <row r="364" spans="1:91" ht="24.6">
      <c r="A364" s="125">
        <v>38</v>
      </c>
      <c r="B364" s="255" t="s">
        <v>1091</v>
      </c>
      <c r="C364" s="128" t="s">
        <v>1310</v>
      </c>
      <c r="D364" s="204">
        <v>115660.98</v>
      </c>
      <c r="E364" s="204">
        <v>35935.49</v>
      </c>
      <c r="F364" s="204">
        <v>76486.929999999993</v>
      </c>
      <c r="G364" s="204">
        <v>66037.78</v>
      </c>
      <c r="H364" s="204">
        <v>37459.11</v>
      </c>
      <c r="I364" s="204">
        <v>32217.4</v>
      </c>
      <c r="J364" s="204"/>
      <c r="K364" s="204">
        <v>8471.5</v>
      </c>
      <c r="L364" s="204">
        <v>151125.79999999999</v>
      </c>
      <c r="M364" s="204">
        <v>13412.21</v>
      </c>
      <c r="N364" s="204">
        <v>95233.57</v>
      </c>
      <c r="O364" s="204">
        <v>8338.35</v>
      </c>
      <c r="P364" s="204">
        <v>224415</v>
      </c>
      <c r="Q364" s="204">
        <v>10749.99</v>
      </c>
      <c r="R364" s="204">
        <v>130404.42</v>
      </c>
      <c r="S364" s="204">
        <v>30940.97</v>
      </c>
      <c r="T364" s="204">
        <v>48568.89</v>
      </c>
      <c r="U364" s="204">
        <v>12116.66</v>
      </c>
      <c r="V364" s="204">
        <v>17646.66</v>
      </c>
      <c r="W364" s="204">
        <v>6661.17</v>
      </c>
      <c r="X364" s="204">
        <v>11043.36</v>
      </c>
      <c r="Y364" s="204">
        <v>69454.039999999994</v>
      </c>
      <c r="Z364" s="204">
        <v>21703.599999999999</v>
      </c>
      <c r="AA364" s="204">
        <v>128250.89</v>
      </c>
      <c r="AB364" s="204">
        <v>16646.97</v>
      </c>
      <c r="AC364" s="204">
        <v>3461.34</v>
      </c>
      <c r="AD364" s="204">
        <v>55555.56</v>
      </c>
      <c r="AE364" s="204">
        <v>91865.76</v>
      </c>
      <c r="AF364" s="204"/>
      <c r="AG364" s="204">
        <v>9636.89</v>
      </c>
      <c r="AH364" s="204">
        <v>6312.99</v>
      </c>
      <c r="AI364" s="204">
        <v>21299.84</v>
      </c>
      <c r="AJ364" s="204">
        <v>27026.46</v>
      </c>
      <c r="AK364" s="204">
        <v>11466.67</v>
      </c>
      <c r="AL364" s="204">
        <v>616490.72</v>
      </c>
      <c r="AM364" s="204">
        <v>29787.82</v>
      </c>
      <c r="AN364" s="204">
        <v>17274.990000000002</v>
      </c>
      <c r="AO364" s="204">
        <v>24570.86</v>
      </c>
      <c r="AP364" s="204">
        <v>7445.67</v>
      </c>
      <c r="AQ364" s="204">
        <v>285510.03000000003</v>
      </c>
      <c r="AR364" s="204">
        <v>2566.6799999999998</v>
      </c>
      <c r="AS364" s="204">
        <v>36489.99</v>
      </c>
      <c r="AT364" s="204">
        <v>86448.54</v>
      </c>
      <c r="AU364" s="204">
        <v>119506.68</v>
      </c>
      <c r="AV364" s="204">
        <v>24641.3</v>
      </c>
      <c r="AW364" s="204">
        <v>138049.35</v>
      </c>
      <c r="AX364" s="204">
        <v>2874.99</v>
      </c>
      <c r="AY364" s="204">
        <v>8333.31</v>
      </c>
      <c r="AZ364" s="204">
        <v>20623.47</v>
      </c>
      <c r="BA364" s="204">
        <v>17908.32</v>
      </c>
      <c r="BB364" s="204">
        <v>45833.34</v>
      </c>
      <c r="BC364" s="204">
        <v>13951.2</v>
      </c>
      <c r="BD364" s="204">
        <v>218846.67</v>
      </c>
      <c r="BE364" s="204">
        <v>129112.39</v>
      </c>
      <c r="BF364" s="204">
        <v>32465.46</v>
      </c>
      <c r="BG364" s="204">
        <v>48426.66</v>
      </c>
      <c r="BH364" s="204">
        <v>233591.64</v>
      </c>
      <c r="BI364" s="204">
        <v>447160.63</v>
      </c>
      <c r="BJ364" s="204">
        <v>53275.86</v>
      </c>
      <c r="BK364" s="204">
        <v>30020.82</v>
      </c>
      <c r="BL364" s="204">
        <v>99132.33</v>
      </c>
      <c r="BM364" s="204"/>
      <c r="BN364" s="204">
        <v>100993.44</v>
      </c>
      <c r="BO364" s="204">
        <v>116131.72</v>
      </c>
      <c r="BP364" s="204">
        <v>44642.400000000001</v>
      </c>
      <c r="BQ364" s="204">
        <v>218710.84</v>
      </c>
      <c r="BR364" s="204">
        <v>63189.99</v>
      </c>
      <c r="BS364" s="204">
        <v>89295.06</v>
      </c>
      <c r="BT364" s="204">
        <v>52179.93</v>
      </c>
      <c r="BU364" s="204"/>
      <c r="BV364" s="204"/>
      <c r="BW364" s="204"/>
      <c r="BX364" s="204"/>
      <c r="BY364" s="204">
        <v>122958.97</v>
      </c>
      <c r="BZ364" s="204"/>
      <c r="CA364" s="204">
        <v>70752.990000000005</v>
      </c>
      <c r="CB364" s="204">
        <v>17410.95</v>
      </c>
      <c r="CC364" s="204">
        <v>24856.61</v>
      </c>
      <c r="CD364" s="204">
        <v>47677.01</v>
      </c>
      <c r="CE364" s="204"/>
      <c r="CF364" s="204">
        <v>2166.66</v>
      </c>
      <c r="CG364" s="204">
        <v>19640.490000000002</v>
      </c>
      <c r="CH364" s="204"/>
      <c r="CI364" s="204"/>
      <c r="CJ364" s="204"/>
      <c r="CK364" s="204"/>
      <c r="CL364" s="204">
        <v>151130.70000000001</v>
      </c>
      <c r="CM364" s="204">
        <v>34069.89</v>
      </c>
    </row>
    <row r="365" spans="1:91" ht="24.6">
      <c r="A365" s="125">
        <v>38</v>
      </c>
      <c r="B365" s="255" t="s">
        <v>1092</v>
      </c>
      <c r="C365" s="128" t="s">
        <v>1311</v>
      </c>
      <c r="D365" s="204"/>
      <c r="E365" s="204"/>
      <c r="F365" s="204"/>
      <c r="G365" s="204"/>
      <c r="H365" s="204"/>
      <c r="I365" s="204"/>
      <c r="J365" s="204">
        <v>28948.42</v>
      </c>
      <c r="K365" s="204"/>
      <c r="L365" s="204"/>
      <c r="M365" s="204"/>
      <c r="N365" s="204"/>
      <c r="O365" s="204"/>
      <c r="P365" s="204"/>
      <c r="Q365" s="204">
        <v>2723.34</v>
      </c>
      <c r="R365" s="204"/>
      <c r="S365" s="204"/>
      <c r="T365" s="204">
        <v>750</v>
      </c>
      <c r="U365" s="204"/>
      <c r="V365" s="204"/>
      <c r="W365" s="204"/>
      <c r="X365" s="204"/>
      <c r="Y365" s="204">
        <v>6041.49</v>
      </c>
      <c r="Z365" s="204"/>
      <c r="AA365" s="204"/>
      <c r="AB365" s="204">
        <v>8283.33</v>
      </c>
      <c r="AC365" s="204"/>
      <c r="AD365" s="204"/>
      <c r="AE365" s="204"/>
      <c r="AF365" s="204"/>
      <c r="AG365" s="204"/>
      <c r="AH365" s="204"/>
      <c r="AI365" s="204"/>
      <c r="AJ365" s="204"/>
      <c r="AK365" s="204"/>
      <c r="AL365" s="204">
        <v>1611.84</v>
      </c>
      <c r="AM365" s="204"/>
      <c r="AN365" s="204"/>
      <c r="AO365" s="204"/>
      <c r="AP365" s="204"/>
      <c r="AQ365" s="204">
        <v>1515.57</v>
      </c>
      <c r="AR365" s="204"/>
      <c r="AS365" s="204"/>
      <c r="AT365" s="204"/>
      <c r="AU365" s="204">
        <v>18910.5</v>
      </c>
      <c r="AV365" s="204">
        <v>31942</v>
      </c>
      <c r="AW365" s="204"/>
      <c r="AX365" s="204"/>
      <c r="AY365" s="204"/>
      <c r="AZ365" s="204"/>
      <c r="BA365" s="204"/>
      <c r="BB365" s="204"/>
      <c r="BC365" s="204"/>
      <c r="BD365" s="204">
        <v>2414.2800000000002</v>
      </c>
      <c r="BE365" s="204"/>
      <c r="BF365" s="204">
        <v>653.49</v>
      </c>
      <c r="BG365" s="204">
        <v>5096.6400000000003</v>
      </c>
      <c r="BH365" s="204">
        <v>155908.25</v>
      </c>
      <c r="BI365" s="204">
        <v>2916.66</v>
      </c>
      <c r="BJ365" s="204">
        <v>15617.31</v>
      </c>
      <c r="BK365" s="204">
        <v>21121.68</v>
      </c>
      <c r="BL365" s="204"/>
      <c r="BM365" s="204"/>
      <c r="BN365" s="204">
        <v>18195.48</v>
      </c>
      <c r="BO365" s="204"/>
      <c r="BP365" s="204">
        <v>55092.72</v>
      </c>
      <c r="BQ365" s="204">
        <v>14997.6</v>
      </c>
      <c r="BR365" s="204">
        <v>1633.32</v>
      </c>
      <c r="BS365" s="206">
        <v>36329.550000000003</v>
      </c>
      <c r="BT365" s="204"/>
      <c r="BU365" s="204">
        <v>52496.01</v>
      </c>
      <c r="BV365" s="206">
        <v>20933.009999999998</v>
      </c>
      <c r="BW365" s="204"/>
      <c r="BX365" s="204"/>
      <c r="BY365" s="206">
        <v>56805.06</v>
      </c>
      <c r="BZ365" s="204"/>
      <c r="CA365" s="204"/>
      <c r="CB365" s="204"/>
      <c r="CC365" s="204"/>
      <c r="CD365" s="204">
        <v>290.19</v>
      </c>
      <c r="CE365" s="204"/>
      <c r="CF365" s="204"/>
      <c r="CG365" s="204">
        <v>1338.33</v>
      </c>
      <c r="CH365" s="204"/>
      <c r="CI365" s="204"/>
      <c r="CJ365" s="204"/>
      <c r="CK365" s="204"/>
      <c r="CL365" s="204"/>
      <c r="CM365" s="204">
        <v>1175.01</v>
      </c>
    </row>
    <row r="366" spans="1:91" ht="24.6">
      <c r="A366" s="125">
        <v>38</v>
      </c>
      <c r="B366" s="255" t="s">
        <v>1093</v>
      </c>
      <c r="C366" s="128" t="s">
        <v>634</v>
      </c>
      <c r="D366" s="204"/>
      <c r="E366" s="204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>
        <v>15250</v>
      </c>
      <c r="AL366" s="204">
        <v>19133.240000000002</v>
      </c>
      <c r="AM366" s="204"/>
      <c r="AN366" s="204"/>
      <c r="AO366" s="204"/>
      <c r="AP366" s="204"/>
      <c r="AQ366" s="204"/>
      <c r="AR366" s="204"/>
      <c r="AS366" s="204"/>
      <c r="AT366" s="204"/>
      <c r="AU366" s="204"/>
      <c r="AV366" s="204"/>
      <c r="AW366" s="204"/>
      <c r="AX366" s="204">
        <v>1281.6600000000001</v>
      </c>
      <c r="AY366" s="204"/>
      <c r="AZ366" s="204"/>
      <c r="BA366" s="204">
        <v>4200</v>
      </c>
      <c r="BB366" s="204"/>
      <c r="BC366" s="204">
        <v>2000.01</v>
      </c>
      <c r="BD366" s="204">
        <v>30000</v>
      </c>
      <c r="BE366" s="204">
        <v>7498.32</v>
      </c>
      <c r="BF366" s="204"/>
      <c r="BG366" s="204">
        <v>2393.34</v>
      </c>
      <c r="BH366" s="204">
        <v>17526.87</v>
      </c>
      <c r="BI366" s="204">
        <v>7874.16</v>
      </c>
      <c r="BJ366" s="204">
        <v>14747.97</v>
      </c>
      <c r="BK366" s="204">
        <v>1291.68</v>
      </c>
      <c r="BL366" s="204">
        <v>5867.64</v>
      </c>
      <c r="BM366" s="204"/>
      <c r="BN366" s="204"/>
      <c r="BO366" s="204"/>
      <c r="BP366" s="204">
        <v>1391.52</v>
      </c>
      <c r="BQ366" s="204"/>
      <c r="BR366" s="204">
        <v>61500</v>
      </c>
      <c r="BS366" s="206">
        <v>31041.66</v>
      </c>
      <c r="BT366" s="204"/>
      <c r="BU366" s="204">
        <v>9848.16</v>
      </c>
      <c r="BV366" s="206"/>
      <c r="BW366" s="204"/>
      <c r="BX366" s="204">
        <v>470.79</v>
      </c>
      <c r="BY366" s="204">
        <v>9075</v>
      </c>
      <c r="BZ366" s="204"/>
      <c r="CA366" s="204"/>
      <c r="CB366" s="204"/>
      <c r="CC366" s="204"/>
      <c r="CD366" s="204"/>
      <c r="CE366" s="204"/>
      <c r="CF366" s="204">
        <v>2120.61</v>
      </c>
      <c r="CG366" s="204"/>
      <c r="CH366" s="204"/>
      <c r="CI366" s="204"/>
      <c r="CJ366" s="204"/>
      <c r="CK366" s="204">
        <v>3500.01</v>
      </c>
      <c r="CL366" s="204"/>
      <c r="CM366" s="204">
        <v>28632.35</v>
      </c>
    </row>
    <row r="367" spans="1:91" ht="24.6">
      <c r="A367" s="125">
        <v>38</v>
      </c>
      <c r="B367" s="255" t="s">
        <v>1094</v>
      </c>
      <c r="C367" s="128" t="s">
        <v>1312</v>
      </c>
      <c r="D367" s="204"/>
      <c r="E367" s="204">
        <v>83540.95</v>
      </c>
      <c r="F367" s="204"/>
      <c r="G367" s="204"/>
      <c r="H367" s="204"/>
      <c r="I367" s="204">
        <v>21631.279999999999</v>
      </c>
      <c r="J367" s="204"/>
      <c r="K367" s="204"/>
      <c r="L367" s="204">
        <v>56030.07</v>
      </c>
      <c r="M367" s="204"/>
      <c r="N367" s="204"/>
      <c r="O367" s="204"/>
      <c r="P367" s="204">
        <v>21302.37</v>
      </c>
      <c r="Q367" s="204">
        <v>12416.67</v>
      </c>
      <c r="R367" s="204">
        <v>59975.88</v>
      </c>
      <c r="S367" s="204">
        <v>1486.89</v>
      </c>
      <c r="T367" s="204"/>
      <c r="U367" s="204">
        <v>5514.93</v>
      </c>
      <c r="V367" s="204"/>
      <c r="W367" s="204"/>
      <c r="X367" s="204">
        <v>21490.82</v>
      </c>
      <c r="Y367" s="204">
        <v>24226.7</v>
      </c>
      <c r="Z367" s="204">
        <v>8180.85</v>
      </c>
      <c r="AA367" s="204"/>
      <c r="AB367" s="204"/>
      <c r="AC367" s="204">
        <v>6582.99</v>
      </c>
      <c r="AD367" s="204"/>
      <c r="AE367" s="204">
        <v>44989.78</v>
      </c>
      <c r="AF367" s="204"/>
      <c r="AG367" s="204">
        <v>2023.17</v>
      </c>
      <c r="AH367" s="204">
        <v>27722.22</v>
      </c>
      <c r="AI367" s="204">
        <v>34105.32</v>
      </c>
      <c r="AJ367" s="204">
        <v>12938.82</v>
      </c>
      <c r="AK367" s="204">
        <v>909.5</v>
      </c>
      <c r="AL367" s="204">
        <v>89290.6</v>
      </c>
      <c r="AM367" s="204"/>
      <c r="AN367" s="204"/>
      <c r="AO367" s="204">
        <v>31664.959999999999</v>
      </c>
      <c r="AP367" s="204"/>
      <c r="AQ367" s="204">
        <v>13561.74</v>
      </c>
      <c r="AR367" s="204"/>
      <c r="AS367" s="204">
        <v>39546.120000000003</v>
      </c>
      <c r="AT367" s="204">
        <v>17059.47</v>
      </c>
      <c r="AU367" s="204">
        <v>28583.01</v>
      </c>
      <c r="AV367" s="204"/>
      <c r="AW367" s="204"/>
      <c r="AX367" s="204"/>
      <c r="AY367" s="204"/>
      <c r="AZ367" s="204"/>
      <c r="BA367" s="204">
        <v>23189.97</v>
      </c>
      <c r="BB367" s="204"/>
      <c r="BC367" s="204"/>
      <c r="BD367" s="204">
        <v>20053.919999999998</v>
      </c>
      <c r="BE367" s="204">
        <v>137926.20000000001</v>
      </c>
      <c r="BF367" s="204">
        <v>11666.64</v>
      </c>
      <c r="BG367" s="204"/>
      <c r="BH367" s="204">
        <v>875462.4</v>
      </c>
      <c r="BI367" s="204">
        <v>24999.99</v>
      </c>
      <c r="BJ367" s="204">
        <v>27769.439999999999</v>
      </c>
      <c r="BK367" s="204">
        <v>1723.08</v>
      </c>
      <c r="BL367" s="204">
        <v>29474.85</v>
      </c>
      <c r="BM367" s="204"/>
      <c r="BN367" s="204"/>
      <c r="BO367" s="204">
        <v>35583.33</v>
      </c>
      <c r="BP367" s="204"/>
      <c r="BQ367" s="204"/>
      <c r="BR367" s="204">
        <v>29160.54</v>
      </c>
      <c r="BS367" s="204">
        <v>264578.52</v>
      </c>
      <c r="BT367" s="204"/>
      <c r="BU367" s="204"/>
      <c r="BV367" s="204">
        <v>159799.53</v>
      </c>
      <c r="BW367" s="204"/>
      <c r="BX367" s="204"/>
      <c r="BY367" s="204">
        <v>54579.48</v>
      </c>
      <c r="BZ367" s="204"/>
      <c r="CA367" s="204">
        <v>24866.67</v>
      </c>
      <c r="CB367" s="204"/>
      <c r="CC367" s="204"/>
      <c r="CD367" s="204"/>
      <c r="CE367" s="204"/>
      <c r="CF367" s="204"/>
      <c r="CG367" s="204"/>
      <c r="CH367" s="204"/>
      <c r="CI367" s="204">
        <v>32433.33</v>
      </c>
      <c r="CJ367" s="204"/>
      <c r="CK367" s="204">
        <v>20766.330000000002</v>
      </c>
      <c r="CL367" s="204">
        <v>144399.99</v>
      </c>
      <c r="CM367" s="204">
        <v>5799.99</v>
      </c>
    </row>
    <row r="368" spans="1:91" ht="24.6">
      <c r="A368" s="125">
        <v>38</v>
      </c>
      <c r="B368" s="255" t="s">
        <v>1095</v>
      </c>
      <c r="C368" s="128" t="s">
        <v>635</v>
      </c>
      <c r="D368" s="204"/>
      <c r="E368" s="204"/>
      <c r="F368" s="204"/>
      <c r="G368" s="204"/>
      <c r="H368" s="204"/>
      <c r="I368" s="204"/>
      <c r="J368" s="204"/>
      <c r="K368" s="204"/>
      <c r="L368" s="204">
        <v>6000</v>
      </c>
      <c r="M368" s="204"/>
      <c r="N368" s="204"/>
      <c r="O368" s="204"/>
      <c r="P368" s="204"/>
      <c r="Q368" s="204"/>
      <c r="R368" s="204">
        <v>1662.06</v>
      </c>
      <c r="S368" s="204"/>
      <c r="T368" s="204"/>
      <c r="U368" s="204"/>
      <c r="V368" s="204"/>
      <c r="W368" s="204"/>
      <c r="X368" s="204"/>
      <c r="Y368" s="204"/>
      <c r="Z368" s="204">
        <v>6721.46</v>
      </c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>
        <v>50256.84</v>
      </c>
      <c r="AM368" s="204"/>
      <c r="AN368" s="204"/>
      <c r="AO368" s="204"/>
      <c r="AP368" s="204"/>
      <c r="AQ368" s="204"/>
      <c r="AR368" s="204"/>
      <c r="AS368" s="204"/>
      <c r="AT368" s="204">
        <v>4671.87</v>
      </c>
      <c r="AU368" s="204"/>
      <c r="AV368" s="204"/>
      <c r="AW368" s="204"/>
      <c r="AX368" s="204"/>
      <c r="AY368" s="204"/>
      <c r="AZ368" s="204"/>
      <c r="BA368" s="204"/>
      <c r="BB368" s="204"/>
      <c r="BC368" s="204"/>
      <c r="BD368" s="204">
        <v>65974.53</v>
      </c>
      <c r="BE368" s="204"/>
      <c r="BF368" s="204">
        <v>5983.32</v>
      </c>
      <c r="BG368" s="204"/>
      <c r="BH368" s="204">
        <v>28167.87</v>
      </c>
      <c r="BI368" s="204"/>
      <c r="BJ368" s="204"/>
      <c r="BK368" s="204"/>
      <c r="BL368" s="204">
        <v>4128.42</v>
      </c>
      <c r="BM368" s="204"/>
      <c r="BN368" s="204"/>
      <c r="BO368" s="204"/>
      <c r="BP368" s="204"/>
      <c r="BQ368" s="204"/>
      <c r="BR368" s="204"/>
      <c r="BS368" s="206">
        <v>82500</v>
      </c>
      <c r="BT368" s="206"/>
      <c r="BU368" s="206"/>
      <c r="BV368" s="206"/>
      <c r="BW368" s="206"/>
      <c r="BX368" s="206"/>
      <c r="BY368" s="206">
        <v>11689.74</v>
      </c>
      <c r="BZ368" s="206">
        <v>3617.1</v>
      </c>
      <c r="CA368" s="206"/>
      <c r="CB368" s="206"/>
      <c r="CC368" s="206"/>
      <c r="CD368" s="206"/>
      <c r="CE368" s="206"/>
      <c r="CF368" s="206"/>
      <c r="CG368" s="206"/>
      <c r="CH368" s="206"/>
      <c r="CI368" s="206"/>
      <c r="CJ368" s="206"/>
      <c r="CK368" s="206"/>
      <c r="CL368" s="206"/>
      <c r="CM368" s="206"/>
    </row>
    <row r="369" spans="1:91" ht="24.6">
      <c r="A369" s="125">
        <v>38</v>
      </c>
      <c r="B369" s="255" t="s">
        <v>1096</v>
      </c>
      <c r="C369" s="128" t="s">
        <v>636</v>
      </c>
      <c r="D369" s="204"/>
      <c r="E369" s="204"/>
      <c r="F369" s="204">
        <v>20100.84</v>
      </c>
      <c r="G369" s="204"/>
      <c r="H369" s="204">
        <v>4201.32</v>
      </c>
      <c r="I369" s="204">
        <v>2140.69</v>
      </c>
      <c r="J369" s="204"/>
      <c r="K369" s="204">
        <v>6111.7</v>
      </c>
      <c r="L369" s="204">
        <v>27810.21</v>
      </c>
      <c r="M369" s="204"/>
      <c r="N369" s="204">
        <v>4823.49</v>
      </c>
      <c r="O369" s="204"/>
      <c r="P369" s="204"/>
      <c r="Q369" s="204"/>
      <c r="R369" s="204">
        <v>37161.75</v>
      </c>
      <c r="S369" s="204">
        <v>15411.66</v>
      </c>
      <c r="T369" s="204">
        <v>4866.66</v>
      </c>
      <c r="U369" s="204">
        <v>25824.99</v>
      </c>
      <c r="V369" s="204">
        <v>28242.99</v>
      </c>
      <c r="W369" s="204">
        <v>633.34</v>
      </c>
      <c r="X369" s="204"/>
      <c r="Y369" s="204">
        <v>15689.56</v>
      </c>
      <c r="Z369" s="204">
        <v>57214.09</v>
      </c>
      <c r="AA369" s="204"/>
      <c r="AB369" s="204">
        <v>30116.639999999999</v>
      </c>
      <c r="AC369" s="204">
        <v>7125</v>
      </c>
      <c r="AD369" s="204"/>
      <c r="AE369" s="204">
        <v>8602.5</v>
      </c>
      <c r="AF369" s="204">
        <v>10402.290000000001</v>
      </c>
      <c r="AG369" s="204"/>
      <c r="AH369" s="204">
        <v>7236.75</v>
      </c>
      <c r="AI369" s="204">
        <v>20188.48</v>
      </c>
      <c r="AJ369" s="204">
        <v>10468.39</v>
      </c>
      <c r="AK369" s="204">
        <v>18925</v>
      </c>
      <c r="AL369" s="204">
        <v>64767.08</v>
      </c>
      <c r="AM369" s="204"/>
      <c r="AN369" s="204"/>
      <c r="AO369" s="204">
        <v>3237.95</v>
      </c>
      <c r="AP369" s="204"/>
      <c r="AQ369" s="204">
        <v>8002.5</v>
      </c>
      <c r="AR369" s="204">
        <v>3900</v>
      </c>
      <c r="AS369" s="204"/>
      <c r="AT369" s="204">
        <v>15048.48</v>
      </c>
      <c r="AU369" s="204">
        <v>47597.46</v>
      </c>
      <c r="AV369" s="204"/>
      <c r="AW369" s="204"/>
      <c r="AX369" s="204"/>
      <c r="AY369" s="204"/>
      <c r="AZ369" s="204"/>
      <c r="BA369" s="204">
        <v>57381.66</v>
      </c>
      <c r="BB369" s="204">
        <v>45933.33</v>
      </c>
      <c r="BC369" s="204"/>
      <c r="BD369" s="204">
        <v>730.98</v>
      </c>
      <c r="BE369" s="204">
        <v>64536.12</v>
      </c>
      <c r="BF369" s="204"/>
      <c r="BG369" s="204">
        <v>24285.01</v>
      </c>
      <c r="BH369" s="204">
        <v>80607.48</v>
      </c>
      <c r="BI369" s="204">
        <v>17052.39</v>
      </c>
      <c r="BJ369" s="204">
        <v>40846.589999999997</v>
      </c>
      <c r="BK369" s="204">
        <v>1566.66</v>
      </c>
      <c r="BL369" s="204"/>
      <c r="BM369" s="204">
        <v>8084.34</v>
      </c>
      <c r="BN369" s="204">
        <v>16373.28</v>
      </c>
      <c r="BO369" s="204">
        <v>13942.53</v>
      </c>
      <c r="BP369" s="204">
        <v>22260</v>
      </c>
      <c r="BQ369" s="204">
        <v>7071.63</v>
      </c>
      <c r="BR369" s="204"/>
      <c r="BS369" s="206">
        <v>3666.66</v>
      </c>
      <c r="BT369" s="206"/>
      <c r="BU369" s="206">
        <v>7791.96</v>
      </c>
      <c r="BV369" s="206"/>
      <c r="BW369" s="204">
        <v>4709.49</v>
      </c>
      <c r="BX369" s="206">
        <v>8739.06</v>
      </c>
      <c r="BY369" s="206">
        <v>44753.82</v>
      </c>
      <c r="BZ369" s="206">
        <v>3699.99</v>
      </c>
      <c r="CA369" s="206">
        <v>2831.79</v>
      </c>
      <c r="CB369" s="206"/>
      <c r="CC369" s="206">
        <v>32770.050000000003</v>
      </c>
      <c r="CD369" s="206">
        <v>40613.339999999997</v>
      </c>
      <c r="CE369" s="206"/>
      <c r="CF369" s="206">
        <v>4399.9799999999996</v>
      </c>
      <c r="CG369" s="206">
        <v>3383.22</v>
      </c>
      <c r="CH369" s="206"/>
      <c r="CI369" s="206">
        <v>13725</v>
      </c>
      <c r="CJ369" s="206"/>
      <c r="CK369" s="206">
        <v>47034.36</v>
      </c>
      <c r="CL369" s="206"/>
      <c r="CM369" s="206">
        <v>2079.9899999999998</v>
      </c>
    </row>
    <row r="370" spans="1:91" ht="24.6">
      <c r="A370" s="125">
        <v>38</v>
      </c>
      <c r="B370" s="255" t="s">
        <v>1097</v>
      </c>
      <c r="C370" s="128" t="s">
        <v>1313</v>
      </c>
      <c r="D370" s="204">
        <v>110237.56</v>
      </c>
      <c r="E370" s="204">
        <v>141456.26999999999</v>
      </c>
      <c r="F370" s="204">
        <v>51364.21</v>
      </c>
      <c r="G370" s="204">
        <v>93414.19</v>
      </c>
      <c r="H370" s="204">
        <v>67685.070000000007</v>
      </c>
      <c r="I370" s="204">
        <v>71275.850000000006</v>
      </c>
      <c r="J370" s="204">
        <v>102001.82</v>
      </c>
      <c r="K370" s="204">
        <v>51841.43</v>
      </c>
      <c r="L370" s="204">
        <v>136173.60999999999</v>
      </c>
      <c r="M370" s="204">
        <v>247220.14</v>
      </c>
      <c r="N370" s="204">
        <v>133667.03</v>
      </c>
      <c r="O370" s="204">
        <v>41717.5</v>
      </c>
      <c r="P370" s="204">
        <v>248735.66</v>
      </c>
      <c r="Q370" s="204">
        <v>112767.44</v>
      </c>
      <c r="R370" s="204">
        <v>195220.08</v>
      </c>
      <c r="S370" s="204">
        <v>51464.66</v>
      </c>
      <c r="T370" s="204">
        <v>63493.39</v>
      </c>
      <c r="U370" s="204">
        <v>193909.3</v>
      </c>
      <c r="V370" s="204">
        <v>124797.56</v>
      </c>
      <c r="W370" s="204">
        <v>27949.42</v>
      </c>
      <c r="X370" s="204">
        <v>263599.78999999998</v>
      </c>
      <c r="Y370" s="204">
        <v>141478.57999999999</v>
      </c>
      <c r="Z370" s="204">
        <v>123733.78</v>
      </c>
      <c r="AA370" s="204">
        <v>59433.19</v>
      </c>
      <c r="AB370" s="204">
        <v>60808.41</v>
      </c>
      <c r="AC370" s="204">
        <v>27736.32</v>
      </c>
      <c r="AD370" s="204">
        <v>51680.55</v>
      </c>
      <c r="AE370" s="204">
        <v>121764.73</v>
      </c>
      <c r="AF370" s="204">
        <v>24024.560000000001</v>
      </c>
      <c r="AG370" s="204">
        <v>58895.519999999997</v>
      </c>
      <c r="AH370" s="204">
        <v>92413.33</v>
      </c>
      <c r="AI370" s="204">
        <v>26587.08</v>
      </c>
      <c r="AJ370" s="204">
        <v>85339.64</v>
      </c>
      <c r="AK370" s="204">
        <v>119212.34</v>
      </c>
      <c r="AL370" s="204">
        <v>711612.83</v>
      </c>
      <c r="AM370" s="204">
        <v>145526.57999999999</v>
      </c>
      <c r="AN370" s="204">
        <v>31716.69</v>
      </c>
      <c r="AO370" s="204">
        <v>303287.45</v>
      </c>
      <c r="AP370" s="204">
        <v>269046.95</v>
      </c>
      <c r="AQ370" s="204">
        <v>153571.73000000001</v>
      </c>
      <c r="AR370" s="204">
        <v>30919.16</v>
      </c>
      <c r="AS370" s="204">
        <v>1330095.8899999999</v>
      </c>
      <c r="AT370" s="204">
        <v>117653.12</v>
      </c>
      <c r="AU370" s="204">
        <v>362526.82</v>
      </c>
      <c r="AV370" s="204">
        <v>93356.11</v>
      </c>
      <c r="AW370" s="204">
        <v>58957.16</v>
      </c>
      <c r="AX370" s="204">
        <v>43570.99</v>
      </c>
      <c r="AY370" s="204">
        <v>62591.67</v>
      </c>
      <c r="AZ370" s="204">
        <v>102550.23</v>
      </c>
      <c r="BA370" s="204">
        <v>206298.69</v>
      </c>
      <c r="BB370" s="204">
        <v>166188.44</v>
      </c>
      <c r="BC370" s="204">
        <v>90175.01</v>
      </c>
      <c r="BD370" s="204">
        <v>608930.06000000006</v>
      </c>
      <c r="BE370" s="204">
        <v>207138.42</v>
      </c>
      <c r="BF370" s="204">
        <v>85997.5</v>
      </c>
      <c r="BG370" s="204">
        <v>102809.53</v>
      </c>
      <c r="BH370" s="204">
        <v>264810.3</v>
      </c>
      <c r="BI370" s="204">
        <v>7727.31</v>
      </c>
      <c r="BJ370" s="204">
        <v>27429.360000000001</v>
      </c>
      <c r="BK370" s="204">
        <v>104269.99</v>
      </c>
      <c r="BL370" s="204">
        <v>77644.31</v>
      </c>
      <c r="BM370" s="204">
        <v>262922.53000000003</v>
      </c>
      <c r="BN370" s="204">
        <v>117020.84</v>
      </c>
      <c r="BO370" s="204">
        <v>177454.69</v>
      </c>
      <c r="BP370" s="204">
        <v>344351.42</v>
      </c>
      <c r="BQ370" s="204">
        <v>291834.26</v>
      </c>
      <c r="BR370" s="204">
        <v>143994.84</v>
      </c>
      <c r="BS370" s="204"/>
      <c r="BT370" s="204">
        <v>170950</v>
      </c>
      <c r="BU370" s="204">
        <v>172936.41</v>
      </c>
      <c r="BV370" s="204">
        <v>282084.03000000003</v>
      </c>
      <c r="BW370" s="204">
        <v>39406.230000000003</v>
      </c>
      <c r="BX370" s="204">
        <v>92910.23</v>
      </c>
      <c r="BY370" s="204">
        <v>372246.77</v>
      </c>
      <c r="BZ370" s="204">
        <v>61840.12</v>
      </c>
      <c r="CA370" s="204">
        <v>12583.32</v>
      </c>
      <c r="CB370" s="204">
        <v>166387.18</v>
      </c>
      <c r="CC370" s="204">
        <v>260133.61</v>
      </c>
      <c r="CD370" s="204">
        <v>97172.56</v>
      </c>
      <c r="CE370" s="204">
        <v>134399.38</v>
      </c>
      <c r="CF370" s="204">
        <v>134693.37</v>
      </c>
      <c r="CG370" s="204">
        <v>145143.78</v>
      </c>
      <c r="CH370" s="204">
        <v>80726.89</v>
      </c>
      <c r="CI370" s="204">
        <v>32737.5</v>
      </c>
      <c r="CJ370" s="204">
        <v>66182.720000000001</v>
      </c>
      <c r="CK370" s="204">
        <v>292969.11</v>
      </c>
      <c r="CL370" s="204">
        <v>61918.91</v>
      </c>
      <c r="CM370" s="204">
        <v>62039.519999999997</v>
      </c>
    </row>
    <row r="371" spans="1:91" ht="24.6">
      <c r="A371" s="125">
        <v>38</v>
      </c>
      <c r="B371" s="255" t="s">
        <v>1098</v>
      </c>
      <c r="C371" s="128" t="s">
        <v>1314</v>
      </c>
      <c r="D371" s="204"/>
      <c r="E371" s="204">
        <v>214151.28</v>
      </c>
      <c r="F371" s="204">
        <v>108475.24</v>
      </c>
      <c r="G371" s="204">
        <v>111206.57</v>
      </c>
      <c r="H371" s="204">
        <v>157838.22</v>
      </c>
      <c r="I371" s="204">
        <v>154005.51999999999</v>
      </c>
      <c r="J371" s="204">
        <v>140830.34</v>
      </c>
      <c r="K371" s="204">
        <v>182480.13</v>
      </c>
      <c r="L371" s="204">
        <v>397673.2</v>
      </c>
      <c r="M371" s="204">
        <v>244915.06</v>
      </c>
      <c r="N371" s="204">
        <v>111082.95</v>
      </c>
      <c r="O371" s="204">
        <v>205916.71</v>
      </c>
      <c r="P371" s="204">
        <v>785966.03</v>
      </c>
      <c r="Q371" s="204">
        <v>210200.01</v>
      </c>
      <c r="R371" s="204">
        <v>255400.29</v>
      </c>
      <c r="S371" s="204">
        <v>53149.98</v>
      </c>
      <c r="T371" s="204">
        <v>46320</v>
      </c>
      <c r="U371" s="204">
        <v>50679.99</v>
      </c>
      <c r="V371" s="204">
        <v>102733.33</v>
      </c>
      <c r="W371" s="204">
        <v>49146.66</v>
      </c>
      <c r="X371" s="204">
        <v>237939.72</v>
      </c>
      <c r="Y371" s="204">
        <v>244794.74</v>
      </c>
      <c r="Z371" s="204">
        <v>129556.16</v>
      </c>
      <c r="AA371" s="204">
        <v>223260</v>
      </c>
      <c r="AB371" s="204">
        <v>58800</v>
      </c>
      <c r="AC371" s="204">
        <v>144949.98000000001</v>
      </c>
      <c r="AD371" s="204">
        <v>210000</v>
      </c>
      <c r="AE371" s="204">
        <v>199750</v>
      </c>
      <c r="AF371" s="204">
        <v>100312.76</v>
      </c>
      <c r="AG371" s="204">
        <v>131824.66</v>
      </c>
      <c r="AH371" s="204">
        <v>299300</v>
      </c>
      <c r="AI371" s="204">
        <v>62627.16</v>
      </c>
      <c r="AJ371" s="204">
        <v>434921.65</v>
      </c>
      <c r="AK371" s="204">
        <v>140200.01</v>
      </c>
      <c r="AL371" s="204">
        <v>780941.4</v>
      </c>
      <c r="AM371" s="204">
        <v>236924.97</v>
      </c>
      <c r="AN371" s="204"/>
      <c r="AO371" s="204">
        <v>540374.93999999994</v>
      </c>
      <c r="AP371" s="204">
        <v>264249.03999999998</v>
      </c>
      <c r="AQ371" s="204">
        <v>102167.49</v>
      </c>
      <c r="AR371" s="204">
        <v>157428.21</v>
      </c>
      <c r="AS371" s="204">
        <v>239517.99</v>
      </c>
      <c r="AT371" s="204">
        <v>128987.46</v>
      </c>
      <c r="AU371" s="204">
        <v>496811.64</v>
      </c>
      <c r="AV371" s="204">
        <v>367070</v>
      </c>
      <c r="AW371" s="204">
        <v>168951.33</v>
      </c>
      <c r="AX371" s="204">
        <v>109015.69</v>
      </c>
      <c r="AY371" s="204">
        <v>233578.98</v>
      </c>
      <c r="AZ371" s="204">
        <v>281733.55</v>
      </c>
      <c r="BA371" s="204">
        <v>251777.49</v>
      </c>
      <c r="BB371" s="204">
        <v>232083.34</v>
      </c>
      <c r="BC371" s="204">
        <v>3249.99</v>
      </c>
      <c r="BD371" s="204">
        <v>543342.31000000006</v>
      </c>
      <c r="BE371" s="204">
        <v>140294.94</v>
      </c>
      <c r="BF371" s="204"/>
      <c r="BG371" s="204">
        <v>66916.649999999994</v>
      </c>
      <c r="BH371" s="204">
        <v>191449.86</v>
      </c>
      <c r="BI371" s="204">
        <v>40149.9</v>
      </c>
      <c r="BJ371" s="204">
        <v>375949.89</v>
      </c>
      <c r="BK371" s="204">
        <v>2199.9899999999998</v>
      </c>
      <c r="BL371" s="204">
        <v>255735.32</v>
      </c>
      <c r="BM371" s="204">
        <v>302439.5</v>
      </c>
      <c r="BN371" s="204">
        <v>164697.51</v>
      </c>
      <c r="BO371" s="204">
        <v>37250.01</v>
      </c>
      <c r="BP371" s="204">
        <v>70316.66</v>
      </c>
      <c r="BQ371" s="204">
        <v>233900.01</v>
      </c>
      <c r="BR371" s="204">
        <v>119345.01</v>
      </c>
      <c r="BS371" s="204">
        <v>155375.01</v>
      </c>
      <c r="BT371" s="204">
        <v>230600.01</v>
      </c>
      <c r="BU371" s="204">
        <v>113833.33</v>
      </c>
      <c r="BV371" s="204">
        <v>455519.07</v>
      </c>
      <c r="BW371" s="204">
        <v>169599.48</v>
      </c>
      <c r="BX371" s="204"/>
      <c r="BY371" s="204">
        <v>299651.84999999998</v>
      </c>
      <c r="BZ371" s="204">
        <v>102000</v>
      </c>
      <c r="CA371" s="204"/>
      <c r="CB371" s="204">
        <v>312000</v>
      </c>
      <c r="CC371" s="204">
        <v>8942.51</v>
      </c>
      <c r="CD371" s="204">
        <v>99999.99</v>
      </c>
      <c r="CE371" s="204">
        <v>163999.01</v>
      </c>
      <c r="CF371" s="204">
        <v>283598.99</v>
      </c>
      <c r="CG371" s="204">
        <v>192750</v>
      </c>
      <c r="CH371" s="204">
        <v>163949.91</v>
      </c>
      <c r="CI371" s="204">
        <v>272150.01</v>
      </c>
      <c r="CJ371" s="204">
        <v>123999.99</v>
      </c>
      <c r="CK371" s="204">
        <v>392625</v>
      </c>
      <c r="CL371" s="204">
        <v>1500.03</v>
      </c>
      <c r="CM371" s="204">
        <v>20825.009999999998</v>
      </c>
    </row>
    <row r="372" spans="1:91" ht="24.6">
      <c r="A372" s="125">
        <v>38</v>
      </c>
      <c r="B372" s="255" t="s">
        <v>1099</v>
      </c>
      <c r="C372" s="128" t="s">
        <v>637</v>
      </c>
      <c r="D372" s="204">
        <v>70403.72</v>
      </c>
      <c r="E372" s="204">
        <v>76079.44</v>
      </c>
      <c r="F372" s="204">
        <v>25055.09</v>
      </c>
      <c r="G372" s="204">
        <v>78471.37</v>
      </c>
      <c r="H372" s="204">
        <v>23148.71</v>
      </c>
      <c r="I372" s="204">
        <v>26698.28</v>
      </c>
      <c r="J372" s="204">
        <v>35505.620000000003</v>
      </c>
      <c r="K372" s="204">
        <v>63562.45</v>
      </c>
      <c r="L372" s="204">
        <v>50325.34</v>
      </c>
      <c r="M372" s="204">
        <v>62392.71</v>
      </c>
      <c r="N372" s="204">
        <v>47383.82</v>
      </c>
      <c r="O372" s="204">
        <v>7036.18</v>
      </c>
      <c r="P372" s="204">
        <v>177362.76</v>
      </c>
      <c r="Q372" s="204">
        <v>816.99</v>
      </c>
      <c r="R372" s="204">
        <v>1449.99</v>
      </c>
      <c r="S372" s="204">
        <v>2374.98</v>
      </c>
      <c r="T372" s="204">
        <v>14919.99</v>
      </c>
      <c r="U372" s="204">
        <v>220913.1</v>
      </c>
      <c r="V372" s="204">
        <v>48499.5</v>
      </c>
      <c r="W372" s="204">
        <v>48333.34</v>
      </c>
      <c r="X372" s="204">
        <v>221038.97</v>
      </c>
      <c r="Y372" s="204">
        <v>69547.44</v>
      </c>
      <c r="Z372" s="204">
        <v>2838.14</v>
      </c>
      <c r="AA372" s="204">
        <v>49001.25</v>
      </c>
      <c r="AB372" s="204">
        <v>20030.759999999998</v>
      </c>
      <c r="AC372" s="204">
        <v>1107.48</v>
      </c>
      <c r="AD372" s="204">
        <v>22334.55</v>
      </c>
      <c r="AE372" s="204">
        <v>8050.34</v>
      </c>
      <c r="AF372" s="204"/>
      <c r="AG372" s="204">
        <v>86759.84</v>
      </c>
      <c r="AH372" s="204">
        <v>13128</v>
      </c>
      <c r="AI372" s="204">
        <v>27256.84</v>
      </c>
      <c r="AJ372" s="204">
        <v>3938.5</v>
      </c>
      <c r="AK372" s="204">
        <v>23500</v>
      </c>
      <c r="AL372" s="204">
        <v>133489.25</v>
      </c>
      <c r="AM372" s="204">
        <v>26324.97</v>
      </c>
      <c r="AN372" s="204">
        <v>25310.01</v>
      </c>
      <c r="AO372" s="204"/>
      <c r="AP372" s="204">
        <v>38248.33</v>
      </c>
      <c r="AQ372" s="204">
        <v>89448.43</v>
      </c>
      <c r="AR372" s="204">
        <v>33320.01</v>
      </c>
      <c r="AS372" s="204">
        <v>35017.26</v>
      </c>
      <c r="AT372" s="204">
        <v>46674.84</v>
      </c>
      <c r="AU372" s="204">
        <v>45425.82</v>
      </c>
      <c r="AV372" s="204">
        <v>50717.2</v>
      </c>
      <c r="AW372" s="204">
        <v>50644.86</v>
      </c>
      <c r="AX372" s="204">
        <v>63275.82</v>
      </c>
      <c r="AY372" s="204">
        <v>2850</v>
      </c>
      <c r="AZ372" s="204">
        <v>72516.509999999995</v>
      </c>
      <c r="BA372" s="204">
        <v>5953.5</v>
      </c>
      <c r="BB372" s="204">
        <v>33274.99</v>
      </c>
      <c r="BC372" s="204">
        <v>11641.68</v>
      </c>
      <c r="BD372" s="204">
        <v>198964.68</v>
      </c>
      <c r="BE372" s="204">
        <v>33639.870000000003</v>
      </c>
      <c r="BF372" s="204">
        <v>3209.96</v>
      </c>
      <c r="BG372" s="204">
        <v>8736.93</v>
      </c>
      <c r="BH372" s="204">
        <v>108389.22</v>
      </c>
      <c r="BI372" s="204">
        <v>6974.85</v>
      </c>
      <c r="BJ372" s="204">
        <v>348041.88</v>
      </c>
      <c r="BK372" s="204">
        <v>2962.01</v>
      </c>
      <c r="BL372" s="204">
        <v>6494.01</v>
      </c>
      <c r="BM372" s="204">
        <v>43959.56</v>
      </c>
      <c r="BN372" s="204">
        <v>13830</v>
      </c>
      <c r="BO372" s="204">
        <v>174910.17</v>
      </c>
      <c r="BP372" s="204">
        <v>47648.88</v>
      </c>
      <c r="BQ372" s="204">
        <v>77680.08</v>
      </c>
      <c r="BR372" s="204">
        <v>208682.32</v>
      </c>
      <c r="BS372" s="206">
        <v>528850.74</v>
      </c>
      <c r="BT372" s="206">
        <v>39983.449999999997</v>
      </c>
      <c r="BU372" s="206">
        <v>30729.75</v>
      </c>
      <c r="BV372" s="206">
        <v>289449.52</v>
      </c>
      <c r="BW372" s="204">
        <v>9463.5300000000007</v>
      </c>
      <c r="BX372" s="206">
        <v>36572.79</v>
      </c>
      <c r="BY372" s="206">
        <v>70458.69</v>
      </c>
      <c r="BZ372" s="206">
        <v>11223.99</v>
      </c>
      <c r="CA372" s="206">
        <v>3930.25</v>
      </c>
      <c r="CB372" s="206">
        <v>58025.01</v>
      </c>
      <c r="CC372" s="206">
        <v>218521</v>
      </c>
      <c r="CD372" s="206">
        <v>25412.91</v>
      </c>
      <c r="CE372" s="206">
        <v>21816.51</v>
      </c>
      <c r="CF372" s="206">
        <v>1154.9100000000001</v>
      </c>
      <c r="CG372" s="204">
        <v>10841.73</v>
      </c>
      <c r="CH372" s="204">
        <v>20361.14</v>
      </c>
      <c r="CI372" s="206">
        <v>25120.74</v>
      </c>
      <c r="CJ372" s="206">
        <v>14130.24</v>
      </c>
      <c r="CK372" s="206">
        <v>294534.75</v>
      </c>
      <c r="CL372" s="206">
        <v>14381.52</v>
      </c>
      <c r="CM372" s="206">
        <v>6837.34</v>
      </c>
    </row>
    <row r="373" spans="1:91" ht="24.6">
      <c r="A373" s="125">
        <v>38</v>
      </c>
      <c r="B373" s="255" t="s">
        <v>1100</v>
      </c>
      <c r="C373" s="128" t="s">
        <v>638</v>
      </c>
      <c r="D373" s="204"/>
      <c r="E373" s="204">
        <v>13589.95</v>
      </c>
      <c r="F373" s="204">
        <v>9266.24</v>
      </c>
      <c r="G373" s="204">
        <v>46043.040000000001</v>
      </c>
      <c r="H373" s="204">
        <v>11888.44</v>
      </c>
      <c r="I373" s="204">
        <v>11292.41</v>
      </c>
      <c r="J373" s="204">
        <v>14720.43</v>
      </c>
      <c r="K373" s="204">
        <v>12815.37</v>
      </c>
      <c r="L373" s="204">
        <v>25805.64</v>
      </c>
      <c r="M373" s="204">
        <v>33321.75</v>
      </c>
      <c r="N373" s="204">
        <v>25763.39</v>
      </c>
      <c r="O373" s="204">
        <v>13282.67</v>
      </c>
      <c r="P373" s="204">
        <v>25891.5</v>
      </c>
      <c r="Q373" s="204">
        <v>10625.01</v>
      </c>
      <c r="R373" s="204">
        <v>16705.29</v>
      </c>
      <c r="S373" s="204">
        <v>9645.36</v>
      </c>
      <c r="T373" s="204">
        <v>11879.24</v>
      </c>
      <c r="U373" s="204">
        <v>19641.96</v>
      </c>
      <c r="V373" s="204">
        <v>8152.29</v>
      </c>
      <c r="W373" s="204">
        <v>2916.66</v>
      </c>
      <c r="X373" s="204">
        <v>88023.64</v>
      </c>
      <c r="Y373" s="204">
        <v>19985.5</v>
      </c>
      <c r="Z373" s="204">
        <v>2172.71</v>
      </c>
      <c r="AA373" s="204">
        <v>2472.41</v>
      </c>
      <c r="AB373" s="204">
        <v>8352.36</v>
      </c>
      <c r="AC373" s="204">
        <v>6404.91</v>
      </c>
      <c r="AD373" s="204">
        <v>16604.490000000002</v>
      </c>
      <c r="AE373" s="204">
        <v>8490</v>
      </c>
      <c r="AF373" s="204">
        <v>22789.02</v>
      </c>
      <c r="AG373" s="204">
        <v>14338.41</v>
      </c>
      <c r="AH373" s="204">
        <v>7800</v>
      </c>
      <c r="AI373" s="204">
        <v>14703.44</v>
      </c>
      <c r="AJ373" s="204">
        <v>30907.82</v>
      </c>
      <c r="AK373" s="204">
        <v>2370</v>
      </c>
      <c r="AL373" s="204">
        <v>212600.84</v>
      </c>
      <c r="AM373" s="204">
        <v>16930.560000000001</v>
      </c>
      <c r="AN373" s="204">
        <v>6346.69</v>
      </c>
      <c r="AO373" s="204">
        <v>9779.94</v>
      </c>
      <c r="AP373" s="204">
        <v>9747.5400000000009</v>
      </c>
      <c r="AQ373" s="204">
        <v>11194.99</v>
      </c>
      <c r="AR373" s="204">
        <v>1430.01</v>
      </c>
      <c r="AS373" s="204">
        <v>90236.5</v>
      </c>
      <c r="AT373" s="204">
        <v>11097.99</v>
      </c>
      <c r="AU373" s="204">
        <v>32839.620000000003</v>
      </c>
      <c r="AV373" s="204">
        <v>9145</v>
      </c>
      <c r="AW373" s="204">
        <v>3113.64</v>
      </c>
      <c r="AX373" s="204">
        <v>13551.7</v>
      </c>
      <c r="AY373" s="204">
        <v>15000</v>
      </c>
      <c r="AZ373" s="204">
        <v>16138.32</v>
      </c>
      <c r="BA373" s="204">
        <v>3698.4</v>
      </c>
      <c r="BB373" s="204">
        <v>13392.08</v>
      </c>
      <c r="BC373" s="204">
        <v>11137.26</v>
      </c>
      <c r="BD373" s="204">
        <v>151663.5</v>
      </c>
      <c r="BE373" s="204">
        <v>5314.42</v>
      </c>
      <c r="BF373" s="204">
        <v>7519.56</v>
      </c>
      <c r="BG373" s="204">
        <v>10224.93</v>
      </c>
      <c r="BH373" s="204">
        <v>25329.81</v>
      </c>
      <c r="BI373" s="204">
        <v>15675.18</v>
      </c>
      <c r="BJ373" s="204">
        <v>35420.67</v>
      </c>
      <c r="BK373" s="204">
        <v>16200</v>
      </c>
      <c r="BL373" s="204">
        <v>20367.98</v>
      </c>
      <c r="BM373" s="204">
        <v>82082.42</v>
      </c>
      <c r="BN373" s="204">
        <v>15515.01</v>
      </c>
      <c r="BO373" s="204">
        <v>53300.5</v>
      </c>
      <c r="BP373" s="204">
        <v>55406.13</v>
      </c>
      <c r="BQ373" s="204">
        <v>55547.83</v>
      </c>
      <c r="BR373" s="204">
        <v>12017.49</v>
      </c>
      <c r="BS373" s="204">
        <v>28836.51</v>
      </c>
      <c r="BT373" s="204">
        <v>27510.38</v>
      </c>
      <c r="BU373" s="204">
        <v>4089.99</v>
      </c>
      <c r="BV373" s="204">
        <v>193326.24</v>
      </c>
      <c r="BW373" s="204">
        <v>29272.53</v>
      </c>
      <c r="BX373" s="204">
        <v>12615.54</v>
      </c>
      <c r="BY373" s="204">
        <v>120830</v>
      </c>
      <c r="BZ373" s="204">
        <v>2600.0100000000002</v>
      </c>
      <c r="CA373" s="204">
        <v>13825.33</v>
      </c>
      <c r="CB373" s="204">
        <v>22296.99</v>
      </c>
      <c r="CC373" s="204">
        <v>3577.5</v>
      </c>
      <c r="CD373" s="204">
        <v>16575</v>
      </c>
      <c r="CE373" s="204">
        <v>11942</v>
      </c>
      <c r="CF373" s="204">
        <v>13384.15</v>
      </c>
      <c r="CG373" s="204">
        <v>13919.49</v>
      </c>
      <c r="CH373" s="204">
        <v>1445.8</v>
      </c>
      <c r="CI373" s="204">
        <v>1882.5</v>
      </c>
      <c r="CJ373" s="204">
        <v>8487</v>
      </c>
      <c r="CK373" s="204">
        <v>4305.43</v>
      </c>
      <c r="CL373" s="204">
        <v>18345.8</v>
      </c>
      <c r="CM373" s="204">
        <v>12487.9</v>
      </c>
    </row>
    <row r="374" spans="1:91" ht="24.6">
      <c r="A374" s="125">
        <v>38</v>
      </c>
      <c r="B374" s="255" t="s">
        <v>1101</v>
      </c>
      <c r="C374" s="128" t="s">
        <v>639</v>
      </c>
      <c r="D374" s="204">
        <v>9428.3700000000008</v>
      </c>
      <c r="E374" s="204">
        <v>26993.41</v>
      </c>
      <c r="F374" s="204">
        <v>2669.26</v>
      </c>
      <c r="G374" s="204"/>
      <c r="H374" s="204">
        <v>1713.96</v>
      </c>
      <c r="I374" s="204">
        <v>4095.19</v>
      </c>
      <c r="J374" s="204">
        <v>5602.38</v>
      </c>
      <c r="K374" s="204">
        <v>14586.55</v>
      </c>
      <c r="L374" s="204">
        <v>1187.5</v>
      </c>
      <c r="M374" s="204">
        <v>14613.78</v>
      </c>
      <c r="N374" s="204">
        <v>4483.41</v>
      </c>
      <c r="O374" s="204"/>
      <c r="P374" s="204">
        <v>30288.82</v>
      </c>
      <c r="Q374" s="204"/>
      <c r="R374" s="204">
        <v>19982.54</v>
      </c>
      <c r="S374" s="204"/>
      <c r="T374" s="204">
        <v>3585.3</v>
      </c>
      <c r="U374" s="204">
        <v>8990.01</v>
      </c>
      <c r="V374" s="204">
        <v>11529.24</v>
      </c>
      <c r="W374" s="204"/>
      <c r="X374" s="204"/>
      <c r="Y374" s="204"/>
      <c r="Z374" s="204"/>
      <c r="AA374" s="204"/>
      <c r="AB374" s="204">
        <v>13913.97</v>
      </c>
      <c r="AC374" s="204">
        <v>2790.74</v>
      </c>
      <c r="AD374" s="204">
        <v>11124.99</v>
      </c>
      <c r="AE374" s="204">
        <v>37300</v>
      </c>
      <c r="AF374" s="204">
        <v>1713.02</v>
      </c>
      <c r="AG374" s="204">
        <v>8506.85</v>
      </c>
      <c r="AH374" s="204">
        <v>3818.76</v>
      </c>
      <c r="AI374" s="204">
        <v>29986.48</v>
      </c>
      <c r="AJ374" s="204"/>
      <c r="AK374" s="204">
        <v>2112.5</v>
      </c>
      <c r="AL374" s="204">
        <v>83632.88</v>
      </c>
      <c r="AM374" s="204"/>
      <c r="AN374" s="204"/>
      <c r="AO374" s="204">
        <v>6062.49</v>
      </c>
      <c r="AP374" s="204"/>
      <c r="AQ374" s="204"/>
      <c r="AR374" s="204">
        <v>7374.05</v>
      </c>
      <c r="AS374" s="204">
        <v>15500.01</v>
      </c>
      <c r="AT374" s="204">
        <v>3422.52</v>
      </c>
      <c r="AU374" s="204">
        <v>12666.6</v>
      </c>
      <c r="AV374" s="204">
        <v>10835.2</v>
      </c>
      <c r="AW374" s="204"/>
      <c r="AX374" s="204"/>
      <c r="AY374" s="204"/>
      <c r="AZ374" s="204">
        <v>14445</v>
      </c>
      <c r="BA374" s="204">
        <v>9106.4699999999993</v>
      </c>
      <c r="BB374" s="204">
        <v>17583.34</v>
      </c>
      <c r="BC374" s="204">
        <v>27055.57</v>
      </c>
      <c r="BD374" s="204"/>
      <c r="BE374" s="204">
        <v>1123.98</v>
      </c>
      <c r="BF374" s="204"/>
      <c r="BG374" s="204">
        <v>8234.4500000000007</v>
      </c>
      <c r="BH374" s="204">
        <v>2616.54</v>
      </c>
      <c r="BI374" s="204">
        <v>749.91</v>
      </c>
      <c r="BJ374" s="204"/>
      <c r="BK374" s="204">
        <v>1524.99</v>
      </c>
      <c r="BL374" s="204"/>
      <c r="BM374" s="204">
        <v>14965.5</v>
      </c>
      <c r="BN374" s="204">
        <v>4541.49</v>
      </c>
      <c r="BO374" s="204">
        <v>36490.160000000003</v>
      </c>
      <c r="BP374" s="204">
        <v>9393.36</v>
      </c>
      <c r="BQ374" s="204">
        <v>18372.009999999998</v>
      </c>
      <c r="BR374" s="204">
        <v>5812.5</v>
      </c>
      <c r="BS374" s="204"/>
      <c r="BT374" s="204"/>
      <c r="BU374" s="204">
        <v>477.6</v>
      </c>
      <c r="BV374" s="204">
        <v>26678.91</v>
      </c>
      <c r="BW374" s="204"/>
      <c r="BX374" s="204">
        <v>4200.8900000000003</v>
      </c>
      <c r="BY374" s="204"/>
      <c r="BZ374" s="204">
        <v>11448.01</v>
      </c>
      <c r="CA374" s="204">
        <v>4798.97</v>
      </c>
      <c r="CB374" s="204">
        <v>20273.04</v>
      </c>
      <c r="CC374" s="204"/>
      <c r="CD374" s="204"/>
      <c r="CE374" s="204">
        <v>19623.84</v>
      </c>
      <c r="CF374" s="204">
        <v>7250.01</v>
      </c>
      <c r="CG374" s="204">
        <v>3603.75</v>
      </c>
      <c r="CH374" s="204">
        <v>8118.04</v>
      </c>
      <c r="CI374" s="204">
        <v>812.49</v>
      </c>
      <c r="CJ374" s="204">
        <v>8011.56</v>
      </c>
      <c r="CK374" s="204"/>
      <c r="CL374" s="204">
        <v>5595.01</v>
      </c>
      <c r="CM374" s="204"/>
    </row>
    <row r="375" spans="1:91" ht="24.6">
      <c r="A375" s="125">
        <v>38</v>
      </c>
      <c r="B375" s="255" t="s">
        <v>1102</v>
      </c>
      <c r="C375" s="128" t="s">
        <v>1315</v>
      </c>
      <c r="D375" s="204">
        <v>1199.77</v>
      </c>
      <c r="E375" s="204">
        <v>780.47</v>
      </c>
      <c r="F375" s="204"/>
      <c r="G375" s="204"/>
      <c r="H375" s="204"/>
      <c r="I375" s="204">
        <v>1890.28</v>
      </c>
      <c r="J375" s="204">
        <v>4449.7</v>
      </c>
      <c r="K375" s="204"/>
      <c r="L375" s="204">
        <v>1850</v>
      </c>
      <c r="M375" s="204">
        <v>251.87</v>
      </c>
      <c r="N375" s="204"/>
      <c r="O375" s="204"/>
      <c r="P375" s="204"/>
      <c r="Q375" s="204"/>
      <c r="R375" s="204">
        <v>1462</v>
      </c>
      <c r="S375" s="204"/>
      <c r="T375" s="204">
        <v>2499.9899999999998</v>
      </c>
      <c r="U375" s="204">
        <v>3209.01</v>
      </c>
      <c r="V375" s="204"/>
      <c r="W375" s="204"/>
      <c r="X375" s="204"/>
      <c r="Y375" s="204"/>
      <c r="Z375" s="204"/>
      <c r="AA375" s="204">
        <v>0</v>
      </c>
      <c r="AB375" s="204"/>
      <c r="AC375" s="204"/>
      <c r="AD375" s="204">
        <v>967.44</v>
      </c>
      <c r="AE375" s="204">
        <v>1750</v>
      </c>
      <c r="AF375" s="204"/>
      <c r="AG375" s="204">
        <v>27364.36</v>
      </c>
      <c r="AH375" s="204"/>
      <c r="AI375" s="204"/>
      <c r="AJ375" s="204"/>
      <c r="AK375" s="204"/>
      <c r="AL375" s="204">
        <v>51441.8</v>
      </c>
      <c r="AM375" s="204"/>
      <c r="AN375" s="204"/>
      <c r="AO375" s="204"/>
      <c r="AP375" s="204"/>
      <c r="AQ375" s="204"/>
      <c r="AR375" s="204"/>
      <c r="AS375" s="204"/>
      <c r="AT375" s="204"/>
      <c r="AU375" s="204"/>
      <c r="AV375" s="204">
        <v>1165</v>
      </c>
      <c r="AW375" s="204"/>
      <c r="AX375" s="204"/>
      <c r="AY375" s="204"/>
      <c r="AZ375" s="204"/>
      <c r="BA375" s="204"/>
      <c r="BB375" s="204"/>
      <c r="BC375" s="204"/>
      <c r="BD375" s="204"/>
      <c r="BE375" s="204"/>
      <c r="BF375" s="204"/>
      <c r="BG375" s="204"/>
      <c r="BH375" s="204">
        <v>29049.75</v>
      </c>
      <c r="BI375" s="204"/>
      <c r="BJ375" s="204"/>
      <c r="BK375" s="204">
        <v>5480.01</v>
      </c>
      <c r="BL375" s="204">
        <v>5416.68</v>
      </c>
      <c r="BM375" s="204"/>
      <c r="BN375" s="204"/>
      <c r="BO375" s="204"/>
      <c r="BP375" s="204"/>
      <c r="BQ375" s="204"/>
      <c r="BR375" s="204"/>
      <c r="BS375" s="204"/>
      <c r="BT375" s="204"/>
      <c r="BU375" s="204">
        <v>18049.98</v>
      </c>
      <c r="BV375" s="204"/>
      <c r="BW375" s="204"/>
      <c r="BX375" s="204">
        <v>69041.67</v>
      </c>
      <c r="BY375" s="204"/>
      <c r="BZ375" s="204"/>
      <c r="CA375" s="204"/>
      <c r="CB375" s="204">
        <v>13500</v>
      </c>
      <c r="CC375" s="204"/>
      <c r="CD375" s="204"/>
      <c r="CE375" s="204"/>
      <c r="CF375" s="204"/>
      <c r="CG375" s="204"/>
      <c r="CH375" s="204">
        <v>1999.89</v>
      </c>
      <c r="CI375" s="204"/>
      <c r="CJ375" s="204">
        <v>750</v>
      </c>
      <c r="CK375" s="204"/>
      <c r="CL375" s="204"/>
      <c r="CM375" s="204">
        <v>10350</v>
      </c>
    </row>
    <row r="376" spans="1:91" ht="24.6">
      <c r="A376" s="125">
        <v>38</v>
      </c>
      <c r="B376" s="255" t="s">
        <v>1103</v>
      </c>
      <c r="C376" s="128" t="s">
        <v>1316</v>
      </c>
      <c r="D376" s="204">
        <v>4658002.0999999996</v>
      </c>
      <c r="E376" s="204">
        <v>776173.26</v>
      </c>
      <c r="F376" s="204">
        <v>333027.78000000003</v>
      </c>
      <c r="G376" s="204">
        <v>1195799.6599999999</v>
      </c>
      <c r="H376" s="204">
        <v>591404.85</v>
      </c>
      <c r="I376" s="204">
        <v>545346.19999999995</v>
      </c>
      <c r="J376" s="204">
        <v>790211.86</v>
      </c>
      <c r="K376" s="204">
        <v>2023015.33</v>
      </c>
      <c r="L376" s="204">
        <v>633434.9</v>
      </c>
      <c r="M376" s="204">
        <v>1467236.92</v>
      </c>
      <c r="N376" s="204">
        <v>2255363.4</v>
      </c>
      <c r="O376" s="204">
        <v>346619.92</v>
      </c>
      <c r="P376" s="204">
        <v>4680420.9800000004</v>
      </c>
      <c r="Q376" s="204">
        <v>697017.99</v>
      </c>
      <c r="R376" s="204">
        <v>555739.76</v>
      </c>
      <c r="S376" s="204">
        <v>1475757.59</v>
      </c>
      <c r="T376" s="204">
        <v>453913.77</v>
      </c>
      <c r="U376" s="204">
        <v>848592.85</v>
      </c>
      <c r="V376" s="204">
        <v>315776.15999999997</v>
      </c>
      <c r="W376" s="204">
        <v>244974.28</v>
      </c>
      <c r="X376" s="204">
        <v>8918548</v>
      </c>
      <c r="Y376" s="204">
        <v>848283.85</v>
      </c>
      <c r="Z376" s="204">
        <v>904975.12</v>
      </c>
      <c r="AA376" s="204">
        <v>1020371.97</v>
      </c>
      <c r="AB376" s="204">
        <v>350088.99</v>
      </c>
      <c r="AC376" s="204">
        <v>446222.56</v>
      </c>
      <c r="AD376" s="204">
        <v>606030.82999999996</v>
      </c>
      <c r="AE376" s="204">
        <v>2251182.67</v>
      </c>
      <c r="AF376" s="204">
        <v>653381.68999999994</v>
      </c>
      <c r="AG376" s="204">
        <v>580410.86</v>
      </c>
      <c r="AH376" s="204">
        <v>773037.6</v>
      </c>
      <c r="AI376" s="204">
        <v>1185190</v>
      </c>
      <c r="AJ376" s="204">
        <v>635141.06000000006</v>
      </c>
      <c r="AK376" s="204">
        <v>336540.83</v>
      </c>
      <c r="AL376" s="204">
        <v>17637123.879999999</v>
      </c>
      <c r="AM376" s="204">
        <v>890950.13</v>
      </c>
      <c r="AN376" s="204">
        <v>415732.84</v>
      </c>
      <c r="AO376" s="204">
        <v>1914002.84</v>
      </c>
      <c r="AP376" s="204">
        <v>1201915.5</v>
      </c>
      <c r="AQ376" s="204">
        <v>815199.78</v>
      </c>
      <c r="AR376" s="204">
        <v>316147.40000000002</v>
      </c>
      <c r="AS376" s="204">
        <v>4934488.46</v>
      </c>
      <c r="AT376" s="204">
        <v>763044.77</v>
      </c>
      <c r="AU376" s="204">
        <v>1404087.51</v>
      </c>
      <c r="AV376" s="204">
        <v>1129383.06</v>
      </c>
      <c r="AW376" s="204">
        <v>611436.49</v>
      </c>
      <c r="AX376" s="204">
        <v>387962.11</v>
      </c>
      <c r="AY376" s="204">
        <v>284373.24</v>
      </c>
      <c r="AZ376" s="204">
        <v>854190.68</v>
      </c>
      <c r="BA376" s="204">
        <v>936185.55</v>
      </c>
      <c r="BB376" s="204">
        <v>4770891.4000000004</v>
      </c>
      <c r="BC376" s="204">
        <v>589696.74</v>
      </c>
      <c r="BD376" s="204">
        <v>10470750.24</v>
      </c>
      <c r="BE376" s="204">
        <v>1362235.94</v>
      </c>
      <c r="BF376" s="204">
        <v>391470.38</v>
      </c>
      <c r="BG376" s="204">
        <v>1613966.03</v>
      </c>
      <c r="BH376" s="204">
        <v>5559559.9000000004</v>
      </c>
      <c r="BI376" s="204">
        <v>261507.51</v>
      </c>
      <c r="BJ376" s="204">
        <v>476526.36</v>
      </c>
      <c r="BK376" s="204">
        <v>523577.78</v>
      </c>
      <c r="BL376" s="204">
        <v>538936.15</v>
      </c>
      <c r="BM376" s="204">
        <v>5167680.7699999996</v>
      </c>
      <c r="BN376" s="204">
        <v>1101432.46</v>
      </c>
      <c r="BO376" s="204">
        <v>627541.23</v>
      </c>
      <c r="BP376" s="204">
        <v>1676511.83</v>
      </c>
      <c r="BQ376" s="204">
        <v>963647.66</v>
      </c>
      <c r="BR376" s="204">
        <v>682822.33</v>
      </c>
      <c r="BS376" s="204">
        <v>4043962.18</v>
      </c>
      <c r="BT376" s="204">
        <v>1091420.8799999999</v>
      </c>
      <c r="BU376" s="204">
        <v>989862.39</v>
      </c>
      <c r="BV376" s="204">
        <v>8036141.2300000004</v>
      </c>
      <c r="BW376" s="204">
        <v>479547.63</v>
      </c>
      <c r="BX376" s="204">
        <v>823211.84</v>
      </c>
      <c r="BY376" s="204">
        <v>3609200.05</v>
      </c>
      <c r="BZ376" s="204">
        <v>563217.16</v>
      </c>
      <c r="CA376" s="204">
        <v>474516.51</v>
      </c>
      <c r="CB376" s="204">
        <v>860861.09</v>
      </c>
      <c r="CC376" s="204">
        <v>1139236.6100000001</v>
      </c>
      <c r="CD376" s="204">
        <v>3435411.05</v>
      </c>
      <c r="CE376" s="204">
        <v>1085743.2</v>
      </c>
      <c r="CF376" s="204">
        <v>3510951.75</v>
      </c>
      <c r="CG376" s="204">
        <v>530231.67000000004</v>
      </c>
      <c r="CH376" s="204">
        <v>663086.62</v>
      </c>
      <c r="CI376" s="204">
        <v>320372.59999999998</v>
      </c>
      <c r="CJ376" s="204">
        <v>545298.99</v>
      </c>
      <c r="CK376" s="204">
        <v>4597564.17</v>
      </c>
      <c r="CL376" s="204">
        <v>746918.15</v>
      </c>
      <c r="CM376" s="204">
        <v>644700.68000000005</v>
      </c>
    </row>
    <row r="377" spans="1:91" ht="24.6">
      <c r="A377" s="125">
        <v>38</v>
      </c>
      <c r="B377" s="255" t="s">
        <v>1104</v>
      </c>
      <c r="C377" s="128" t="s">
        <v>640</v>
      </c>
      <c r="D377" s="204">
        <v>251818.44</v>
      </c>
      <c r="E377" s="204">
        <v>125937.76</v>
      </c>
      <c r="F377" s="204">
        <v>110040.57</v>
      </c>
      <c r="G377" s="204">
        <v>145740.07</v>
      </c>
      <c r="H377" s="204">
        <v>54260.13</v>
      </c>
      <c r="I377" s="204">
        <v>97669.01</v>
      </c>
      <c r="J377" s="204">
        <v>108454.12</v>
      </c>
      <c r="K377" s="204">
        <v>76681.509999999995</v>
      </c>
      <c r="L377" s="204">
        <v>114351.5</v>
      </c>
      <c r="M377" s="204">
        <v>162780.12</v>
      </c>
      <c r="N377" s="204">
        <v>371629.59</v>
      </c>
      <c r="O377" s="204">
        <v>66887.34</v>
      </c>
      <c r="P377" s="204">
        <v>478420</v>
      </c>
      <c r="Q377" s="204">
        <v>186140.01</v>
      </c>
      <c r="R377" s="204">
        <v>136824.45000000001</v>
      </c>
      <c r="S377" s="204">
        <v>120627.19</v>
      </c>
      <c r="T377" s="204">
        <v>305423.17</v>
      </c>
      <c r="U377" s="204">
        <v>240447.06</v>
      </c>
      <c r="V377" s="204">
        <v>359613.95</v>
      </c>
      <c r="W377" s="204">
        <v>29372.22</v>
      </c>
      <c r="X377" s="204">
        <v>547542.31000000006</v>
      </c>
      <c r="Y377" s="204">
        <v>126720.11</v>
      </c>
      <c r="Z377" s="204">
        <v>151213.32</v>
      </c>
      <c r="AA377" s="204">
        <v>219363.33</v>
      </c>
      <c r="AB377" s="204">
        <v>186007.57</v>
      </c>
      <c r="AC377" s="204">
        <v>52026.48</v>
      </c>
      <c r="AD377" s="204">
        <v>119591.67</v>
      </c>
      <c r="AE377" s="204">
        <v>157527.28</v>
      </c>
      <c r="AF377" s="204">
        <v>80663.73</v>
      </c>
      <c r="AG377" s="204">
        <v>125249.82</v>
      </c>
      <c r="AH377" s="204">
        <v>119563.72</v>
      </c>
      <c r="AI377" s="204">
        <v>123970.92</v>
      </c>
      <c r="AJ377" s="204">
        <v>115055.61</v>
      </c>
      <c r="AK377" s="204">
        <v>43642.91</v>
      </c>
      <c r="AL377" s="204">
        <v>1265703.8500000001</v>
      </c>
      <c r="AM377" s="204">
        <v>114768.9</v>
      </c>
      <c r="AN377" s="204">
        <v>51021.67</v>
      </c>
      <c r="AO377" s="204">
        <v>205605.74</v>
      </c>
      <c r="AP377" s="204">
        <v>150755.32</v>
      </c>
      <c r="AQ377" s="204">
        <v>185868.27</v>
      </c>
      <c r="AR377" s="204">
        <v>39678.68</v>
      </c>
      <c r="AS377" s="204">
        <v>290364.59999999998</v>
      </c>
      <c r="AT377" s="204">
        <v>132622.92000000001</v>
      </c>
      <c r="AU377" s="204">
        <v>276039.83</v>
      </c>
      <c r="AV377" s="204">
        <v>137636.15</v>
      </c>
      <c r="AW377" s="204">
        <v>106753.22</v>
      </c>
      <c r="AX377" s="204">
        <v>75125.009999999995</v>
      </c>
      <c r="AY377" s="204">
        <v>78063.88</v>
      </c>
      <c r="AZ377" s="204">
        <v>67818.240000000005</v>
      </c>
      <c r="BA377" s="204">
        <v>149725.34</v>
      </c>
      <c r="BB377" s="204">
        <v>217776.51</v>
      </c>
      <c r="BC377" s="204">
        <v>151291.68</v>
      </c>
      <c r="BD377" s="204">
        <v>764603.07</v>
      </c>
      <c r="BE377" s="204">
        <v>188209.55</v>
      </c>
      <c r="BF377" s="204">
        <v>64498.92</v>
      </c>
      <c r="BG377" s="204">
        <v>112639.25</v>
      </c>
      <c r="BH377" s="204">
        <v>221202.9</v>
      </c>
      <c r="BI377" s="204">
        <v>86498.16</v>
      </c>
      <c r="BJ377" s="204">
        <v>61087.77</v>
      </c>
      <c r="BK377" s="204">
        <v>139189.59</v>
      </c>
      <c r="BL377" s="204">
        <v>135150.35</v>
      </c>
      <c r="BM377" s="204">
        <v>621746.31999999995</v>
      </c>
      <c r="BN377" s="204">
        <v>203703.6</v>
      </c>
      <c r="BO377" s="204">
        <v>340711.28</v>
      </c>
      <c r="BP377" s="204">
        <v>262798.32</v>
      </c>
      <c r="BQ377" s="204">
        <v>139803.89000000001</v>
      </c>
      <c r="BR377" s="204">
        <v>107008.49</v>
      </c>
      <c r="BS377" s="204"/>
      <c r="BT377" s="204">
        <v>141520.78</v>
      </c>
      <c r="BU377" s="204">
        <v>139470</v>
      </c>
      <c r="BV377" s="204">
        <v>236089.66</v>
      </c>
      <c r="BW377" s="204">
        <v>24852.11</v>
      </c>
      <c r="BX377" s="204">
        <v>93325.56</v>
      </c>
      <c r="BY377" s="204">
        <v>1023426.5</v>
      </c>
      <c r="BZ377" s="204">
        <v>105704.05</v>
      </c>
      <c r="CA377" s="204">
        <v>46631.06</v>
      </c>
      <c r="CB377" s="204">
        <v>149585.03</v>
      </c>
      <c r="CC377" s="204">
        <v>109352.02</v>
      </c>
      <c r="CD377" s="204">
        <v>178498</v>
      </c>
      <c r="CE377" s="204">
        <v>112583.42</v>
      </c>
      <c r="CF377" s="204">
        <v>101422.79</v>
      </c>
      <c r="CG377" s="204">
        <v>96208.06</v>
      </c>
      <c r="CH377" s="204">
        <v>101149.53</v>
      </c>
      <c r="CI377" s="204">
        <v>34353.33</v>
      </c>
      <c r="CJ377" s="204">
        <v>75961.600000000006</v>
      </c>
      <c r="CK377" s="204">
        <v>616082.18000000005</v>
      </c>
      <c r="CL377" s="204">
        <v>80975.009999999995</v>
      </c>
      <c r="CM377" s="204">
        <v>92345.01</v>
      </c>
    </row>
    <row r="378" spans="1:91" ht="24.6">
      <c r="A378" s="125">
        <v>38</v>
      </c>
      <c r="B378" s="255" t="s">
        <v>1105</v>
      </c>
      <c r="C378" s="128" t="s">
        <v>641</v>
      </c>
      <c r="D378" s="204">
        <v>125916.25</v>
      </c>
      <c r="E378" s="204">
        <v>6985.7</v>
      </c>
      <c r="F378" s="204">
        <v>2602.0100000000002</v>
      </c>
      <c r="G378" s="204">
        <v>42559.07</v>
      </c>
      <c r="H378" s="204">
        <v>24959.32</v>
      </c>
      <c r="I378" s="204">
        <v>65763.13</v>
      </c>
      <c r="J378" s="204">
        <v>68664.37</v>
      </c>
      <c r="K378" s="204">
        <v>73477.009999999995</v>
      </c>
      <c r="L378" s="204">
        <v>7186.11</v>
      </c>
      <c r="M378" s="204">
        <v>38150.370000000003</v>
      </c>
      <c r="N378" s="204">
        <v>16387.66</v>
      </c>
      <c r="O378" s="204">
        <v>4309.58</v>
      </c>
      <c r="P378" s="204">
        <v>72726.12</v>
      </c>
      <c r="Q378" s="204">
        <v>13591.26</v>
      </c>
      <c r="R378" s="204">
        <v>99562.42</v>
      </c>
      <c r="S378" s="204">
        <v>82549.95</v>
      </c>
      <c r="T378" s="204">
        <v>16316.93</v>
      </c>
      <c r="U378" s="204">
        <v>20639.669999999998</v>
      </c>
      <c r="V378" s="204">
        <v>4349</v>
      </c>
      <c r="W378" s="204">
        <v>30404.44</v>
      </c>
      <c r="X378" s="204">
        <v>279094.78000000003</v>
      </c>
      <c r="Y378" s="204">
        <v>117352.09</v>
      </c>
      <c r="Z378" s="204">
        <v>15122.44</v>
      </c>
      <c r="AA378" s="204">
        <v>183748.99</v>
      </c>
      <c r="AB378" s="204">
        <v>96577.919999999998</v>
      </c>
      <c r="AC378" s="204">
        <v>25808.97</v>
      </c>
      <c r="AD378" s="204">
        <v>127693.32</v>
      </c>
      <c r="AE378" s="204">
        <v>30834.25</v>
      </c>
      <c r="AF378" s="204">
        <v>7203.56</v>
      </c>
      <c r="AG378" s="204">
        <v>50634.61</v>
      </c>
      <c r="AH378" s="204">
        <v>65155.67</v>
      </c>
      <c r="AI378" s="204">
        <v>99159.92</v>
      </c>
      <c r="AJ378" s="204">
        <v>10461.219999999999</v>
      </c>
      <c r="AK378" s="204">
        <v>43394.12</v>
      </c>
      <c r="AL378" s="204">
        <v>360088.53</v>
      </c>
      <c r="AM378" s="204">
        <v>63923.25</v>
      </c>
      <c r="AN378" s="204"/>
      <c r="AO378" s="204">
        <v>25101.48</v>
      </c>
      <c r="AP378" s="204">
        <v>38650.379999999997</v>
      </c>
      <c r="AQ378" s="204">
        <v>72699.16</v>
      </c>
      <c r="AR378" s="204"/>
      <c r="AS378" s="204">
        <v>179992.89</v>
      </c>
      <c r="AT378" s="204"/>
      <c r="AU378" s="204">
        <v>114465.3</v>
      </c>
      <c r="AV378" s="204">
        <v>36416.699999999997</v>
      </c>
      <c r="AW378" s="204">
        <v>41454.99</v>
      </c>
      <c r="AX378" s="204">
        <v>1458.33</v>
      </c>
      <c r="AY378" s="204">
        <v>4140.84</v>
      </c>
      <c r="AZ378" s="204">
        <v>27687.48</v>
      </c>
      <c r="BA378" s="204">
        <v>40520.51</v>
      </c>
      <c r="BB378" s="204">
        <v>103904.46</v>
      </c>
      <c r="BC378" s="204">
        <v>19127.77</v>
      </c>
      <c r="BD378" s="204">
        <v>68711.009999999995</v>
      </c>
      <c r="BE378" s="204">
        <v>57354.03</v>
      </c>
      <c r="BF378" s="204">
        <v>2216.16</v>
      </c>
      <c r="BG378" s="204">
        <v>24207.51</v>
      </c>
      <c r="BH378" s="204">
        <v>267662.51</v>
      </c>
      <c r="BI378" s="204">
        <v>15882.75</v>
      </c>
      <c r="BJ378" s="204">
        <v>12610.92</v>
      </c>
      <c r="BK378" s="204">
        <v>26987.23</v>
      </c>
      <c r="BL378" s="204">
        <v>142533.26999999999</v>
      </c>
      <c r="BM378" s="204">
        <v>102288.75</v>
      </c>
      <c r="BN378" s="204">
        <v>17888.330000000002</v>
      </c>
      <c r="BO378" s="204">
        <v>51832.34</v>
      </c>
      <c r="BP378" s="204">
        <v>34311.25</v>
      </c>
      <c r="BQ378" s="204">
        <v>75908.34</v>
      </c>
      <c r="BR378" s="204">
        <v>58829.39</v>
      </c>
      <c r="BS378" s="204"/>
      <c r="BT378" s="204">
        <v>34050</v>
      </c>
      <c r="BU378" s="204">
        <v>5249.16</v>
      </c>
      <c r="BV378" s="204">
        <v>82945.09</v>
      </c>
      <c r="BW378" s="204">
        <v>4245</v>
      </c>
      <c r="BX378" s="204">
        <v>27809.27</v>
      </c>
      <c r="BY378" s="204">
        <v>173854.5</v>
      </c>
      <c r="BZ378" s="204">
        <v>4271.34</v>
      </c>
      <c r="CA378" s="204">
        <v>121956.38</v>
      </c>
      <c r="CB378" s="204">
        <v>21962.27</v>
      </c>
      <c r="CC378" s="204">
        <v>25888.89</v>
      </c>
      <c r="CD378" s="204">
        <v>89841.66</v>
      </c>
      <c r="CE378" s="204">
        <v>103224.18</v>
      </c>
      <c r="CF378" s="204">
        <v>120186.75</v>
      </c>
      <c r="CG378" s="204">
        <v>18544.75</v>
      </c>
      <c r="CH378" s="204">
        <v>15036.84</v>
      </c>
      <c r="CI378" s="204">
        <v>55320.91</v>
      </c>
      <c r="CJ378" s="204">
        <v>31865.919999999998</v>
      </c>
      <c r="CK378" s="204">
        <v>156555.39000000001</v>
      </c>
      <c r="CL378" s="204">
        <v>38405.5</v>
      </c>
      <c r="CM378" s="204">
        <v>11900.01</v>
      </c>
    </row>
    <row r="379" spans="1:91" ht="24.6">
      <c r="A379" s="125">
        <v>38</v>
      </c>
      <c r="B379" s="255" t="s">
        <v>1106</v>
      </c>
      <c r="C379" s="128" t="s">
        <v>642</v>
      </c>
      <c r="D379" s="204">
        <v>1764.38</v>
      </c>
      <c r="E379" s="204">
        <v>1299.78</v>
      </c>
      <c r="F379" s="204">
        <v>10882.34</v>
      </c>
      <c r="G379" s="204">
        <v>2968.59</v>
      </c>
      <c r="H379" s="204"/>
      <c r="I379" s="204">
        <v>6272.41</v>
      </c>
      <c r="J379" s="204"/>
      <c r="K379" s="204">
        <v>4278.0600000000004</v>
      </c>
      <c r="L379" s="204">
        <v>111.15</v>
      </c>
      <c r="M379" s="204">
        <v>806.08</v>
      </c>
      <c r="N379" s="204">
        <v>5740.63</v>
      </c>
      <c r="O379" s="204"/>
      <c r="P379" s="204">
        <v>6916.68</v>
      </c>
      <c r="Q379" s="204">
        <v>12438.75</v>
      </c>
      <c r="R379" s="204">
        <v>7239.3</v>
      </c>
      <c r="S379" s="204"/>
      <c r="T379" s="204">
        <v>2295</v>
      </c>
      <c r="U379" s="204">
        <v>6189.1</v>
      </c>
      <c r="V379" s="204"/>
      <c r="W379" s="204"/>
      <c r="X379" s="204">
        <v>32648.5</v>
      </c>
      <c r="Y379" s="204"/>
      <c r="Z379" s="204"/>
      <c r="AA379" s="204">
        <v>1546.81</v>
      </c>
      <c r="AB379" s="204"/>
      <c r="AC379" s="204"/>
      <c r="AD379" s="204">
        <v>5450.01</v>
      </c>
      <c r="AE379" s="204">
        <v>21555</v>
      </c>
      <c r="AF379" s="204"/>
      <c r="AG379" s="204"/>
      <c r="AH379" s="204"/>
      <c r="AI379" s="204">
        <v>6549.48</v>
      </c>
      <c r="AJ379" s="204"/>
      <c r="AK379" s="204"/>
      <c r="AL379" s="204">
        <v>181629.16</v>
      </c>
      <c r="AM379" s="204"/>
      <c r="AN379" s="204">
        <v>2666.64</v>
      </c>
      <c r="AO379" s="204">
        <v>62374.98</v>
      </c>
      <c r="AP379" s="204">
        <v>4452.5</v>
      </c>
      <c r="AQ379" s="204">
        <v>18874.98</v>
      </c>
      <c r="AR379" s="204"/>
      <c r="AS379" s="204"/>
      <c r="AT379" s="204"/>
      <c r="AU379" s="204">
        <v>27670.26</v>
      </c>
      <c r="AV379" s="204"/>
      <c r="AW379" s="204">
        <v>17148.75</v>
      </c>
      <c r="AX379" s="204"/>
      <c r="AY379" s="204"/>
      <c r="AZ379" s="204">
        <v>1130.1600000000001</v>
      </c>
      <c r="BA379" s="204"/>
      <c r="BB379" s="204">
        <v>6999.99</v>
      </c>
      <c r="BC379" s="204"/>
      <c r="BD379" s="204">
        <v>7449.99</v>
      </c>
      <c r="BE379" s="204"/>
      <c r="BF379" s="204"/>
      <c r="BG379" s="204"/>
      <c r="BH379" s="204">
        <v>40799.949999999997</v>
      </c>
      <c r="BI379" s="204"/>
      <c r="BJ379" s="204"/>
      <c r="BK379" s="204"/>
      <c r="BL379" s="204"/>
      <c r="BM379" s="204">
        <v>15753.19</v>
      </c>
      <c r="BN379" s="204"/>
      <c r="BO379" s="204"/>
      <c r="BP379" s="204"/>
      <c r="BQ379" s="204"/>
      <c r="BR379" s="204">
        <v>17499.990000000002</v>
      </c>
      <c r="BS379" s="204"/>
      <c r="BT379" s="204">
        <v>36215.43</v>
      </c>
      <c r="BU379" s="204">
        <v>1366.68</v>
      </c>
      <c r="BV379" s="204">
        <v>26925</v>
      </c>
      <c r="BW379" s="204">
        <v>62172.06</v>
      </c>
      <c r="BX379" s="204">
        <v>5618.45</v>
      </c>
      <c r="BY379" s="204"/>
      <c r="BZ379" s="204">
        <v>3692.09</v>
      </c>
      <c r="CA379" s="204">
        <v>23519</v>
      </c>
      <c r="CB379" s="204">
        <v>36325.5</v>
      </c>
      <c r="CC379" s="204">
        <v>21803.94</v>
      </c>
      <c r="CD379" s="204">
        <v>1065.68</v>
      </c>
      <c r="CE379" s="204">
        <v>3697.01</v>
      </c>
      <c r="CF379" s="204">
        <v>15617.76</v>
      </c>
      <c r="CG379" s="204">
        <v>1875</v>
      </c>
      <c r="CH379" s="204"/>
      <c r="CI379" s="204"/>
      <c r="CJ379" s="204">
        <v>4850.01</v>
      </c>
      <c r="CK379" s="204">
        <v>103687.29</v>
      </c>
      <c r="CL379" s="204">
        <v>1333.95</v>
      </c>
      <c r="CM379" s="204">
        <v>1850.01</v>
      </c>
    </row>
    <row r="380" spans="1:91" ht="24.6">
      <c r="A380" s="125">
        <v>38</v>
      </c>
      <c r="B380" s="255" t="s">
        <v>1107</v>
      </c>
      <c r="C380" s="128" t="s">
        <v>1317</v>
      </c>
      <c r="D380" s="204">
        <v>29227.03</v>
      </c>
      <c r="E380" s="204"/>
      <c r="F380" s="204">
        <v>14186.05</v>
      </c>
      <c r="G380" s="204"/>
      <c r="H380" s="204"/>
      <c r="I380" s="204"/>
      <c r="J380" s="204"/>
      <c r="K380" s="204">
        <v>2254.14</v>
      </c>
      <c r="L380" s="204">
        <v>13231.11</v>
      </c>
      <c r="M380" s="204"/>
      <c r="N380" s="204">
        <v>63791.17</v>
      </c>
      <c r="O380" s="204"/>
      <c r="P380" s="204">
        <v>29916.66</v>
      </c>
      <c r="Q380" s="204"/>
      <c r="R380" s="204"/>
      <c r="S380" s="204"/>
      <c r="T380" s="204"/>
      <c r="U380" s="204"/>
      <c r="V380" s="204">
        <v>15825</v>
      </c>
      <c r="W380" s="204"/>
      <c r="X380" s="204">
        <v>4368.96</v>
      </c>
      <c r="Y380" s="204">
        <v>56955.98</v>
      </c>
      <c r="Z380" s="204"/>
      <c r="AA380" s="204">
        <v>56491.68</v>
      </c>
      <c r="AB380" s="204">
        <v>14916.66</v>
      </c>
      <c r="AC380" s="204"/>
      <c r="AD380" s="204"/>
      <c r="AE380" s="204">
        <v>48119.83</v>
      </c>
      <c r="AF380" s="204"/>
      <c r="AG380" s="204"/>
      <c r="AH380" s="204">
        <v>18729.18</v>
      </c>
      <c r="AI380" s="204"/>
      <c r="AJ380" s="204">
        <v>13131.32</v>
      </c>
      <c r="AK380" s="204"/>
      <c r="AL380" s="204">
        <v>903963.48</v>
      </c>
      <c r="AM380" s="204"/>
      <c r="AN380" s="204"/>
      <c r="AO380" s="204"/>
      <c r="AP380" s="204">
        <v>4388.88</v>
      </c>
      <c r="AQ380" s="204">
        <v>4123.1499999999996</v>
      </c>
      <c r="AR380" s="204">
        <v>12375</v>
      </c>
      <c r="AS380" s="204"/>
      <c r="AT380" s="204"/>
      <c r="AU380" s="204"/>
      <c r="AV380" s="204">
        <v>30416.67</v>
      </c>
      <c r="AW380" s="204"/>
      <c r="AX380" s="204"/>
      <c r="AY380" s="204"/>
      <c r="AZ380" s="204">
        <v>3120.84</v>
      </c>
      <c r="BA380" s="204">
        <v>18950.009999999998</v>
      </c>
      <c r="BB380" s="204"/>
      <c r="BC380" s="204">
        <v>4050</v>
      </c>
      <c r="BD380" s="204"/>
      <c r="BE380" s="204"/>
      <c r="BF380" s="204">
        <v>7499.91</v>
      </c>
      <c r="BG380" s="204"/>
      <c r="BH380" s="204">
        <v>151341.76000000001</v>
      </c>
      <c r="BI380" s="204"/>
      <c r="BJ380" s="204"/>
      <c r="BK380" s="204">
        <v>7500</v>
      </c>
      <c r="BL380" s="204">
        <v>18900</v>
      </c>
      <c r="BM380" s="204"/>
      <c r="BN380" s="204"/>
      <c r="BO380" s="204">
        <v>83666.67</v>
      </c>
      <c r="BP380" s="204"/>
      <c r="BQ380" s="204">
        <v>14320.83</v>
      </c>
      <c r="BR380" s="204"/>
      <c r="BS380" s="204"/>
      <c r="BT380" s="204">
        <v>12500.01</v>
      </c>
      <c r="BU380" s="204"/>
      <c r="BV380" s="204"/>
      <c r="BW380" s="204"/>
      <c r="BX380" s="204"/>
      <c r="BY380" s="204">
        <v>592708.31999999995</v>
      </c>
      <c r="BZ380" s="204"/>
      <c r="CA380" s="204"/>
      <c r="CB380" s="204">
        <v>2499.0300000000002</v>
      </c>
      <c r="CC380" s="204">
        <v>56840.83</v>
      </c>
      <c r="CD380" s="204"/>
      <c r="CE380" s="204"/>
      <c r="CF380" s="204">
        <v>55895.82</v>
      </c>
      <c r="CG380" s="204"/>
      <c r="CH380" s="204">
        <v>1764.48</v>
      </c>
      <c r="CI380" s="204"/>
      <c r="CJ380" s="204"/>
      <c r="CK380" s="204">
        <v>243928.86</v>
      </c>
      <c r="CL380" s="204">
        <v>33808.32</v>
      </c>
      <c r="CM380" s="204">
        <v>151714.29</v>
      </c>
    </row>
    <row r="381" spans="1:91" ht="24.6">
      <c r="A381" s="125">
        <v>38</v>
      </c>
      <c r="B381" s="255" t="s">
        <v>1108</v>
      </c>
      <c r="C381" s="128" t="s">
        <v>1318</v>
      </c>
      <c r="D381" s="204"/>
      <c r="E381" s="204"/>
      <c r="F381" s="204"/>
      <c r="G381" s="204"/>
      <c r="H381" s="204"/>
      <c r="I381" s="204"/>
      <c r="J381" s="204"/>
      <c r="K381" s="204"/>
      <c r="L381" s="204"/>
      <c r="M381" s="204"/>
      <c r="N381" s="204"/>
      <c r="O381" s="204">
        <v>100821.83</v>
      </c>
      <c r="P381" s="204"/>
      <c r="Q381" s="204"/>
      <c r="R381" s="204"/>
      <c r="S381" s="204"/>
      <c r="T381" s="204"/>
      <c r="U381" s="204"/>
      <c r="V381" s="204"/>
      <c r="W381" s="204"/>
      <c r="X381" s="204"/>
      <c r="Y381" s="204"/>
      <c r="Z381" s="204"/>
      <c r="AA381" s="204"/>
      <c r="AB381" s="204"/>
      <c r="AC381" s="204"/>
      <c r="AD381" s="204"/>
      <c r="AE381" s="204"/>
      <c r="AF381" s="204"/>
      <c r="AG381" s="204"/>
      <c r="AH381" s="204"/>
      <c r="AI381" s="204"/>
      <c r="AJ381" s="204"/>
      <c r="AK381" s="204"/>
      <c r="AL381" s="204"/>
      <c r="AM381" s="204"/>
      <c r="AN381" s="204"/>
      <c r="AO381" s="204"/>
      <c r="AP381" s="204"/>
      <c r="AQ381" s="204"/>
      <c r="AR381" s="204"/>
      <c r="AS381" s="204"/>
      <c r="AT381" s="204"/>
      <c r="AU381" s="204"/>
      <c r="AV381" s="204"/>
      <c r="AW381" s="204"/>
      <c r="AX381" s="204"/>
      <c r="AY381" s="204"/>
      <c r="AZ381" s="204"/>
      <c r="BA381" s="204"/>
      <c r="BB381" s="204"/>
      <c r="BC381" s="204"/>
      <c r="BD381" s="204"/>
      <c r="BE381" s="204"/>
      <c r="BF381" s="204"/>
      <c r="BG381" s="204"/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  <c r="BV381" s="204"/>
      <c r="BW381" s="204"/>
      <c r="BX381" s="204"/>
      <c r="BY381" s="204"/>
      <c r="BZ381" s="204"/>
      <c r="CA381" s="204"/>
      <c r="CB381" s="204"/>
      <c r="CC381" s="204"/>
      <c r="CD381" s="204"/>
      <c r="CE381" s="204"/>
      <c r="CF381" s="204"/>
      <c r="CG381" s="204"/>
      <c r="CH381" s="204"/>
      <c r="CI381" s="204"/>
      <c r="CJ381" s="204"/>
      <c r="CK381" s="204"/>
      <c r="CL381" s="204"/>
      <c r="CM381" s="204"/>
    </row>
    <row r="382" spans="1:91" ht="24.6">
      <c r="A382" s="125">
        <v>38</v>
      </c>
      <c r="B382" s="255" t="s">
        <v>1109</v>
      </c>
      <c r="C382" s="128" t="s">
        <v>1319</v>
      </c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  <c r="N382" s="204"/>
      <c r="O382" s="204"/>
      <c r="P382" s="204"/>
      <c r="Q382" s="204"/>
      <c r="R382" s="204"/>
      <c r="S382" s="204"/>
      <c r="T382" s="204"/>
      <c r="U382" s="204"/>
      <c r="V382" s="204"/>
      <c r="W382" s="204"/>
      <c r="X382" s="204"/>
      <c r="Y382" s="204"/>
      <c r="Z382" s="204"/>
      <c r="AA382" s="204"/>
      <c r="AB382" s="204"/>
      <c r="AC382" s="204"/>
      <c r="AD382" s="204"/>
      <c r="AE382" s="204"/>
      <c r="AF382" s="204"/>
      <c r="AG382" s="204"/>
      <c r="AH382" s="204"/>
      <c r="AI382" s="204"/>
      <c r="AJ382" s="204"/>
      <c r="AK382" s="204"/>
      <c r="AL382" s="204"/>
      <c r="AM382" s="204"/>
      <c r="AN382" s="204"/>
      <c r="AO382" s="204"/>
      <c r="AP382" s="204"/>
      <c r="AQ382" s="204"/>
      <c r="AR382" s="204"/>
      <c r="AS382" s="204">
        <v>80246.25</v>
      </c>
      <c r="AT382" s="204"/>
      <c r="AU382" s="204"/>
      <c r="AV382" s="204"/>
      <c r="AW382" s="204"/>
      <c r="AX382" s="204"/>
      <c r="AY382" s="204"/>
      <c r="AZ382" s="204"/>
      <c r="BA382" s="204"/>
      <c r="BB382" s="204"/>
      <c r="BC382" s="204"/>
      <c r="BD382" s="204"/>
      <c r="BE382" s="204"/>
      <c r="BF382" s="204"/>
      <c r="BG382" s="204"/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  <c r="BV382" s="204"/>
      <c r="BW382" s="204"/>
      <c r="BX382" s="204"/>
      <c r="BY382" s="204"/>
      <c r="BZ382" s="204"/>
      <c r="CA382" s="204"/>
      <c r="CB382" s="204"/>
      <c r="CC382" s="204"/>
      <c r="CD382" s="204"/>
      <c r="CE382" s="204"/>
      <c r="CF382" s="204"/>
      <c r="CG382" s="204"/>
      <c r="CH382" s="204"/>
      <c r="CI382" s="204"/>
      <c r="CJ382" s="204"/>
      <c r="CK382" s="204"/>
      <c r="CL382" s="204"/>
      <c r="CM382" s="204"/>
    </row>
    <row r="383" spans="1:91" ht="24.6">
      <c r="A383" s="125">
        <v>38</v>
      </c>
      <c r="B383" s="255" t="s">
        <v>1110</v>
      </c>
      <c r="C383" s="128" t="s">
        <v>1320</v>
      </c>
      <c r="D383" s="204"/>
      <c r="E383" s="204"/>
      <c r="F383" s="204"/>
      <c r="G383" s="204"/>
      <c r="H383" s="204"/>
      <c r="I383" s="204"/>
      <c r="J383" s="204"/>
      <c r="K383" s="204"/>
      <c r="L383" s="204"/>
      <c r="M383" s="204"/>
      <c r="N383" s="204"/>
      <c r="O383" s="204"/>
      <c r="P383" s="204"/>
      <c r="Q383" s="204"/>
      <c r="R383" s="204"/>
      <c r="S383" s="204"/>
      <c r="T383" s="204"/>
      <c r="U383" s="204"/>
      <c r="V383" s="204"/>
      <c r="W383" s="204"/>
      <c r="X383" s="204"/>
      <c r="Y383" s="204"/>
      <c r="Z383" s="204"/>
      <c r="AA383" s="204"/>
      <c r="AB383" s="204"/>
      <c r="AC383" s="204"/>
      <c r="AD383" s="204"/>
      <c r="AE383" s="204"/>
      <c r="AF383" s="204"/>
      <c r="AG383" s="204"/>
      <c r="AH383" s="204"/>
      <c r="AI383" s="204"/>
      <c r="AJ383" s="204"/>
      <c r="AK383" s="204"/>
      <c r="AL383" s="204"/>
      <c r="AM383" s="204"/>
      <c r="AN383" s="204"/>
      <c r="AO383" s="204"/>
      <c r="AP383" s="204"/>
      <c r="AQ383" s="204"/>
      <c r="AR383" s="204"/>
      <c r="AS383" s="204"/>
      <c r="AT383" s="204"/>
      <c r="AU383" s="204"/>
      <c r="AV383" s="204"/>
      <c r="AW383" s="204"/>
      <c r="AX383" s="204"/>
      <c r="AY383" s="204"/>
      <c r="AZ383" s="204"/>
      <c r="BA383" s="204"/>
      <c r="BB383" s="204"/>
      <c r="BC383" s="204"/>
      <c r="BD383" s="204"/>
      <c r="BE383" s="204"/>
      <c r="BF383" s="204"/>
      <c r="BG383" s="204"/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  <c r="BV383" s="204"/>
      <c r="BW383" s="204"/>
      <c r="BX383" s="204"/>
      <c r="BY383" s="204"/>
      <c r="BZ383" s="204"/>
      <c r="CA383" s="204"/>
      <c r="CB383" s="204"/>
      <c r="CC383" s="204"/>
      <c r="CD383" s="204"/>
      <c r="CE383" s="204"/>
      <c r="CF383" s="204"/>
      <c r="CG383" s="204"/>
      <c r="CH383" s="204"/>
      <c r="CI383" s="204"/>
      <c r="CJ383" s="204"/>
      <c r="CK383" s="204"/>
      <c r="CL383" s="204"/>
      <c r="CM383" s="204"/>
    </row>
    <row r="384" spans="1:91" ht="24.6" hidden="1">
      <c r="A384" s="125">
        <v>34</v>
      </c>
      <c r="B384" s="255" t="s">
        <v>1111</v>
      </c>
      <c r="C384" s="128" t="s">
        <v>643</v>
      </c>
      <c r="D384" s="204"/>
      <c r="E384" s="204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4">
        <v>311938</v>
      </c>
      <c r="AT384" s="204"/>
      <c r="AU384" s="204">
        <v>150000</v>
      </c>
      <c r="AV384" s="204"/>
      <c r="AW384" s="204"/>
      <c r="AX384" s="204">
        <v>94100</v>
      </c>
      <c r="AY384" s="204"/>
      <c r="AZ384" s="204"/>
      <c r="BA384" s="204"/>
      <c r="BB384" s="204"/>
      <c r="BC384" s="204"/>
      <c r="BD384" s="204"/>
      <c r="BE384" s="204"/>
      <c r="BF384" s="204">
        <v>387555.89</v>
      </c>
      <c r="BG384" s="204"/>
      <c r="BH384" s="204">
        <v>2770000</v>
      </c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  <c r="BV384" s="204"/>
      <c r="BW384" s="204"/>
      <c r="BX384" s="204"/>
      <c r="BY384" s="204"/>
      <c r="BZ384" s="204">
        <v>3542.49</v>
      </c>
      <c r="CA384" s="204"/>
      <c r="CB384" s="204"/>
      <c r="CC384" s="204"/>
      <c r="CD384" s="204"/>
      <c r="CE384" s="204"/>
      <c r="CF384" s="204"/>
      <c r="CG384" s="204"/>
      <c r="CH384" s="204"/>
      <c r="CI384" s="204"/>
      <c r="CJ384" s="204"/>
      <c r="CK384" s="204"/>
      <c r="CL384" s="204"/>
      <c r="CM384" s="204"/>
    </row>
    <row r="385" spans="1:91" ht="24.6" hidden="1">
      <c r="A385" s="125">
        <v>34</v>
      </c>
      <c r="B385" s="255" t="s">
        <v>1112</v>
      </c>
      <c r="C385" s="128" t="s">
        <v>644</v>
      </c>
      <c r="D385" s="204"/>
      <c r="E385" s="204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  <c r="BV385" s="204"/>
      <c r="BW385" s="204"/>
      <c r="BX385" s="204"/>
      <c r="BY385" s="204"/>
      <c r="BZ385" s="204"/>
      <c r="CA385" s="204"/>
      <c r="CB385" s="204"/>
      <c r="CC385" s="204"/>
      <c r="CD385" s="204"/>
      <c r="CE385" s="204"/>
      <c r="CF385" s="204"/>
      <c r="CG385" s="204"/>
      <c r="CH385" s="204"/>
      <c r="CI385" s="204"/>
      <c r="CJ385" s="204"/>
      <c r="CK385" s="204"/>
      <c r="CL385" s="204"/>
      <c r="CM385" s="204"/>
    </row>
    <row r="386" spans="1:91" ht="24.6" hidden="1">
      <c r="A386" s="125">
        <v>34</v>
      </c>
      <c r="B386" s="255" t="s">
        <v>1113</v>
      </c>
      <c r="C386" s="128" t="s">
        <v>645</v>
      </c>
      <c r="D386" s="204"/>
      <c r="E386" s="204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/>
      <c r="BT386" s="204"/>
      <c r="BU386" s="204"/>
      <c r="BV386" s="204"/>
      <c r="BW386" s="204"/>
      <c r="BX386" s="204"/>
      <c r="BY386" s="204"/>
      <c r="BZ386" s="204"/>
      <c r="CA386" s="204"/>
      <c r="CB386" s="204"/>
      <c r="CC386" s="204"/>
      <c r="CD386" s="204"/>
      <c r="CE386" s="204"/>
      <c r="CF386" s="204"/>
      <c r="CG386" s="204"/>
      <c r="CH386" s="204"/>
      <c r="CI386" s="204"/>
      <c r="CJ386" s="204"/>
      <c r="CK386" s="204"/>
      <c r="CL386" s="204"/>
      <c r="CM386" s="204"/>
    </row>
    <row r="387" spans="1:91" ht="24.6" hidden="1">
      <c r="A387" s="125">
        <v>37</v>
      </c>
      <c r="B387" s="255" t="s">
        <v>1114</v>
      </c>
      <c r="C387" s="141" t="s">
        <v>646</v>
      </c>
      <c r="D387" s="204"/>
      <c r="E387" s="204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  <c r="BV387" s="204"/>
      <c r="BW387" s="204"/>
      <c r="BX387" s="204"/>
      <c r="BY387" s="204"/>
      <c r="BZ387" s="204"/>
      <c r="CA387" s="204"/>
      <c r="CB387" s="204"/>
      <c r="CC387" s="204"/>
      <c r="CD387" s="204"/>
      <c r="CE387" s="204"/>
      <c r="CF387" s="204"/>
      <c r="CG387" s="204"/>
      <c r="CH387" s="204"/>
      <c r="CI387" s="204"/>
      <c r="CJ387" s="204"/>
      <c r="CK387" s="204"/>
      <c r="CL387" s="204"/>
      <c r="CM387" s="204"/>
    </row>
    <row r="388" spans="1:91" ht="24.6" hidden="1">
      <c r="A388" s="125">
        <v>37</v>
      </c>
      <c r="B388" s="255" t="s">
        <v>1115</v>
      </c>
      <c r="C388" s="131" t="s">
        <v>647</v>
      </c>
      <c r="D388" s="204"/>
      <c r="E388" s="204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  <c r="BV388" s="204"/>
      <c r="BW388" s="204"/>
      <c r="BX388" s="204"/>
      <c r="BY388" s="204"/>
      <c r="BZ388" s="204"/>
      <c r="CA388" s="204"/>
      <c r="CB388" s="204"/>
      <c r="CC388" s="204"/>
      <c r="CD388" s="204"/>
      <c r="CE388" s="204"/>
      <c r="CF388" s="204"/>
      <c r="CG388" s="204"/>
      <c r="CH388" s="204"/>
      <c r="CI388" s="204"/>
      <c r="CJ388" s="204"/>
      <c r="CK388" s="204"/>
      <c r="CL388" s="204"/>
      <c r="CM388" s="204"/>
    </row>
    <row r="389" spans="1:91" ht="24.6" hidden="1">
      <c r="A389" s="125">
        <v>37</v>
      </c>
      <c r="B389" s="255" t="s">
        <v>1116</v>
      </c>
      <c r="C389" s="131" t="s">
        <v>648</v>
      </c>
      <c r="D389" s="204"/>
      <c r="E389" s="204"/>
      <c r="F389" s="204"/>
      <c r="G389" s="204"/>
      <c r="H389" s="20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  <c r="BV389" s="204"/>
      <c r="BW389" s="204"/>
      <c r="BX389" s="204"/>
      <c r="BY389" s="204"/>
      <c r="BZ389" s="204"/>
      <c r="CA389" s="204"/>
      <c r="CB389" s="204"/>
      <c r="CC389" s="204"/>
      <c r="CD389" s="204"/>
      <c r="CE389" s="204"/>
      <c r="CF389" s="204"/>
      <c r="CG389" s="204"/>
      <c r="CH389" s="204"/>
      <c r="CI389" s="204"/>
      <c r="CJ389" s="204"/>
      <c r="CK389" s="204"/>
      <c r="CL389" s="204"/>
      <c r="CM389" s="204"/>
    </row>
    <row r="390" spans="1:91" ht="24.6" hidden="1">
      <c r="A390" s="125">
        <v>37</v>
      </c>
      <c r="B390" s="255" t="s">
        <v>1117</v>
      </c>
      <c r="C390" s="131" t="s">
        <v>649</v>
      </c>
      <c r="D390" s="204"/>
      <c r="E390" s="204"/>
      <c r="F390" s="204"/>
      <c r="G390" s="204"/>
      <c r="H390" s="204"/>
      <c r="I390" s="204"/>
      <c r="J390" s="204"/>
      <c r="K390" s="204"/>
      <c r="L390" s="204"/>
      <c r="M390" s="204"/>
      <c r="N390" s="204"/>
      <c r="O390" s="204"/>
      <c r="P390" s="204"/>
      <c r="Q390" s="204"/>
      <c r="R390" s="204"/>
      <c r="S390" s="204"/>
      <c r="T390" s="204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  <c r="BV390" s="204"/>
      <c r="BW390" s="204"/>
      <c r="BX390" s="204"/>
      <c r="BY390" s="204"/>
      <c r="BZ390" s="204"/>
      <c r="CA390" s="204"/>
      <c r="CB390" s="204"/>
      <c r="CC390" s="204"/>
      <c r="CD390" s="204"/>
      <c r="CE390" s="204"/>
      <c r="CF390" s="204"/>
      <c r="CG390" s="204"/>
      <c r="CH390" s="204"/>
      <c r="CI390" s="204"/>
      <c r="CJ390" s="204"/>
      <c r="CK390" s="204"/>
      <c r="CL390" s="204"/>
      <c r="CM390" s="204"/>
    </row>
    <row r="391" spans="1:91" ht="24.6" hidden="1">
      <c r="A391" s="125">
        <v>37</v>
      </c>
      <c r="B391" s="255" t="s">
        <v>1118</v>
      </c>
      <c r="C391" s="128" t="s">
        <v>650</v>
      </c>
      <c r="D391" s="204"/>
      <c r="E391" s="204"/>
      <c r="F391" s="204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  <c r="BV391" s="204"/>
      <c r="BW391" s="204"/>
      <c r="BX391" s="204"/>
      <c r="BY391" s="204"/>
      <c r="BZ391" s="204"/>
      <c r="CA391" s="204"/>
      <c r="CB391" s="204"/>
      <c r="CC391" s="204"/>
      <c r="CD391" s="204"/>
      <c r="CE391" s="204"/>
      <c r="CF391" s="204"/>
      <c r="CG391" s="204"/>
      <c r="CH391" s="204"/>
      <c r="CI391" s="204"/>
      <c r="CJ391" s="204"/>
      <c r="CK391" s="204"/>
      <c r="CL391" s="204"/>
      <c r="CM391" s="204"/>
    </row>
    <row r="392" spans="1:91" ht="24.6" hidden="1">
      <c r="A392" s="125">
        <v>37</v>
      </c>
      <c r="B392" s="255" t="s">
        <v>1119</v>
      </c>
      <c r="C392" s="128" t="s">
        <v>651</v>
      </c>
      <c r="D392" s="204"/>
      <c r="E392" s="204"/>
      <c r="F392" s="204"/>
      <c r="G392" s="204"/>
      <c r="H392" s="204"/>
      <c r="I392" s="204"/>
      <c r="J392" s="204"/>
      <c r="K392" s="204"/>
      <c r="L392" s="204"/>
      <c r="M392" s="204"/>
      <c r="N392" s="204"/>
      <c r="O392" s="204"/>
      <c r="P392" s="204"/>
      <c r="Q392" s="204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  <c r="BV392" s="204"/>
      <c r="BW392" s="204"/>
      <c r="BX392" s="204"/>
      <c r="BY392" s="204"/>
      <c r="BZ392" s="204"/>
      <c r="CA392" s="204"/>
      <c r="CB392" s="204"/>
      <c r="CC392" s="204"/>
      <c r="CD392" s="204"/>
      <c r="CE392" s="204"/>
      <c r="CF392" s="204"/>
      <c r="CG392" s="204"/>
      <c r="CH392" s="204"/>
      <c r="CI392" s="204"/>
      <c r="CJ392" s="204"/>
      <c r="CK392" s="204"/>
      <c r="CL392" s="204"/>
      <c r="CM392" s="204"/>
    </row>
    <row r="393" spans="1:91" ht="24.6" hidden="1">
      <c r="A393" s="125">
        <v>37</v>
      </c>
      <c r="B393" s="255" t="s">
        <v>1120</v>
      </c>
      <c r="C393" s="128" t="s">
        <v>652</v>
      </c>
      <c r="D393" s="204"/>
      <c r="E393" s="204"/>
      <c r="F393" s="204"/>
      <c r="G393" s="204"/>
      <c r="H393" s="204"/>
      <c r="I393" s="204"/>
      <c r="J393" s="204"/>
      <c r="K393" s="204"/>
      <c r="L393" s="204"/>
      <c r="M393" s="204"/>
      <c r="N393" s="204"/>
      <c r="O393" s="204"/>
      <c r="P393" s="204"/>
      <c r="Q393" s="204"/>
      <c r="R393" s="204"/>
      <c r="S393" s="204"/>
      <c r="T393" s="204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  <c r="AF393" s="204"/>
      <c r="AG393" s="204"/>
      <c r="AH393" s="204"/>
      <c r="AI393" s="204"/>
      <c r="AJ393" s="204"/>
      <c r="AK393" s="204"/>
      <c r="AL393" s="204"/>
      <c r="AM393" s="204"/>
      <c r="AN393" s="204"/>
      <c r="AO393" s="204"/>
      <c r="AP393" s="204"/>
      <c r="AQ393" s="204"/>
      <c r="AR393" s="204"/>
      <c r="AS393" s="204"/>
      <c r="AT393" s="204"/>
      <c r="AU393" s="204"/>
      <c r="AV393" s="204"/>
      <c r="AW393" s="204"/>
      <c r="AX393" s="204"/>
      <c r="AY393" s="204"/>
      <c r="AZ393" s="204"/>
      <c r="BA393" s="204"/>
      <c r="BB393" s="204"/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  <c r="BV393" s="204"/>
      <c r="BW393" s="204"/>
      <c r="BX393" s="204"/>
      <c r="BY393" s="204"/>
      <c r="BZ393" s="204"/>
      <c r="CA393" s="204"/>
      <c r="CB393" s="204"/>
      <c r="CC393" s="204"/>
      <c r="CD393" s="204"/>
      <c r="CE393" s="204"/>
      <c r="CF393" s="204"/>
      <c r="CG393" s="204"/>
      <c r="CH393" s="204"/>
      <c r="CI393" s="204"/>
      <c r="CJ393" s="204"/>
      <c r="CK393" s="204"/>
      <c r="CL393" s="204"/>
      <c r="CM393" s="204"/>
    </row>
    <row r="394" spans="1:91" ht="24.6" hidden="1">
      <c r="A394" s="125">
        <v>37</v>
      </c>
      <c r="B394" s="255" t="s">
        <v>1121</v>
      </c>
      <c r="C394" s="128" t="s">
        <v>653</v>
      </c>
      <c r="D394" s="204">
        <v>173347.01</v>
      </c>
      <c r="E394" s="204"/>
      <c r="F394" s="204"/>
      <c r="G394" s="204"/>
      <c r="H394" s="204"/>
      <c r="I394" s="204"/>
      <c r="J394" s="204"/>
      <c r="K394" s="204"/>
      <c r="L394" s="204"/>
      <c r="M394" s="204"/>
      <c r="N394" s="204"/>
      <c r="O394" s="204"/>
      <c r="P394" s="204">
        <v>7253.2</v>
      </c>
      <c r="Q394" s="204"/>
      <c r="R394" s="204"/>
      <c r="S394" s="204">
        <v>3183.87</v>
      </c>
      <c r="T394" s="204"/>
      <c r="U394" s="204"/>
      <c r="V394" s="204"/>
      <c r="W394" s="204"/>
      <c r="X394" s="204">
        <v>377670.44</v>
      </c>
      <c r="Y394" s="204"/>
      <c r="Z394" s="204"/>
      <c r="AA394" s="204"/>
      <c r="AB394" s="204"/>
      <c r="AC394" s="204"/>
      <c r="AD394" s="204"/>
      <c r="AE394" s="204">
        <v>324</v>
      </c>
      <c r="AF394" s="204"/>
      <c r="AG394" s="204"/>
      <c r="AH394" s="204"/>
      <c r="AI394" s="204">
        <v>4168.2</v>
      </c>
      <c r="AJ394" s="204"/>
      <c r="AK394" s="204"/>
      <c r="AL394" s="204">
        <v>91609.78</v>
      </c>
      <c r="AM394" s="204"/>
      <c r="AN394" s="204"/>
      <c r="AO394" s="204"/>
      <c r="AP394" s="204"/>
      <c r="AQ394" s="204">
        <v>76</v>
      </c>
      <c r="AR394" s="204"/>
      <c r="AS394" s="204"/>
      <c r="AT394" s="204"/>
      <c r="AU394" s="204"/>
      <c r="AV394" s="204"/>
      <c r="AW394" s="204"/>
      <c r="AX394" s="204"/>
      <c r="AY394" s="204"/>
      <c r="AZ394" s="204"/>
      <c r="BA394" s="204"/>
      <c r="BB394" s="204">
        <v>23912.799999999999</v>
      </c>
      <c r="BC394" s="204"/>
      <c r="BD394" s="204">
        <v>75697.2</v>
      </c>
      <c r="BE394" s="204">
        <v>2692.4</v>
      </c>
      <c r="BF394" s="204"/>
      <c r="BG394" s="204"/>
      <c r="BH394" s="204">
        <v>9071.52</v>
      </c>
      <c r="BI394" s="204"/>
      <c r="BJ394" s="204"/>
      <c r="BK394" s="204"/>
      <c r="BL394" s="204">
        <v>513.20000000000005</v>
      </c>
      <c r="BM394" s="204">
        <v>120425.60000000001</v>
      </c>
      <c r="BN394" s="204"/>
      <c r="BO394" s="204"/>
      <c r="BP394" s="204"/>
      <c r="BQ394" s="204"/>
      <c r="BR394" s="204"/>
      <c r="BS394" s="204">
        <v>662104.38</v>
      </c>
      <c r="BT394" s="204"/>
      <c r="BU394" s="204"/>
      <c r="BV394" s="204">
        <v>49911.41</v>
      </c>
      <c r="BW394" s="204"/>
      <c r="BX394" s="204"/>
      <c r="BY394" s="204">
        <v>41074.239999999998</v>
      </c>
      <c r="BZ394" s="204"/>
      <c r="CA394" s="204"/>
      <c r="CB394" s="204"/>
      <c r="CC394" s="204"/>
      <c r="CD394" s="204"/>
      <c r="CE394" s="204"/>
      <c r="CF394" s="204">
        <v>201.2</v>
      </c>
      <c r="CG394" s="204"/>
      <c r="CH394" s="204"/>
      <c r="CI394" s="204"/>
      <c r="CJ394" s="204"/>
      <c r="CK394" s="204"/>
      <c r="CL394" s="204"/>
      <c r="CM394" s="204"/>
    </row>
    <row r="395" spans="1:91" ht="24.6" hidden="1">
      <c r="A395" s="125">
        <v>37</v>
      </c>
      <c r="B395" s="255" t="s">
        <v>1122</v>
      </c>
      <c r="C395" s="128" t="s">
        <v>654</v>
      </c>
      <c r="D395" s="204">
        <v>30019.05</v>
      </c>
      <c r="E395" s="204"/>
      <c r="F395" s="204"/>
      <c r="G395" s="204"/>
      <c r="H395" s="204"/>
      <c r="I395" s="204"/>
      <c r="J395" s="204"/>
      <c r="K395" s="204"/>
      <c r="L395" s="204"/>
      <c r="M395" s="204"/>
      <c r="N395" s="204"/>
      <c r="O395" s="204"/>
      <c r="P395" s="204">
        <v>3412</v>
      </c>
      <c r="Q395" s="204"/>
      <c r="R395" s="204"/>
      <c r="S395" s="204"/>
      <c r="T395" s="204"/>
      <c r="U395" s="204"/>
      <c r="V395" s="204"/>
      <c r="W395" s="204"/>
      <c r="X395" s="204">
        <v>43831.63</v>
      </c>
      <c r="Y395" s="204"/>
      <c r="Z395" s="204"/>
      <c r="AA395" s="204"/>
      <c r="AB395" s="204"/>
      <c r="AC395" s="204"/>
      <c r="AD395" s="204"/>
      <c r="AE395" s="204"/>
      <c r="AF395" s="204"/>
      <c r="AG395" s="204"/>
      <c r="AH395" s="204"/>
      <c r="AI395" s="204"/>
      <c r="AJ395" s="204"/>
      <c r="AK395" s="204"/>
      <c r="AL395" s="204"/>
      <c r="AM395" s="204"/>
      <c r="AN395" s="204"/>
      <c r="AO395" s="204"/>
      <c r="AP395" s="204"/>
      <c r="AQ395" s="204"/>
      <c r="AR395" s="204"/>
      <c r="AS395" s="204"/>
      <c r="AT395" s="204"/>
      <c r="AU395" s="204"/>
      <c r="AV395" s="204"/>
      <c r="AW395" s="204"/>
      <c r="AX395" s="204"/>
      <c r="AY395" s="204"/>
      <c r="AZ395" s="204"/>
      <c r="BA395" s="204"/>
      <c r="BB395" s="204"/>
      <c r="BC395" s="204"/>
      <c r="BD395" s="204"/>
      <c r="BE395" s="204">
        <v>6485.46</v>
      </c>
      <c r="BF395" s="204"/>
      <c r="BG395" s="204"/>
      <c r="BH395" s="204"/>
      <c r="BI395" s="204"/>
      <c r="BJ395" s="204"/>
      <c r="BK395" s="204"/>
      <c r="BL395" s="204"/>
      <c r="BM395" s="204">
        <v>72665</v>
      </c>
      <c r="BN395" s="204"/>
      <c r="BO395" s="204"/>
      <c r="BP395" s="204"/>
      <c r="BQ395" s="204"/>
      <c r="BR395" s="204"/>
      <c r="BS395" s="206">
        <v>153116</v>
      </c>
      <c r="BT395" s="204"/>
      <c r="BU395" s="204"/>
      <c r="BV395" s="204">
        <v>20842.150000000001</v>
      </c>
      <c r="BW395" s="204"/>
      <c r="BX395" s="204"/>
      <c r="BY395" s="204"/>
      <c r="BZ395" s="204"/>
      <c r="CA395" s="204"/>
      <c r="CB395" s="204"/>
      <c r="CC395" s="204"/>
      <c r="CD395" s="204"/>
      <c r="CE395" s="204"/>
      <c r="CF395" s="204"/>
      <c r="CG395" s="204"/>
      <c r="CH395" s="204"/>
      <c r="CI395" s="204"/>
      <c r="CJ395" s="204"/>
      <c r="CK395" s="204"/>
      <c r="CL395" s="204"/>
      <c r="CM395" s="204"/>
    </row>
    <row r="396" spans="1:91" ht="24.6" hidden="1">
      <c r="A396" s="125">
        <v>37</v>
      </c>
      <c r="B396" s="255" t="s">
        <v>1123</v>
      </c>
      <c r="C396" s="128" t="s">
        <v>655</v>
      </c>
      <c r="D396" s="204"/>
      <c r="E396" s="204"/>
      <c r="F396" s="204"/>
      <c r="G396" s="204"/>
      <c r="H396" s="204"/>
      <c r="I396" s="204"/>
      <c r="J396" s="204"/>
      <c r="K396" s="204"/>
      <c r="L396" s="204"/>
      <c r="M396" s="204"/>
      <c r="N396" s="204"/>
      <c r="O396" s="204"/>
      <c r="P396" s="204"/>
      <c r="Q396" s="204"/>
      <c r="R396" s="204"/>
      <c r="S396" s="204"/>
      <c r="T396" s="204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  <c r="AF396" s="204"/>
      <c r="AG396" s="204"/>
      <c r="AH396" s="204"/>
      <c r="AI396" s="204"/>
      <c r="AJ396" s="204"/>
      <c r="AK396" s="204"/>
      <c r="AL396" s="204"/>
      <c r="AM396" s="204"/>
      <c r="AN396" s="204"/>
      <c r="AO396" s="204">
        <v>580522.88</v>
      </c>
      <c r="AP396" s="204"/>
      <c r="AQ396" s="204"/>
      <c r="AR396" s="204"/>
      <c r="AS396" s="204"/>
      <c r="AT396" s="204"/>
      <c r="AU396" s="204"/>
      <c r="AV396" s="204"/>
      <c r="AW396" s="204"/>
      <c r="AX396" s="204"/>
      <c r="AY396" s="204"/>
      <c r="AZ396" s="204"/>
      <c r="BA396" s="204"/>
      <c r="BB396" s="204"/>
      <c r="BC396" s="204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204">
        <v>21424.45</v>
      </c>
      <c r="BN396" s="204"/>
      <c r="BO396" s="204"/>
      <c r="BP396" s="204"/>
      <c r="BQ396" s="204"/>
      <c r="BR396" s="204"/>
      <c r="BS396" s="206">
        <v>329518.19</v>
      </c>
      <c r="BT396" s="204"/>
      <c r="BU396" s="204"/>
      <c r="BV396" s="204"/>
      <c r="BW396" s="204">
        <v>18607.2</v>
      </c>
      <c r="BX396" s="204"/>
      <c r="BY396" s="204"/>
      <c r="BZ396" s="204"/>
      <c r="CA396" s="204"/>
      <c r="CB396" s="204"/>
      <c r="CC396" s="204"/>
      <c r="CD396" s="204"/>
      <c r="CE396" s="204"/>
      <c r="CF396" s="204"/>
      <c r="CG396" s="204"/>
      <c r="CH396" s="204"/>
      <c r="CI396" s="204"/>
      <c r="CJ396" s="204"/>
      <c r="CK396" s="204"/>
      <c r="CL396" s="204"/>
      <c r="CM396" s="204"/>
    </row>
    <row r="397" spans="1:91" ht="24.6" hidden="1">
      <c r="A397" s="125">
        <v>37</v>
      </c>
      <c r="B397" s="255" t="s">
        <v>1124</v>
      </c>
      <c r="C397" s="128" t="s">
        <v>656</v>
      </c>
      <c r="D397" s="204">
        <v>1533256.12</v>
      </c>
      <c r="E397" s="204">
        <v>86216.75</v>
      </c>
      <c r="F397" s="204">
        <v>15537.96</v>
      </c>
      <c r="G397" s="204">
        <v>7849.12</v>
      </c>
      <c r="H397" s="204">
        <v>49615.8</v>
      </c>
      <c r="I397" s="204">
        <v>6305.6</v>
      </c>
      <c r="J397" s="204">
        <v>10333.91</v>
      </c>
      <c r="K397" s="204">
        <v>153956.88</v>
      </c>
      <c r="L397" s="204">
        <v>48754.48</v>
      </c>
      <c r="M397" s="204">
        <v>55345.65</v>
      </c>
      <c r="N397" s="204">
        <v>15840.64</v>
      </c>
      <c r="O397" s="204">
        <v>4102.08</v>
      </c>
      <c r="P397" s="204">
        <v>39205.32</v>
      </c>
      <c r="Q397" s="204">
        <v>77365.009999999995</v>
      </c>
      <c r="R397" s="204">
        <v>23195.52</v>
      </c>
      <c r="S397" s="204">
        <v>159063.04999999999</v>
      </c>
      <c r="T397" s="204">
        <v>187241.82</v>
      </c>
      <c r="U397" s="204">
        <v>31958.51</v>
      </c>
      <c r="V397" s="204">
        <v>115282.88</v>
      </c>
      <c r="W397" s="204">
        <v>2891.92</v>
      </c>
      <c r="X397" s="204">
        <v>562721.44999999995</v>
      </c>
      <c r="Y397" s="204">
        <v>18385.240000000002</v>
      </c>
      <c r="Z397" s="204">
        <v>115247.6</v>
      </c>
      <c r="AA397" s="204">
        <v>54109.04</v>
      </c>
      <c r="AB397" s="204">
        <v>11346</v>
      </c>
      <c r="AC397" s="204">
        <v>46069.68</v>
      </c>
      <c r="AD397" s="204">
        <v>292637.44</v>
      </c>
      <c r="AE397" s="204">
        <v>81404</v>
      </c>
      <c r="AF397" s="204">
        <v>23292.32</v>
      </c>
      <c r="AG397" s="204">
        <v>38808.32</v>
      </c>
      <c r="AH397" s="204">
        <v>28520.26</v>
      </c>
      <c r="AI397" s="204">
        <v>55729.760000000002</v>
      </c>
      <c r="AJ397" s="204">
        <v>30120.66</v>
      </c>
      <c r="AK397" s="204">
        <v>88640.639999999999</v>
      </c>
      <c r="AL397" s="204">
        <v>240265.99</v>
      </c>
      <c r="AM397" s="204">
        <v>60216.32</v>
      </c>
      <c r="AN397" s="204">
        <v>5731.52</v>
      </c>
      <c r="AO397" s="204">
        <v>24139.68</v>
      </c>
      <c r="AP397" s="204">
        <v>22201.68</v>
      </c>
      <c r="AQ397" s="204">
        <v>23353.759999999998</v>
      </c>
      <c r="AR397" s="204">
        <v>7948.48</v>
      </c>
      <c r="AS397" s="204">
        <v>36772.04</v>
      </c>
      <c r="AT397" s="204">
        <v>75601</v>
      </c>
      <c r="AU397" s="204">
        <v>51437.760000000002</v>
      </c>
      <c r="AV397" s="204">
        <v>41433.67</v>
      </c>
      <c r="AW397" s="204">
        <v>55856.639999999999</v>
      </c>
      <c r="AX397" s="204">
        <v>3915.84</v>
      </c>
      <c r="AY397" s="204">
        <v>62328.77</v>
      </c>
      <c r="AZ397" s="204">
        <v>38639.440000000002</v>
      </c>
      <c r="BA397" s="204">
        <v>5681.2</v>
      </c>
      <c r="BB397" s="204">
        <v>302812.62</v>
      </c>
      <c r="BC397" s="204">
        <v>18468.400000000001</v>
      </c>
      <c r="BD397" s="204">
        <v>1100141.1200000001</v>
      </c>
      <c r="BE397" s="204">
        <v>376095.49</v>
      </c>
      <c r="BF397" s="204">
        <v>36790.480000000003</v>
      </c>
      <c r="BG397" s="204">
        <v>99487.34</v>
      </c>
      <c r="BH397" s="204">
        <v>55603.46</v>
      </c>
      <c r="BI397" s="204">
        <v>13265.36</v>
      </c>
      <c r="BJ397" s="204">
        <v>3362.4</v>
      </c>
      <c r="BK397" s="204">
        <v>135184.88</v>
      </c>
      <c r="BL397" s="204">
        <v>38556.839999999997</v>
      </c>
      <c r="BM397" s="204">
        <v>281523.12</v>
      </c>
      <c r="BN397" s="204">
        <v>36157.18</v>
      </c>
      <c r="BO397" s="204">
        <v>51609.94</v>
      </c>
      <c r="BP397" s="204">
        <v>127975.48</v>
      </c>
      <c r="BQ397" s="204">
        <v>153582.88</v>
      </c>
      <c r="BR397" s="204">
        <v>172964.16</v>
      </c>
      <c r="BS397" s="204">
        <v>69167.98</v>
      </c>
      <c r="BT397" s="204">
        <v>15197.12</v>
      </c>
      <c r="BU397" s="204">
        <v>107983.41</v>
      </c>
      <c r="BV397" s="204">
        <v>625357.68000000005</v>
      </c>
      <c r="BW397" s="204">
        <v>4230.96</v>
      </c>
      <c r="BX397" s="204">
        <v>101837.26</v>
      </c>
      <c r="BY397" s="204">
        <v>118256.44</v>
      </c>
      <c r="BZ397" s="204">
        <v>29425.81</v>
      </c>
      <c r="CA397" s="204">
        <v>241334.16</v>
      </c>
      <c r="CB397" s="204">
        <v>181365.92</v>
      </c>
      <c r="CC397" s="204">
        <v>159927.6</v>
      </c>
      <c r="CD397" s="204">
        <v>100443.06</v>
      </c>
      <c r="CE397" s="204">
        <v>117654.8</v>
      </c>
      <c r="CF397" s="204">
        <v>109904.64</v>
      </c>
      <c r="CG397" s="204">
        <v>801.36</v>
      </c>
      <c r="CH397" s="204">
        <v>17231.52</v>
      </c>
      <c r="CI397" s="204">
        <v>56320.480000000003</v>
      </c>
      <c r="CJ397" s="204">
        <v>9185.44</v>
      </c>
      <c r="CK397" s="204">
        <v>290578.46999999997</v>
      </c>
      <c r="CL397" s="204">
        <v>7841.2</v>
      </c>
      <c r="CM397" s="204">
        <v>55334.16</v>
      </c>
    </row>
    <row r="398" spans="1:91" ht="24.6" hidden="1">
      <c r="A398" s="125">
        <v>37</v>
      </c>
      <c r="B398" s="255" t="s">
        <v>1125</v>
      </c>
      <c r="C398" s="128" t="s">
        <v>657</v>
      </c>
      <c r="D398" s="204">
        <v>548252.23</v>
      </c>
      <c r="E398" s="204">
        <v>457.92</v>
      </c>
      <c r="F398" s="204">
        <v>6276.64</v>
      </c>
      <c r="G398" s="204">
        <v>6297.36</v>
      </c>
      <c r="H398" s="204">
        <v>14208.4</v>
      </c>
      <c r="I398" s="204">
        <v>7427.76</v>
      </c>
      <c r="J398" s="204">
        <v>5847.48</v>
      </c>
      <c r="K398" s="204">
        <v>72369.149999999994</v>
      </c>
      <c r="L398" s="204">
        <v>11743.12</v>
      </c>
      <c r="M398" s="204">
        <v>12052.78</v>
      </c>
      <c r="N398" s="204">
        <v>35143.4</v>
      </c>
      <c r="O398" s="204">
        <v>464</v>
      </c>
      <c r="P398" s="204">
        <v>151065.35999999999</v>
      </c>
      <c r="Q398" s="204">
        <v>41545.919999999998</v>
      </c>
      <c r="R398" s="204">
        <v>20319.84</v>
      </c>
      <c r="S398" s="204">
        <v>747465.05</v>
      </c>
      <c r="T398" s="204">
        <v>101649.38</v>
      </c>
      <c r="U398" s="204">
        <v>14418.07</v>
      </c>
      <c r="V398" s="204">
        <v>48094.52</v>
      </c>
      <c r="W398" s="204">
        <v>3139.92</v>
      </c>
      <c r="X398" s="204">
        <v>1612460.37</v>
      </c>
      <c r="Y398" s="204">
        <v>12027.68</v>
      </c>
      <c r="Z398" s="204">
        <v>148491.44</v>
      </c>
      <c r="AA398" s="204">
        <v>49506.32</v>
      </c>
      <c r="AB398" s="204">
        <v>2898.16</v>
      </c>
      <c r="AC398" s="204">
        <v>6640</v>
      </c>
      <c r="AD398" s="204">
        <v>207044.16</v>
      </c>
      <c r="AE398" s="204">
        <v>82372</v>
      </c>
      <c r="AF398" s="204">
        <v>12720.32</v>
      </c>
      <c r="AG398" s="204">
        <v>13024.32</v>
      </c>
      <c r="AH398" s="204">
        <v>25503.759999999998</v>
      </c>
      <c r="AI398" s="204">
        <v>13918.16</v>
      </c>
      <c r="AJ398" s="204">
        <v>17783.96</v>
      </c>
      <c r="AK398" s="204">
        <v>8022.08</v>
      </c>
      <c r="AL398" s="204">
        <v>561220.93000000005</v>
      </c>
      <c r="AM398" s="204">
        <v>10015.200000000001</v>
      </c>
      <c r="AN398" s="204">
        <v>1886.96</v>
      </c>
      <c r="AO398" s="204">
        <v>3341.39</v>
      </c>
      <c r="AP398" s="204">
        <v>14859.52</v>
      </c>
      <c r="AQ398" s="204">
        <v>5364.64</v>
      </c>
      <c r="AR398" s="204">
        <v>6889.68</v>
      </c>
      <c r="AS398" s="204">
        <v>91332.89</v>
      </c>
      <c r="AT398" s="204">
        <v>9489.0400000000009</v>
      </c>
      <c r="AU398" s="204">
        <v>22222.48</v>
      </c>
      <c r="AV398" s="204">
        <v>24848.639999999999</v>
      </c>
      <c r="AW398" s="204">
        <v>19548.72</v>
      </c>
      <c r="AX398" s="204">
        <v>1623.88</v>
      </c>
      <c r="AY398" s="204">
        <v>11623.72</v>
      </c>
      <c r="AZ398" s="204">
        <v>6725.68</v>
      </c>
      <c r="BA398" s="204">
        <v>1485.6</v>
      </c>
      <c r="BB398" s="204">
        <v>152682.32</v>
      </c>
      <c r="BC398" s="204">
        <v>5010.24</v>
      </c>
      <c r="BD398" s="204">
        <v>1170607.31</v>
      </c>
      <c r="BE398" s="204">
        <v>302662.15000000002</v>
      </c>
      <c r="BF398" s="204">
        <v>19266.900000000001</v>
      </c>
      <c r="BG398" s="204">
        <v>47879.040000000001</v>
      </c>
      <c r="BH398" s="204">
        <v>136551.70000000001</v>
      </c>
      <c r="BI398" s="204">
        <v>3941.32</v>
      </c>
      <c r="BJ398" s="204">
        <v>3196</v>
      </c>
      <c r="BK398" s="204">
        <v>14377.2</v>
      </c>
      <c r="BL398" s="204">
        <v>134134.35999999999</v>
      </c>
      <c r="BM398" s="204">
        <v>510221.56</v>
      </c>
      <c r="BN398" s="204">
        <v>6062.88</v>
      </c>
      <c r="BO398" s="204">
        <v>29379.74</v>
      </c>
      <c r="BP398" s="204">
        <v>57401.68</v>
      </c>
      <c r="BQ398" s="204">
        <v>34226.550000000003</v>
      </c>
      <c r="BR398" s="204">
        <v>135909.92000000001</v>
      </c>
      <c r="BS398" s="204">
        <v>226381.26</v>
      </c>
      <c r="BT398" s="204">
        <v>22182</v>
      </c>
      <c r="BU398" s="204">
        <v>57522.44</v>
      </c>
      <c r="BV398" s="204">
        <v>577863.43999999994</v>
      </c>
      <c r="BW398" s="204"/>
      <c r="BX398" s="204">
        <v>36283.919999999998</v>
      </c>
      <c r="BY398" s="204">
        <v>215187.64</v>
      </c>
      <c r="BZ398" s="204">
        <v>10410.64</v>
      </c>
      <c r="CA398" s="204">
        <v>36770.959999999999</v>
      </c>
      <c r="CB398" s="204">
        <v>29832.48</v>
      </c>
      <c r="CC398" s="204">
        <v>84005.28</v>
      </c>
      <c r="CD398" s="204">
        <v>147250.5</v>
      </c>
      <c r="CE398" s="204">
        <v>60710.48</v>
      </c>
      <c r="CF398" s="204">
        <v>106091.36</v>
      </c>
      <c r="CG398" s="204"/>
      <c r="CH398" s="204">
        <v>3374.24</v>
      </c>
      <c r="CI398" s="204"/>
      <c r="CJ398" s="204">
        <v>962.96</v>
      </c>
      <c r="CK398" s="204">
        <v>95868.88</v>
      </c>
      <c r="CL398" s="204">
        <v>4587.84</v>
      </c>
      <c r="CM398" s="204">
        <v>4141.08</v>
      </c>
    </row>
    <row r="399" spans="1:91" ht="24.6" hidden="1">
      <c r="A399" s="125">
        <v>37</v>
      </c>
      <c r="B399" s="255" t="s">
        <v>1126</v>
      </c>
      <c r="C399" s="128" t="s">
        <v>658</v>
      </c>
      <c r="D399" s="204">
        <v>2076589.86</v>
      </c>
      <c r="E399" s="204">
        <v>24628.93</v>
      </c>
      <c r="F399" s="204">
        <v>2758.56</v>
      </c>
      <c r="G399" s="204">
        <v>16290.54</v>
      </c>
      <c r="H399" s="204">
        <v>50487.03</v>
      </c>
      <c r="I399" s="204">
        <v>16525.330000000002</v>
      </c>
      <c r="J399" s="204">
        <v>3575.5</v>
      </c>
      <c r="K399" s="204">
        <v>22506.87</v>
      </c>
      <c r="L399" s="204">
        <v>4449.7700000000004</v>
      </c>
      <c r="M399" s="204">
        <v>18245.37</v>
      </c>
      <c r="N399" s="204">
        <v>49813.29</v>
      </c>
      <c r="O399" s="204">
        <v>3854.05</v>
      </c>
      <c r="P399" s="204">
        <v>410050.25</v>
      </c>
      <c r="Q399" s="204">
        <v>7158.07</v>
      </c>
      <c r="R399" s="204">
        <v>17303.509999999998</v>
      </c>
      <c r="S399" s="204">
        <v>210482.87</v>
      </c>
      <c r="T399" s="204">
        <v>57550.97</v>
      </c>
      <c r="U399" s="204">
        <v>3785.01</v>
      </c>
      <c r="V399" s="204">
        <v>4578.2</v>
      </c>
      <c r="W399" s="204">
        <v>680.94</v>
      </c>
      <c r="X399" s="204">
        <v>792973.86</v>
      </c>
      <c r="Y399" s="204">
        <v>2365.04</v>
      </c>
      <c r="Z399" s="204">
        <v>1476.81</v>
      </c>
      <c r="AA399" s="204">
        <v>11044.86</v>
      </c>
      <c r="AB399" s="204">
        <v>2836.5</v>
      </c>
      <c r="AC399" s="204">
        <v>3909.45</v>
      </c>
      <c r="AD399" s="204">
        <v>7819.86</v>
      </c>
      <c r="AE399" s="204">
        <v>43134.21</v>
      </c>
      <c r="AF399" s="204">
        <v>1866.32</v>
      </c>
      <c r="AG399" s="204">
        <v>2951.3</v>
      </c>
      <c r="AH399" s="204">
        <v>2556</v>
      </c>
      <c r="AI399" s="204">
        <v>55625.82</v>
      </c>
      <c r="AJ399" s="204">
        <v>8352.52</v>
      </c>
      <c r="AK399" s="204">
        <v>9650.0300000000007</v>
      </c>
      <c r="AL399" s="204">
        <v>6414283.5999999996</v>
      </c>
      <c r="AM399" s="204">
        <v>5733.66</v>
      </c>
      <c r="AN399" s="204">
        <v>28952.63</v>
      </c>
      <c r="AO399" s="204">
        <v>71772.509999999995</v>
      </c>
      <c r="AP399" s="204">
        <v>47913.51</v>
      </c>
      <c r="AQ399" s="204">
        <v>4267.2299999999996</v>
      </c>
      <c r="AR399" s="204">
        <v>3759.39</v>
      </c>
      <c r="AS399" s="204">
        <v>170693.38</v>
      </c>
      <c r="AT399" s="204">
        <v>10486.16</v>
      </c>
      <c r="AU399" s="204">
        <v>44176.58</v>
      </c>
      <c r="AV399" s="204">
        <v>8466.14</v>
      </c>
      <c r="AW399" s="204">
        <v>12935.1</v>
      </c>
      <c r="AX399" s="204">
        <v>10173.42</v>
      </c>
      <c r="AY399" s="204">
        <v>34579.32</v>
      </c>
      <c r="AZ399" s="204">
        <v>8493.48</v>
      </c>
      <c r="BA399" s="204">
        <v>4328.13</v>
      </c>
      <c r="BB399" s="204">
        <v>171870.85</v>
      </c>
      <c r="BC399" s="204">
        <v>13785.73</v>
      </c>
      <c r="BD399" s="204">
        <v>1219340.03</v>
      </c>
      <c r="BE399" s="204">
        <v>176604.9</v>
      </c>
      <c r="BF399" s="204">
        <v>3775.08</v>
      </c>
      <c r="BG399" s="204">
        <v>1867.49</v>
      </c>
      <c r="BH399" s="204">
        <v>185140.93</v>
      </c>
      <c r="BI399" s="204"/>
      <c r="BJ399" s="204">
        <v>2743.58</v>
      </c>
      <c r="BK399" s="204">
        <v>4207.08</v>
      </c>
      <c r="BL399" s="204">
        <v>14253.26</v>
      </c>
      <c r="BM399" s="204">
        <v>1080316.03</v>
      </c>
      <c r="BN399" s="204">
        <v>16744.8</v>
      </c>
      <c r="BO399" s="204">
        <v>3211.41</v>
      </c>
      <c r="BP399" s="204">
        <v>11306.16</v>
      </c>
      <c r="BQ399" s="204">
        <v>6869.4</v>
      </c>
      <c r="BR399" s="204">
        <v>3758.01</v>
      </c>
      <c r="BS399" s="204">
        <v>3488299.04</v>
      </c>
      <c r="BT399" s="204">
        <v>8195.85</v>
      </c>
      <c r="BU399" s="204">
        <v>22269.52</v>
      </c>
      <c r="BV399" s="204">
        <v>296714.96999999997</v>
      </c>
      <c r="BW399" s="204">
        <v>10415.52</v>
      </c>
      <c r="BX399" s="204">
        <v>29925.48</v>
      </c>
      <c r="BY399" s="204">
        <v>203056.22</v>
      </c>
      <c r="BZ399" s="204">
        <v>2783.99</v>
      </c>
      <c r="CA399" s="204">
        <v>7162.94</v>
      </c>
      <c r="CB399" s="204">
        <v>7894.05</v>
      </c>
      <c r="CC399" s="204">
        <v>6158.97</v>
      </c>
      <c r="CD399" s="204">
        <v>24841.49</v>
      </c>
      <c r="CE399" s="204">
        <v>44614.17</v>
      </c>
      <c r="CF399" s="204">
        <v>61436.3</v>
      </c>
      <c r="CG399" s="204">
        <v>1220.6400000000001</v>
      </c>
      <c r="CH399" s="204">
        <v>49457.61</v>
      </c>
      <c r="CI399" s="204">
        <v>4118.96</v>
      </c>
      <c r="CJ399" s="204">
        <v>16439.04</v>
      </c>
      <c r="CK399" s="204">
        <v>4281.32</v>
      </c>
      <c r="CL399" s="204">
        <v>3427.77</v>
      </c>
      <c r="CM399" s="204">
        <v>11965.31</v>
      </c>
    </row>
    <row r="400" spans="1:91" ht="24.6" hidden="1">
      <c r="A400" s="125">
        <v>37</v>
      </c>
      <c r="B400" s="255" t="s">
        <v>1127</v>
      </c>
      <c r="C400" s="137" t="s">
        <v>659</v>
      </c>
      <c r="D400" s="204"/>
      <c r="E400" s="204"/>
      <c r="F400" s="204"/>
      <c r="G400" s="204"/>
      <c r="H400" s="204"/>
      <c r="I400" s="204"/>
      <c r="J400" s="204"/>
      <c r="K400" s="204"/>
      <c r="L400" s="204"/>
      <c r="M400" s="204"/>
      <c r="N400" s="204"/>
      <c r="O400" s="204"/>
      <c r="P400" s="204"/>
      <c r="Q400" s="204"/>
      <c r="R400" s="204"/>
      <c r="S400" s="204"/>
      <c r="T400" s="204"/>
      <c r="U400" s="204"/>
      <c r="V400" s="204"/>
      <c r="W400" s="204"/>
      <c r="X400" s="204"/>
      <c r="Y400" s="204"/>
      <c r="Z400" s="204"/>
      <c r="AA400" s="204"/>
      <c r="AB400" s="204"/>
      <c r="AC400" s="204"/>
      <c r="AD400" s="204"/>
      <c r="AE400" s="204"/>
      <c r="AF400" s="204"/>
      <c r="AG400" s="204"/>
      <c r="AH400" s="204"/>
      <c r="AI400" s="204"/>
      <c r="AJ400" s="204"/>
      <c r="AK400" s="204"/>
      <c r="AL400" s="204"/>
      <c r="AM400" s="204"/>
      <c r="AN400" s="204"/>
      <c r="AO400" s="204"/>
      <c r="AP400" s="204"/>
      <c r="AQ400" s="204"/>
      <c r="AR400" s="204"/>
      <c r="AS400" s="204"/>
      <c r="AT400" s="204"/>
      <c r="AU400" s="204"/>
      <c r="AV400" s="204"/>
      <c r="AW400" s="204"/>
      <c r="AX400" s="204"/>
      <c r="AY400" s="204"/>
      <c r="AZ400" s="204"/>
      <c r="BA400" s="204"/>
      <c r="BB400" s="204"/>
      <c r="BC400" s="204"/>
      <c r="BD400" s="204"/>
      <c r="BE400" s="204"/>
      <c r="BF400" s="204"/>
      <c r="BG400" s="204"/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  <c r="BV400" s="204"/>
      <c r="BW400" s="204"/>
      <c r="BX400" s="204"/>
      <c r="BY400" s="204"/>
      <c r="BZ400" s="204"/>
      <c r="CA400" s="204"/>
      <c r="CB400" s="204"/>
      <c r="CC400" s="204"/>
      <c r="CD400" s="204"/>
      <c r="CE400" s="204"/>
      <c r="CF400" s="204"/>
      <c r="CG400" s="204"/>
      <c r="CH400" s="204"/>
      <c r="CI400" s="204"/>
      <c r="CJ400" s="204"/>
      <c r="CK400" s="204"/>
      <c r="CL400" s="204"/>
      <c r="CM400" s="204"/>
    </row>
    <row r="401" spans="1:91" ht="24.6" hidden="1">
      <c r="A401" s="125">
        <v>37</v>
      </c>
      <c r="B401" s="255" t="s">
        <v>1128</v>
      </c>
      <c r="C401" s="128" t="s">
        <v>1321</v>
      </c>
      <c r="D401" s="204">
        <v>357483</v>
      </c>
      <c r="E401" s="204"/>
      <c r="F401" s="204"/>
      <c r="G401" s="204"/>
      <c r="H401" s="204"/>
      <c r="I401" s="204"/>
      <c r="J401" s="204">
        <v>2990</v>
      </c>
      <c r="K401" s="204">
        <v>225084.29</v>
      </c>
      <c r="L401" s="204"/>
      <c r="M401" s="204"/>
      <c r="N401" s="204"/>
      <c r="O401" s="204"/>
      <c r="P401" s="204"/>
      <c r="Q401" s="204">
        <v>43088.5</v>
      </c>
      <c r="R401" s="204">
        <v>23444</v>
      </c>
      <c r="S401" s="204"/>
      <c r="T401" s="204">
        <v>47551.08</v>
      </c>
      <c r="U401" s="204">
        <v>22422.5</v>
      </c>
      <c r="V401" s="204">
        <v>24140</v>
      </c>
      <c r="W401" s="204">
        <v>34514</v>
      </c>
      <c r="X401" s="204">
        <v>61613</v>
      </c>
      <c r="Y401" s="204">
        <v>6787.7</v>
      </c>
      <c r="Z401" s="204">
        <v>110542.15</v>
      </c>
      <c r="AA401" s="204">
        <v>51771.63</v>
      </c>
      <c r="AB401" s="204">
        <v>30</v>
      </c>
      <c r="AC401" s="204">
        <v>25049</v>
      </c>
      <c r="AD401" s="204"/>
      <c r="AE401" s="204">
        <v>20900</v>
      </c>
      <c r="AF401" s="204">
        <v>25331.75</v>
      </c>
      <c r="AG401" s="204">
        <v>4215</v>
      </c>
      <c r="AH401" s="204">
        <v>1750</v>
      </c>
      <c r="AI401" s="204">
        <v>178035</v>
      </c>
      <c r="AJ401" s="204"/>
      <c r="AK401" s="204">
        <v>5197.5</v>
      </c>
      <c r="AL401" s="204"/>
      <c r="AM401" s="204">
        <v>29838</v>
      </c>
      <c r="AN401" s="204">
        <v>21720</v>
      </c>
      <c r="AO401" s="204">
        <v>248767.53</v>
      </c>
      <c r="AP401" s="204">
        <v>8559</v>
      </c>
      <c r="AQ401" s="204">
        <v>29378.25</v>
      </c>
      <c r="AR401" s="204">
        <v>17624.5</v>
      </c>
      <c r="AS401" s="204">
        <v>16289</v>
      </c>
      <c r="AT401" s="204">
        <v>195226.75</v>
      </c>
      <c r="AU401" s="204">
        <v>9087</v>
      </c>
      <c r="AV401" s="204">
        <v>20460</v>
      </c>
      <c r="AW401" s="204">
        <v>100824.32000000001</v>
      </c>
      <c r="AX401" s="204"/>
      <c r="AY401" s="204">
        <v>20248.75</v>
      </c>
      <c r="AZ401" s="204">
        <v>62707.75</v>
      </c>
      <c r="BA401" s="204">
        <v>5108</v>
      </c>
      <c r="BB401" s="204">
        <v>596024.05000000005</v>
      </c>
      <c r="BC401" s="204"/>
      <c r="BD401" s="204">
        <v>15136</v>
      </c>
      <c r="BE401" s="204"/>
      <c r="BF401" s="204">
        <v>21450.5</v>
      </c>
      <c r="BG401" s="204">
        <v>13309</v>
      </c>
      <c r="BH401" s="204"/>
      <c r="BI401" s="204"/>
      <c r="BJ401" s="204">
        <v>19386</v>
      </c>
      <c r="BK401" s="204">
        <v>10280.75</v>
      </c>
      <c r="BL401" s="204"/>
      <c r="BM401" s="204"/>
      <c r="BN401" s="204"/>
      <c r="BO401" s="204"/>
      <c r="BP401" s="204">
        <v>11204</v>
      </c>
      <c r="BQ401" s="204"/>
      <c r="BR401" s="204">
        <v>168775.25</v>
      </c>
      <c r="BS401" s="206">
        <v>13200</v>
      </c>
      <c r="BT401" s="204">
        <v>42132.5</v>
      </c>
      <c r="BU401" s="204">
        <v>18748.099999999999</v>
      </c>
      <c r="BV401" s="204">
        <v>186153.4</v>
      </c>
      <c r="BW401" s="204"/>
      <c r="BX401" s="204">
        <v>21701</v>
      </c>
      <c r="BY401" s="204">
        <v>11427.17</v>
      </c>
      <c r="BZ401" s="204">
        <v>7278.75</v>
      </c>
      <c r="CA401" s="204">
        <v>63230.5</v>
      </c>
      <c r="CB401" s="204">
        <v>18969</v>
      </c>
      <c r="CC401" s="204">
        <v>288014.5</v>
      </c>
      <c r="CD401" s="204">
        <v>378250.5</v>
      </c>
      <c r="CE401" s="204">
        <v>719196.45</v>
      </c>
      <c r="CF401" s="204">
        <v>65728</v>
      </c>
      <c r="CG401" s="204">
        <v>22790.5</v>
      </c>
      <c r="CH401" s="204"/>
      <c r="CI401" s="204">
        <v>9224.52</v>
      </c>
      <c r="CJ401" s="204">
        <v>17563.5</v>
      </c>
      <c r="CK401" s="204">
        <v>219410.75</v>
      </c>
      <c r="CL401" s="204">
        <v>113665.79</v>
      </c>
      <c r="CM401" s="204">
        <v>8909</v>
      </c>
    </row>
    <row r="402" spans="1:91" ht="24.6" hidden="1">
      <c r="A402" s="125">
        <v>35</v>
      </c>
      <c r="B402" s="255" t="s">
        <v>1129</v>
      </c>
      <c r="C402" s="128" t="s">
        <v>660</v>
      </c>
      <c r="D402" s="204"/>
      <c r="E402" s="204"/>
      <c r="F402" s="204"/>
      <c r="G402" s="204"/>
      <c r="H402" s="204"/>
      <c r="I402" s="204"/>
      <c r="J402" s="204"/>
      <c r="K402" s="204"/>
      <c r="L402" s="204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04"/>
      <c r="Y402" s="204"/>
      <c r="Z402" s="204"/>
      <c r="AA402" s="204"/>
      <c r="AB402" s="204"/>
      <c r="AC402" s="204"/>
      <c r="AD402" s="204"/>
      <c r="AE402" s="204"/>
      <c r="AF402" s="204"/>
      <c r="AG402" s="204"/>
      <c r="AH402" s="204"/>
      <c r="AI402" s="204"/>
      <c r="AJ402" s="204"/>
      <c r="AK402" s="204"/>
      <c r="AL402" s="204"/>
      <c r="AM402" s="204"/>
      <c r="AN402" s="204"/>
      <c r="AO402" s="204"/>
      <c r="AP402" s="204"/>
      <c r="AQ402" s="204"/>
      <c r="AR402" s="204"/>
      <c r="AS402" s="204"/>
      <c r="AT402" s="204"/>
      <c r="AU402" s="204"/>
      <c r="AV402" s="204"/>
      <c r="AW402" s="204"/>
      <c r="AX402" s="204"/>
      <c r="AY402" s="204"/>
      <c r="AZ402" s="204"/>
      <c r="BA402" s="204"/>
      <c r="BB402" s="204"/>
      <c r="BC402" s="204"/>
      <c r="BD402" s="204"/>
      <c r="BE402" s="204"/>
      <c r="BF402" s="204"/>
      <c r="BG402" s="204"/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  <c r="BV402" s="204"/>
      <c r="BW402" s="204"/>
      <c r="BX402" s="204"/>
      <c r="BY402" s="204"/>
      <c r="BZ402" s="204"/>
      <c r="CA402" s="204"/>
      <c r="CB402" s="204"/>
      <c r="CC402" s="204"/>
      <c r="CD402" s="204"/>
      <c r="CE402" s="204"/>
      <c r="CF402" s="204"/>
      <c r="CG402" s="204"/>
      <c r="CH402" s="204"/>
      <c r="CI402" s="204"/>
      <c r="CJ402" s="204"/>
      <c r="CK402" s="204"/>
      <c r="CL402" s="206"/>
      <c r="CM402" s="204"/>
    </row>
    <row r="403" spans="1:91" ht="24.6" hidden="1">
      <c r="A403" s="125">
        <v>35</v>
      </c>
      <c r="B403" s="255" t="s">
        <v>1130</v>
      </c>
      <c r="C403" s="137" t="s">
        <v>661</v>
      </c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  <c r="AF403" s="204"/>
      <c r="AG403" s="204"/>
      <c r="AH403" s="204"/>
      <c r="AI403" s="204"/>
      <c r="AJ403" s="204"/>
      <c r="AK403" s="204"/>
      <c r="AL403" s="204"/>
      <c r="AM403" s="204"/>
      <c r="AN403" s="204"/>
      <c r="AO403" s="204"/>
      <c r="AP403" s="204"/>
      <c r="AQ403" s="204"/>
      <c r="AR403" s="204"/>
      <c r="AS403" s="204"/>
      <c r="AT403" s="204"/>
      <c r="AU403" s="204"/>
      <c r="AV403" s="204"/>
      <c r="AW403" s="204"/>
      <c r="AX403" s="204"/>
      <c r="AY403" s="204"/>
      <c r="AZ403" s="204"/>
      <c r="BA403" s="204"/>
      <c r="BB403" s="204"/>
      <c r="BC403" s="204"/>
      <c r="BD403" s="204"/>
      <c r="BE403" s="204"/>
      <c r="BF403" s="204"/>
      <c r="BG403" s="204"/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  <c r="BV403" s="204"/>
      <c r="BW403" s="204"/>
      <c r="BX403" s="204"/>
      <c r="BY403" s="204"/>
      <c r="BZ403" s="204"/>
      <c r="CA403" s="204"/>
      <c r="CB403" s="204"/>
      <c r="CC403" s="204"/>
      <c r="CD403" s="204"/>
      <c r="CE403" s="204"/>
      <c r="CF403" s="204"/>
      <c r="CG403" s="204"/>
      <c r="CH403" s="204"/>
      <c r="CI403" s="204"/>
      <c r="CJ403" s="204"/>
      <c r="CK403" s="204"/>
      <c r="CL403" s="204"/>
      <c r="CM403" s="204"/>
    </row>
    <row r="404" spans="1:91" ht="24.6" hidden="1">
      <c r="A404" s="125">
        <v>35</v>
      </c>
      <c r="B404" s="255" t="s">
        <v>1131</v>
      </c>
      <c r="C404" s="137" t="s">
        <v>662</v>
      </c>
      <c r="D404" s="204"/>
      <c r="E404" s="204"/>
      <c r="F404" s="204"/>
      <c r="G404" s="204"/>
      <c r="H404" s="204"/>
      <c r="I404" s="204"/>
      <c r="J404" s="204"/>
      <c r="K404" s="204"/>
      <c r="L404" s="204"/>
      <c r="M404" s="204"/>
      <c r="N404" s="204"/>
      <c r="O404" s="204"/>
      <c r="P404" s="204"/>
      <c r="Q404" s="204"/>
      <c r="R404" s="204"/>
      <c r="S404" s="204"/>
      <c r="T404" s="204"/>
      <c r="U404" s="204"/>
      <c r="V404" s="204"/>
      <c r="W404" s="204"/>
      <c r="X404" s="204"/>
      <c r="Y404" s="204"/>
      <c r="Z404" s="204"/>
      <c r="AA404" s="204"/>
      <c r="AB404" s="204"/>
      <c r="AC404" s="204"/>
      <c r="AD404" s="204"/>
      <c r="AE404" s="204"/>
      <c r="AF404" s="204"/>
      <c r="AG404" s="204"/>
      <c r="AH404" s="204"/>
      <c r="AI404" s="204"/>
      <c r="AJ404" s="204"/>
      <c r="AK404" s="204"/>
      <c r="AL404" s="204"/>
      <c r="AM404" s="204"/>
      <c r="AN404" s="204"/>
      <c r="AO404" s="204"/>
      <c r="AP404" s="204"/>
      <c r="AQ404" s="204"/>
      <c r="AR404" s="204"/>
      <c r="AS404" s="204"/>
      <c r="AT404" s="204"/>
      <c r="AU404" s="204"/>
      <c r="AV404" s="204"/>
      <c r="AW404" s="204"/>
      <c r="AX404" s="204"/>
      <c r="AY404" s="204"/>
      <c r="AZ404" s="204"/>
      <c r="BA404" s="204"/>
      <c r="BB404" s="204"/>
      <c r="BC404" s="204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6"/>
      <c r="BT404" s="204"/>
      <c r="BU404" s="204"/>
      <c r="BV404" s="206"/>
      <c r="BW404" s="204"/>
      <c r="BX404" s="206"/>
      <c r="BY404" s="206"/>
      <c r="BZ404" s="204"/>
      <c r="CA404" s="206"/>
      <c r="CB404" s="206"/>
      <c r="CC404" s="206"/>
      <c r="CD404" s="206"/>
      <c r="CE404" s="204"/>
      <c r="CF404" s="204"/>
      <c r="CG404" s="204"/>
      <c r="CH404" s="206"/>
      <c r="CI404" s="204"/>
      <c r="CJ404" s="206"/>
      <c r="CK404" s="206"/>
      <c r="CL404" s="204"/>
      <c r="CM404" s="204"/>
    </row>
    <row r="405" spans="1:91" ht="24.6" hidden="1">
      <c r="A405" s="125">
        <v>35</v>
      </c>
      <c r="B405" s="255" t="s">
        <v>1132</v>
      </c>
      <c r="C405" s="128" t="s">
        <v>663</v>
      </c>
      <c r="D405" s="204"/>
      <c r="E405" s="204"/>
      <c r="F405" s="204"/>
      <c r="G405" s="204"/>
      <c r="H405" s="204"/>
      <c r="I405" s="204"/>
      <c r="J405" s="204"/>
      <c r="K405" s="204"/>
      <c r="L405" s="204"/>
      <c r="M405" s="204"/>
      <c r="N405" s="204"/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204"/>
      <c r="AD405" s="204"/>
      <c r="AE405" s="204"/>
      <c r="AF405" s="204"/>
      <c r="AG405" s="204"/>
      <c r="AH405" s="204"/>
      <c r="AI405" s="204"/>
      <c r="AJ405" s="204"/>
      <c r="AK405" s="204"/>
      <c r="AL405" s="204"/>
      <c r="AM405" s="204"/>
      <c r="AN405" s="204"/>
      <c r="AO405" s="204"/>
      <c r="AP405" s="204"/>
      <c r="AQ405" s="204"/>
      <c r="AR405" s="204"/>
      <c r="AS405" s="204"/>
      <c r="AT405" s="204"/>
      <c r="AU405" s="204"/>
      <c r="AV405" s="204"/>
      <c r="AW405" s="204"/>
      <c r="AX405" s="204"/>
      <c r="AY405" s="204"/>
      <c r="AZ405" s="204"/>
      <c r="BA405" s="204"/>
      <c r="BB405" s="204"/>
      <c r="BC405" s="204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  <c r="CL405" s="204"/>
      <c r="CM405" s="204"/>
    </row>
    <row r="406" spans="1:91" ht="24.6" hidden="1">
      <c r="A406" s="125">
        <v>35</v>
      </c>
      <c r="B406" s="255" t="s">
        <v>1133</v>
      </c>
      <c r="C406" s="135" t="s">
        <v>664</v>
      </c>
      <c r="D406" s="204"/>
      <c r="E406" s="204"/>
      <c r="F406" s="204"/>
      <c r="G406" s="204"/>
      <c r="H406" s="204"/>
      <c r="I406" s="204"/>
      <c r="J406" s="204"/>
      <c r="K406" s="204"/>
      <c r="L406" s="204"/>
      <c r="M406" s="204"/>
      <c r="N406" s="204"/>
      <c r="O406" s="204"/>
      <c r="P406" s="204"/>
      <c r="Q406" s="204"/>
      <c r="R406" s="204"/>
      <c r="S406" s="204"/>
      <c r="T406" s="204"/>
      <c r="U406" s="204"/>
      <c r="V406" s="204"/>
      <c r="W406" s="204"/>
      <c r="X406" s="204"/>
      <c r="Y406" s="204"/>
      <c r="Z406" s="204">
        <v>126241.64</v>
      </c>
      <c r="AA406" s="204"/>
      <c r="AB406" s="204"/>
      <c r="AC406" s="204"/>
      <c r="AD406" s="204"/>
      <c r="AE406" s="204"/>
      <c r="AF406" s="204"/>
      <c r="AG406" s="204"/>
      <c r="AH406" s="204"/>
      <c r="AI406" s="204"/>
      <c r="AJ406" s="204"/>
      <c r="AK406" s="204"/>
      <c r="AL406" s="204"/>
      <c r="AM406" s="204"/>
      <c r="AN406" s="204"/>
      <c r="AO406" s="204"/>
      <c r="AP406" s="204"/>
      <c r="AQ406" s="204"/>
      <c r="AR406" s="204"/>
      <c r="AS406" s="204"/>
      <c r="AT406" s="204"/>
      <c r="AU406" s="204"/>
      <c r="AV406" s="204"/>
      <c r="AW406" s="204"/>
      <c r="AX406" s="204"/>
      <c r="AY406" s="204"/>
      <c r="AZ406" s="204"/>
      <c r="BA406" s="204"/>
      <c r="BB406" s="204"/>
      <c r="BC406" s="204"/>
      <c r="BD406" s="204"/>
      <c r="BE406" s="204"/>
      <c r="BF406" s="204"/>
      <c r="BG406" s="204"/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6"/>
      <c r="BU406" s="204"/>
      <c r="BV406" s="206"/>
      <c r="BW406" s="204"/>
      <c r="BX406" s="204"/>
      <c r="BY406" s="204"/>
      <c r="BZ406" s="204"/>
      <c r="CA406" s="204"/>
      <c r="CB406" s="206"/>
      <c r="CC406" s="204"/>
      <c r="CD406" s="206"/>
      <c r="CE406" s="204"/>
      <c r="CF406" s="204"/>
      <c r="CG406" s="204"/>
      <c r="CH406" s="204"/>
      <c r="CI406" s="206"/>
      <c r="CJ406" s="204"/>
      <c r="CK406" s="204"/>
      <c r="CL406" s="204"/>
      <c r="CM406" s="204"/>
    </row>
    <row r="407" spans="1:91" ht="24.6" hidden="1">
      <c r="A407" s="125">
        <v>35</v>
      </c>
      <c r="B407" s="255" t="s">
        <v>1134</v>
      </c>
      <c r="C407" s="135" t="s">
        <v>665</v>
      </c>
      <c r="D407" s="204"/>
      <c r="E407" s="204"/>
      <c r="F407" s="204"/>
      <c r="G407" s="204"/>
      <c r="H407" s="204"/>
      <c r="I407" s="204"/>
      <c r="J407" s="204"/>
      <c r="K407" s="204"/>
      <c r="L407" s="204"/>
      <c r="M407" s="204"/>
      <c r="N407" s="204"/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204"/>
      <c r="Z407" s="204"/>
      <c r="AA407" s="204"/>
      <c r="AB407" s="204"/>
      <c r="AC407" s="204"/>
      <c r="AD407" s="204"/>
      <c r="AE407" s="204"/>
      <c r="AF407" s="204"/>
      <c r="AG407" s="204"/>
      <c r="AH407" s="204"/>
      <c r="AI407" s="204">
        <v>2</v>
      </c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/>
      <c r="AX407" s="204"/>
      <c r="AY407" s="204"/>
      <c r="AZ407" s="204"/>
      <c r="BA407" s="204"/>
      <c r="BB407" s="204"/>
      <c r="BC407" s="204"/>
      <c r="BD407" s="204"/>
      <c r="BE407" s="204"/>
      <c r="BF407" s="204"/>
      <c r="BG407" s="204"/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  <c r="BV407" s="204"/>
      <c r="BW407" s="204"/>
      <c r="BX407" s="204"/>
      <c r="BY407" s="204"/>
      <c r="BZ407" s="204"/>
      <c r="CA407" s="204"/>
      <c r="CB407" s="204"/>
      <c r="CC407" s="204"/>
      <c r="CD407" s="204"/>
      <c r="CE407" s="204"/>
      <c r="CF407" s="204"/>
      <c r="CG407" s="204"/>
      <c r="CH407" s="204"/>
      <c r="CI407" s="204"/>
      <c r="CJ407" s="204"/>
      <c r="CK407" s="204"/>
      <c r="CL407" s="204"/>
      <c r="CM407" s="204"/>
    </row>
    <row r="408" spans="1:91" ht="24.6" hidden="1">
      <c r="A408" s="125">
        <v>35</v>
      </c>
      <c r="B408" s="255" t="s">
        <v>1135</v>
      </c>
      <c r="C408" s="135" t="s">
        <v>666</v>
      </c>
      <c r="D408" s="204"/>
      <c r="E408" s="204"/>
      <c r="F408" s="204"/>
      <c r="G408" s="204"/>
      <c r="H408" s="204"/>
      <c r="I408" s="204"/>
      <c r="J408" s="204"/>
      <c r="K408" s="204"/>
      <c r="L408" s="204"/>
      <c r="M408" s="204"/>
      <c r="N408" s="204"/>
      <c r="O408" s="204"/>
      <c r="P408" s="204"/>
      <c r="Q408" s="204"/>
      <c r="R408" s="204"/>
      <c r="S408" s="204"/>
      <c r="T408" s="204"/>
      <c r="U408" s="204"/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  <c r="BV408" s="204"/>
      <c r="BW408" s="204"/>
      <c r="BX408" s="204"/>
      <c r="BY408" s="204"/>
      <c r="BZ408" s="204"/>
      <c r="CA408" s="204"/>
      <c r="CB408" s="204"/>
      <c r="CC408" s="204"/>
      <c r="CD408" s="204"/>
      <c r="CE408" s="204"/>
      <c r="CF408" s="204"/>
      <c r="CG408" s="204"/>
      <c r="CH408" s="204"/>
      <c r="CI408" s="204"/>
      <c r="CJ408" s="204"/>
      <c r="CK408" s="204"/>
      <c r="CL408" s="204"/>
      <c r="CM408" s="204"/>
    </row>
    <row r="409" spans="1:91" ht="24.6" hidden="1">
      <c r="A409" s="125">
        <v>35</v>
      </c>
      <c r="B409" s="255" t="s">
        <v>1136</v>
      </c>
      <c r="C409" s="135" t="s">
        <v>667</v>
      </c>
      <c r="D409" s="204"/>
      <c r="E409" s="204"/>
      <c r="F409" s="204"/>
      <c r="G409" s="204"/>
      <c r="H409" s="204"/>
      <c r="I409" s="204"/>
      <c r="J409" s="204"/>
      <c r="K409" s="204"/>
      <c r="L409" s="204"/>
      <c r="M409" s="204"/>
      <c r="N409" s="204"/>
      <c r="O409" s="204"/>
      <c r="P409" s="204"/>
      <c r="Q409" s="204"/>
      <c r="R409" s="204"/>
      <c r="S409" s="204"/>
      <c r="T409" s="204"/>
      <c r="U409" s="204"/>
      <c r="V409" s="204"/>
      <c r="W409" s="204"/>
      <c r="X409" s="204"/>
      <c r="Y409" s="204"/>
      <c r="Z409" s="204"/>
      <c r="AA409" s="204"/>
      <c r="AB409" s="204"/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  <c r="BV409" s="204"/>
      <c r="BW409" s="204"/>
      <c r="BX409" s="204"/>
      <c r="BY409" s="204"/>
      <c r="BZ409" s="204"/>
      <c r="CA409" s="204"/>
      <c r="CB409" s="204"/>
      <c r="CC409" s="204"/>
      <c r="CD409" s="204"/>
      <c r="CE409" s="204"/>
      <c r="CF409" s="204"/>
      <c r="CG409" s="204"/>
      <c r="CH409" s="204"/>
      <c r="CI409" s="204"/>
      <c r="CJ409" s="204"/>
      <c r="CK409" s="204"/>
      <c r="CL409" s="204"/>
      <c r="CM409" s="204"/>
    </row>
    <row r="410" spans="1:91" ht="24.6" hidden="1">
      <c r="A410" s="125">
        <v>35</v>
      </c>
      <c r="B410" s="255" t="s">
        <v>1137</v>
      </c>
      <c r="C410" s="135" t="s">
        <v>668</v>
      </c>
      <c r="D410" s="204"/>
      <c r="E410" s="204"/>
      <c r="F410" s="204"/>
      <c r="G410" s="204"/>
      <c r="H410" s="204"/>
      <c r="I410" s="204"/>
      <c r="J410" s="204"/>
      <c r="K410" s="204"/>
      <c r="L410" s="204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  <c r="BV410" s="204"/>
      <c r="BW410" s="204"/>
      <c r="BX410" s="204"/>
      <c r="BY410" s="204"/>
      <c r="BZ410" s="204"/>
      <c r="CA410" s="204"/>
      <c r="CB410" s="204"/>
      <c r="CC410" s="204"/>
      <c r="CD410" s="204"/>
      <c r="CE410" s="204"/>
      <c r="CF410" s="204"/>
      <c r="CG410" s="204"/>
      <c r="CH410" s="204"/>
      <c r="CI410" s="204"/>
      <c r="CJ410" s="204"/>
      <c r="CK410" s="204"/>
      <c r="CL410" s="204"/>
      <c r="CM410" s="204"/>
    </row>
    <row r="411" spans="1:91" ht="24.6" hidden="1">
      <c r="A411" s="125">
        <v>35</v>
      </c>
      <c r="B411" s="255" t="s">
        <v>1138</v>
      </c>
      <c r="C411" s="135" t="s">
        <v>669</v>
      </c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>
        <v>2</v>
      </c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/>
      <c r="BR411" s="204"/>
      <c r="BS411" s="204"/>
      <c r="BT411" s="204"/>
      <c r="BU411" s="204"/>
      <c r="BV411" s="204"/>
      <c r="BW411" s="204"/>
      <c r="BX411" s="204"/>
      <c r="BY411" s="204"/>
      <c r="BZ411" s="204"/>
      <c r="CA411" s="204"/>
      <c r="CB411" s="204"/>
      <c r="CC411" s="204"/>
      <c r="CD411" s="204"/>
      <c r="CE411" s="204"/>
      <c r="CF411" s="204"/>
      <c r="CG411" s="204"/>
      <c r="CH411" s="204"/>
      <c r="CI411" s="204"/>
      <c r="CJ411" s="204"/>
      <c r="CK411" s="204"/>
      <c r="CL411" s="204"/>
      <c r="CM411" s="204"/>
    </row>
    <row r="412" spans="1:91" ht="24.6" hidden="1">
      <c r="A412" s="125">
        <v>35</v>
      </c>
      <c r="B412" s="255" t="s">
        <v>1139</v>
      </c>
      <c r="C412" s="135" t="s">
        <v>670</v>
      </c>
      <c r="D412" s="204"/>
      <c r="E412" s="204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  <c r="CE412" s="204"/>
      <c r="CF412" s="204"/>
      <c r="CG412" s="204"/>
      <c r="CH412" s="204"/>
      <c r="CI412" s="204"/>
      <c r="CJ412" s="204"/>
      <c r="CK412" s="204"/>
      <c r="CL412" s="204"/>
      <c r="CM412" s="204"/>
    </row>
    <row r="413" spans="1:91" ht="24.6" hidden="1">
      <c r="A413" s="125">
        <v>35</v>
      </c>
      <c r="B413" s="255" t="s">
        <v>1140</v>
      </c>
      <c r="C413" s="135" t="s">
        <v>671</v>
      </c>
      <c r="D413" s="204"/>
      <c r="E413" s="204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>
        <v>5</v>
      </c>
      <c r="AF413" s="204"/>
      <c r="AG413" s="204"/>
      <c r="AH413" s="204"/>
      <c r="AI413" s="204">
        <v>10</v>
      </c>
      <c r="AJ413" s="204"/>
      <c r="AK413" s="204"/>
      <c r="AL413" s="204"/>
      <c r="AM413" s="204"/>
      <c r="AN413" s="204"/>
      <c r="AO413" s="204">
        <v>1</v>
      </c>
      <c r="AP413" s="204"/>
      <c r="AQ413" s="204"/>
      <c r="AR413" s="204"/>
      <c r="AS413" s="204"/>
      <c r="AT413" s="204"/>
      <c r="AU413" s="204"/>
      <c r="AV413" s="204"/>
      <c r="AW413" s="204"/>
      <c r="AX413" s="204"/>
      <c r="AY413" s="204"/>
      <c r="AZ413" s="204"/>
      <c r="BA413" s="204"/>
      <c r="BB413" s="204"/>
      <c r="BC413" s="204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6"/>
      <c r="BT413" s="204"/>
      <c r="BU413" s="204"/>
      <c r="BV413" s="206"/>
      <c r="BW413" s="204"/>
      <c r="BX413" s="204"/>
      <c r="BY413" s="204"/>
      <c r="BZ413" s="204"/>
      <c r="CA413" s="204"/>
      <c r="CB413" s="206"/>
      <c r="CC413" s="204"/>
      <c r="CD413" s="204"/>
      <c r="CE413" s="206"/>
      <c r="CF413" s="204"/>
      <c r="CG413" s="204"/>
      <c r="CH413" s="204"/>
      <c r="CI413" s="204">
        <v>1</v>
      </c>
      <c r="CJ413" s="204"/>
      <c r="CK413" s="206"/>
      <c r="CL413" s="204"/>
      <c r="CM413" s="204"/>
    </row>
    <row r="414" spans="1:91" ht="24.6" hidden="1">
      <c r="A414" s="125">
        <v>35</v>
      </c>
      <c r="B414" s="255" t="s">
        <v>1141</v>
      </c>
      <c r="C414" s="135" t="s">
        <v>672</v>
      </c>
      <c r="D414" s="204"/>
      <c r="E414" s="204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>
        <v>8</v>
      </c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/>
      <c r="AX414" s="204"/>
      <c r="AY414" s="204"/>
      <c r="AZ414" s="204"/>
      <c r="BA414" s="204"/>
      <c r="BB414" s="204"/>
      <c r="BC414" s="204"/>
      <c r="BD414" s="204"/>
      <c r="BE414" s="204"/>
      <c r="BF414" s="204"/>
      <c r="BG414" s="204"/>
      <c r="BH414" s="204"/>
      <c r="BI414" s="204"/>
      <c r="BJ414" s="204"/>
      <c r="BK414" s="204"/>
      <c r="BL414" s="204"/>
      <c r="BM414" s="204"/>
      <c r="BN414" s="204"/>
      <c r="BO414" s="204"/>
      <c r="BP414" s="204"/>
      <c r="BQ414" s="204"/>
      <c r="BR414" s="204"/>
      <c r="BS414" s="204"/>
      <c r="BT414" s="204"/>
      <c r="BU414" s="204"/>
      <c r="BV414" s="204"/>
      <c r="BW414" s="204"/>
      <c r="BX414" s="204"/>
      <c r="BY414" s="204"/>
      <c r="BZ414" s="204"/>
      <c r="CA414" s="204"/>
      <c r="CB414" s="204"/>
      <c r="CC414" s="204"/>
      <c r="CD414" s="204"/>
      <c r="CE414" s="204"/>
      <c r="CF414" s="204"/>
      <c r="CG414" s="204"/>
      <c r="CH414" s="204"/>
      <c r="CI414" s="204"/>
      <c r="CJ414" s="204"/>
      <c r="CK414" s="204"/>
      <c r="CL414" s="204"/>
      <c r="CM414" s="204"/>
    </row>
    <row r="415" spans="1:91" ht="24.6" hidden="1">
      <c r="A415" s="125">
        <v>35</v>
      </c>
      <c r="B415" s="255" t="s">
        <v>1142</v>
      </c>
      <c r="C415" s="135" t="s">
        <v>673</v>
      </c>
      <c r="D415" s="204"/>
      <c r="E415" s="204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>
        <v>1</v>
      </c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/>
      <c r="BE415" s="204"/>
      <c r="BF415" s="204"/>
      <c r="BG415" s="204"/>
      <c r="BH415" s="204"/>
      <c r="BI415" s="204"/>
      <c r="BJ415" s="204"/>
      <c r="BK415" s="204"/>
      <c r="BL415" s="204"/>
      <c r="BM415" s="204"/>
      <c r="BN415" s="204"/>
      <c r="BO415" s="204"/>
      <c r="BP415" s="204"/>
      <c r="BQ415" s="204"/>
      <c r="BR415" s="204"/>
      <c r="BS415" s="204"/>
      <c r="BT415" s="204"/>
      <c r="BU415" s="204"/>
      <c r="BV415" s="204"/>
      <c r="BW415" s="204"/>
      <c r="BX415" s="204"/>
      <c r="BY415" s="204"/>
      <c r="BZ415" s="204"/>
      <c r="CA415" s="204"/>
      <c r="CB415" s="204"/>
      <c r="CC415" s="204"/>
      <c r="CD415" s="204"/>
      <c r="CE415" s="204"/>
      <c r="CF415" s="204"/>
      <c r="CG415" s="204"/>
      <c r="CH415" s="204"/>
      <c r="CI415" s="204"/>
      <c r="CJ415" s="204"/>
      <c r="CK415" s="204"/>
      <c r="CL415" s="204"/>
      <c r="CM415" s="204"/>
    </row>
    <row r="416" spans="1:91" ht="24.6" hidden="1">
      <c r="A416" s="125">
        <v>35</v>
      </c>
      <c r="B416" s="255" t="s">
        <v>1143</v>
      </c>
      <c r="C416" s="135" t="s">
        <v>674</v>
      </c>
      <c r="D416" s="204"/>
      <c r="E416" s="204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  <c r="BV416" s="204"/>
      <c r="BW416" s="204"/>
      <c r="BX416" s="204"/>
      <c r="BY416" s="204"/>
      <c r="BZ416" s="204"/>
      <c r="CA416" s="204"/>
      <c r="CB416" s="204"/>
      <c r="CC416" s="204"/>
      <c r="CD416" s="204"/>
      <c r="CE416" s="204"/>
      <c r="CF416" s="204"/>
      <c r="CG416" s="204"/>
      <c r="CH416" s="204"/>
      <c r="CI416" s="204"/>
      <c r="CJ416" s="204"/>
      <c r="CK416" s="204"/>
      <c r="CL416" s="204"/>
      <c r="CM416" s="204"/>
    </row>
    <row r="417" spans="1:91" ht="24.6" hidden="1">
      <c r="A417" s="125">
        <v>35</v>
      </c>
      <c r="B417" s="255" t="s">
        <v>1144</v>
      </c>
      <c r="C417" s="135" t="s">
        <v>675</v>
      </c>
      <c r="D417" s="204"/>
      <c r="E417" s="204"/>
      <c r="F417" s="204"/>
      <c r="G417" s="204"/>
      <c r="H417" s="204"/>
      <c r="I417" s="204"/>
      <c r="J417" s="204"/>
      <c r="K417" s="204"/>
      <c r="L417" s="204"/>
      <c r="M417" s="204"/>
      <c r="N417" s="204"/>
      <c r="O417" s="204"/>
      <c r="P417" s="204"/>
      <c r="Q417" s="204"/>
      <c r="R417" s="204"/>
      <c r="S417" s="204"/>
      <c r="T417" s="204"/>
      <c r="U417" s="204"/>
      <c r="V417" s="204"/>
      <c r="W417" s="204"/>
      <c r="X417" s="204"/>
      <c r="Y417" s="204"/>
      <c r="Z417" s="204">
        <v>91382.82</v>
      </c>
      <c r="AA417" s="204"/>
      <c r="AB417" s="204"/>
      <c r="AC417" s="204">
        <v>48</v>
      </c>
      <c r="AD417" s="204"/>
      <c r="AE417" s="204"/>
      <c r="AF417" s="204"/>
      <c r="AG417" s="204"/>
      <c r="AH417" s="204"/>
      <c r="AI417" s="204">
        <v>15245.22</v>
      </c>
      <c r="AJ417" s="204"/>
      <c r="AK417" s="204"/>
      <c r="AL417" s="204"/>
      <c r="AM417" s="204"/>
      <c r="AN417" s="204"/>
      <c r="AO417" s="204">
        <v>221</v>
      </c>
      <c r="AP417" s="204"/>
      <c r="AQ417" s="204"/>
      <c r="AR417" s="204"/>
      <c r="AS417" s="204"/>
      <c r="AT417" s="204"/>
      <c r="AU417" s="204"/>
      <c r="AV417" s="204"/>
      <c r="AW417" s="204"/>
      <c r="AX417" s="204"/>
      <c r="AY417" s="204"/>
      <c r="AZ417" s="204"/>
      <c r="BA417" s="204"/>
      <c r="BB417" s="204"/>
      <c r="BC417" s="204">
        <v>39</v>
      </c>
      <c r="BD417" s="204"/>
      <c r="BE417" s="204"/>
      <c r="BF417" s="204"/>
      <c r="BG417" s="204"/>
      <c r="BH417" s="204"/>
      <c r="BI417" s="204"/>
      <c r="BJ417" s="204"/>
      <c r="BK417" s="204"/>
      <c r="BL417" s="204"/>
      <c r="BM417" s="204"/>
      <c r="BN417" s="204"/>
      <c r="BO417" s="204"/>
      <c r="BP417" s="204"/>
      <c r="BQ417" s="204"/>
      <c r="BR417" s="204"/>
      <c r="BS417" s="204"/>
      <c r="BT417" s="204"/>
      <c r="BU417" s="204"/>
      <c r="BV417" s="204"/>
      <c r="BW417" s="204"/>
      <c r="BX417" s="204"/>
      <c r="BY417" s="204"/>
      <c r="BZ417" s="204"/>
      <c r="CA417" s="204"/>
      <c r="CB417" s="204"/>
      <c r="CC417" s="204"/>
      <c r="CD417" s="204"/>
      <c r="CE417" s="204"/>
      <c r="CF417" s="204"/>
      <c r="CG417" s="204"/>
      <c r="CH417" s="204"/>
      <c r="CI417" s="204">
        <v>49</v>
      </c>
      <c r="CJ417" s="204"/>
      <c r="CK417" s="204"/>
      <c r="CL417" s="204"/>
      <c r="CM417" s="204"/>
    </row>
    <row r="418" spans="1:91" ht="24.6" hidden="1">
      <c r="A418" s="125">
        <v>35</v>
      </c>
      <c r="B418" s="255" t="s">
        <v>1145</v>
      </c>
      <c r="C418" s="135" t="s">
        <v>676</v>
      </c>
      <c r="D418" s="204"/>
      <c r="E418" s="204"/>
      <c r="F418" s="204"/>
      <c r="G418" s="204"/>
      <c r="H418" s="204"/>
      <c r="I418" s="204"/>
      <c r="J418" s="204"/>
      <c r="K418" s="204"/>
      <c r="L418" s="204"/>
      <c r="M418" s="204"/>
      <c r="N418" s="204"/>
      <c r="O418" s="204"/>
      <c r="P418" s="204"/>
      <c r="Q418" s="204"/>
      <c r="R418" s="204"/>
      <c r="S418" s="204"/>
      <c r="T418" s="204"/>
      <c r="U418" s="204"/>
      <c r="V418" s="204"/>
      <c r="W418" s="204"/>
      <c r="X418" s="204"/>
      <c r="Y418" s="204"/>
      <c r="Z418" s="204"/>
      <c r="AA418" s="204"/>
      <c r="AB418" s="204"/>
      <c r="AC418" s="204"/>
      <c r="AD418" s="204"/>
      <c r="AE418" s="204"/>
      <c r="AF418" s="204"/>
      <c r="AG418" s="204"/>
      <c r="AH418" s="204"/>
      <c r="AI418" s="204"/>
      <c r="AJ418" s="204"/>
      <c r="AK418" s="204"/>
      <c r="AL418" s="204"/>
      <c r="AM418" s="204"/>
      <c r="AN418" s="204"/>
      <c r="AO418" s="204"/>
      <c r="AP418" s="204"/>
      <c r="AQ418" s="204">
        <v>4</v>
      </c>
      <c r="AR418" s="204"/>
      <c r="AS418" s="204"/>
      <c r="AT418" s="204"/>
      <c r="AU418" s="204"/>
      <c r="AV418" s="204"/>
      <c r="AW418" s="204"/>
      <c r="AX418" s="204"/>
      <c r="AY418" s="204"/>
      <c r="AZ418" s="204"/>
      <c r="BA418" s="204"/>
      <c r="BB418" s="204"/>
      <c r="BC418" s="204"/>
      <c r="BD418" s="204"/>
      <c r="BE418" s="204"/>
      <c r="BF418" s="204"/>
      <c r="BG418" s="204"/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  <c r="BV418" s="204"/>
      <c r="BW418" s="204"/>
      <c r="BX418" s="204"/>
      <c r="BY418" s="204"/>
      <c r="BZ418" s="204"/>
      <c r="CA418" s="204"/>
      <c r="CB418" s="204"/>
      <c r="CC418" s="204"/>
      <c r="CD418" s="204"/>
      <c r="CE418" s="204"/>
      <c r="CF418" s="204"/>
      <c r="CG418" s="204"/>
      <c r="CH418" s="204"/>
      <c r="CI418" s="204"/>
      <c r="CJ418" s="204"/>
      <c r="CK418" s="204"/>
      <c r="CL418" s="204"/>
      <c r="CM418" s="204"/>
    </row>
    <row r="419" spans="1:91" ht="24.6" hidden="1">
      <c r="A419" s="125">
        <v>35</v>
      </c>
      <c r="B419" s="255" t="s">
        <v>1146</v>
      </c>
      <c r="C419" s="135" t="s">
        <v>1322</v>
      </c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204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4"/>
      <c r="BD419" s="204"/>
      <c r="BE419" s="204"/>
      <c r="BF419" s="204"/>
      <c r="BG419" s="204"/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  <c r="BV419" s="204"/>
      <c r="BW419" s="204"/>
      <c r="BX419" s="204"/>
      <c r="BY419" s="204"/>
      <c r="BZ419" s="204"/>
      <c r="CA419" s="204"/>
      <c r="CB419" s="204"/>
      <c r="CC419" s="204"/>
      <c r="CD419" s="204"/>
      <c r="CE419" s="204"/>
      <c r="CF419" s="204"/>
      <c r="CG419" s="204"/>
      <c r="CH419" s="204"/>
      <c r="CI419" s="204"/>
      <c r="CJ419" s="204"/>
      <c r="CK419" s="204"/>
      <c r="CL419" s="204"/>
      <c r="CM419" s="204"/>
    </row>
    <row r="420" spans="1:91" ht="24.6" hidden="1">
      <c r="A420" s="125">
        <v>35</v>
      </c>
      <c r="B420" s="255" t="s">
        <v>1147</v>
      </c>
      <c r="C420" s="135" t="s">
        <v>1323</v>
      </c>
      <c r="D420" s="204"/>
      <c r="E420" s="204"/>
      <c r="F420" s="204"/>
      <c r="G420" s="204"/>
      <c r="H420" s="204"/>
      <c r="I420" s="204"/>
      <c r="J420" s="204"/>
      <c r="K420" s="204"/>
      <c r="L420" s="204"/>
      <c r="M420" s="204"/>
      <c r="N420" s="204"/>
      <c r="O420" s="204"/>
      <c r="P420" s="204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4"/>
      <c r="AT420" s="204"/>
      <c r="AU420" s="204"/>
      <c r="AV420" s="204"/>
      <c r="AW420" s="204"/>
      <c r="AX420" s="204"/>
      <c r="AY420" s="204"/>
      <c r="AZ420" s="204"/>
      <c r="BA420" s="204"/>
      <c r="BB420" s="204"/>
      <c r="BC420" s="204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  <c r="CE420" s="204"/>
      <c r="CF420" s="204"/>
      <c r="CG420" s="204"/>
      <c r="CH420" s="204"/>
      <c r="CI420" s="204"/>
      <c r="CJ420" s="204"/>
      <c r="CK420" s="204"/>
      <c r="CL420" s="204"/>
      <c r="CM420" s="204"/>
    </row>
    <row r="421" spans="1:91" ht="24.6" hidden="1">
      <c r="A421" s="125">
        <v>35</v>
      </c>
      <c r="B421" s="255" t="s">
        <v>1148</v>
      </c>
      <c r="C421" s="135" t="s">
        <v>677</v>
      </c>
      <c r="D421" s="204"/>
      <c r="E421" s="204"/>
      <c r="F421" s="204"/>
      <c r="G421" s="204"/>
      <c r="H421" s="204"/>
      <c r="I421" s="204"/>
      <c r="J421" s="204"/>
      <c r="K421" s="204"/>
      <c r="L421" s="204"/>
      <c r="M421" s="204"/>
      <c r="N421" s="204"/>
      <c r="O421" s="204"/>
      <c r="P421" s="204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/>
      <c r="AA421" s="204"/>
      <c r="AB421" s="204"/>
      <c r="AC421" s="204"/>
      <c r="AD421" s="204"/>
      <c r="AE421" s="204"/>
      <c r="AF421" s="204"/>
      <c r="AG421" s="204"/>
      <c r="AH421" s="204"/>
      <c r="AI421" s="204"/>
      <c r="AJ421" s="204"/>
      <c r="AK421" s="204"/>
      <c r="AL421" s="204"/>
      <c r="AM421" s="204"/>
      <c r="AN421" s="204"/>
      <c r="AO421" s="204"/>
      <c r="AP421" s="204"/>
      <c r="AQ421" s="204"/>
      <c r="AR421" s="204"/>
      <c r="AS421" s="204"/>
      <c r="AT421" s="204"/>
      <c r="AU421" s="204"/>
      <c r="AV421" s="204"/>
      <c r="AW421" s="204"/>
      <c r="AX421" s="204"/>
      <c r="AY421" s="204"/>
      <c r="AZ421" s="204"/>
      <c r="BA421" s="204"/>
      <c r="BB421" s="204"/>
      <c r="BC421" s="204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  <c r="CL421" s="204"/>
      <c r="CM421" s="204"/>
    </row>
    <row r="422" spans="1:91" ht="24.6" hidden="1">
      <c r="A422" s="125">
        <v>36</v>
      </c>
      <c r="B422" s="255" t="s">
        <v>1149</v>
      </c>
      <c r="C422" s="135" t="s">
        <v>1324</v>
      </c>
      <c r="D422" s="204"/>
      <c r="E422" s="204"/>
      <c r="F422" s="204"/>
      <c r="G422" s="204"/>
      <c r="H422" s="204"/>
      <c r="I422" s="204"/>
      <c r="J422" s="204"/>
      <c r="K422" s="204"/>
      <c r="L422" s="204"/>
      <c r="M422" s="204"/>
      <c r="N422" s="204"/>
      <c r="O422" s="204"/>
      <c r="P422" s="204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  <c r="AR422" s="204"/>
      <c r="AS422" s="204"/>
      <c r="AT422" s="204"/>
      <c r="AU422" s="204"/>
      <c r="AV422" s="204"/>
      <c r="AW422" s="204"/>
      <c r="AX422" s="204"/>
      <c r="AY422" s="204"/>
      <c r="AZ422" s="204"/>
      <c r="BA422" s="204"/>
      <c r="BB422" s="204"/>
      <c r="BC422" s="204"/>
      <c r="BD422" s="204"/>
      <c r="BE422" s="204"/>
      <c r="BF422" s="204"/>
      <c r="BG422" s="204"/>
      <c r="BH422" s="204"/>
      <c r="BI422" s="204"/>
      <c r="BJ422" s="204"/>
      <c r="BK422" s="204"/>
      <c r="BL422" s="204"/>
      <c r="BM422" s="204">
        <v>25304.34</v>
      </c>
      <c r="BN422" s="204"/>
      <c r="BO422" s="204"/>
      <c r="BP422" s="204"/>
      <c r="BQ422" s="204"/>
      <c r="BR422" s="204"/>
      <c r="BS422" s="204">
        <v>10500</v>
      </c>
      <c r="BT422" s="204"/>
      <c r="BU422" s="204"/>
      <c r="BV422" s="204"/>
      <c r="BW422" s="204"/>
      <c r="BX422" s="204"/>
      <c r="BY422" s="204"/>
      <c r="BZ422" s="204"/>
      <c r="CA422" s="204"/>
      <c r="CB422" s="204"/>
      <c r="CC422" s="204"/>
      <c r="CD422" s="204"/>
      <c r="CE422" s="204"/>
      <c r="CF422" s="204"/>
      <c r="CG422" s="204"/>
      <c r="CH422" s="204"/>
      <c r="CI422" s="204"/>
      <c r="CJ422" s="204"/>
      <c r="CK422" s="204"/>
      <c r="CL422" s="204"/>
      <c r="CM422" s="204"/>
    </row>
    <row r="423" spans="1:91" ht="24.6" hidden="1">
      <c r="A423" s="125">
        <v>36</v>
      </c>
      <c r="B423" s="255" t="s">
        <v>1150</v>
      </c>
      <c r="C423" s="135" t="s">
        <v>678</v>
      </c>
      <c r="D423" s="204"/>
      <c r="E423" s="204"/>
      <c r="F423" s="204"/>
      <c r="G423" s="204"/>
      <c r="H423" s="204"/>
      <c r="I423" s="204"/>
      <c r="J423" s="204"/>
      <c r="K423" s="204"/>
      <c r="L423" s="204"/>
      <c r="M423" s="204"/>
      <c r="N423" s="204"/>
      <c r="O423" s="204"/>
      <c r="P423" s="204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4"/>
      <c r="AT423" s="204"/>
      <c r="AU423" s="204"/>
      <c r="AV423" s="204"/>
      <c r="AW423" s="204"/>
      <c r="AX423" s="204"/>
      <c r="AY423" s="204"/>
      <c r="AZ423" s="204"/>
      <c r="BA423" s="204"/>
      <c r="BB423" s="204"/>
      <c r="BC423" s="204"/>
      <c r="BD423" s="204"/>
      <c r="BE423" s="204"/>
      <c r="BF423" s="204"/>
      <c r="BG423" s="204"/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  <c r="BV423" s="204"/>
      <c r="BW423" s="204"/>
      <c r="BX423" s="204"/>
      <c r="BY423" s="204"/>
      <c r="BZ423" s="204"/>
      <c r="CA423" s="204"/>
      <c r="CB423" s="204"/>
      <c r="CC423" s="204"/>
      <c r="CD423" s="204"/>
      <c r="CE423" s="204"/>
      <c r="CF423" s="204"/>
      <c r="CG423" s="204"/>
      <c r="CH423" s="204"/>
      <c r="CI423" s="204"/>
      <c r="CJ423" s="204"/>
      <c r="CK423" s="204"/>
      <c r="CL423" s="204"/>
      <c r="CM423" s="204"/>
    </row>
    <row r="424" spans="1:91" ht="24.6" hidden="1">
      <c r="A424" s="125">
        <v>36</v>
      </c>
      <c r="B424" s="255" t="s">
        <v>1151</v>
      </c>
      <c r="C424" s="135" t="s">
        <v>679</v>
      </c>
      <c r="D424" s="204">
        <v>94160</v>
      </c>
      <c r="E424" s="204"/>
      <c r="F424" s="204"/>
      <c r="G424" s="204"/>
      <c r="H424" s="204"/>
      <c r="I424" s="204"/>
      <c r="J424" s="204"/>
      <c r="K424" s="204"/>
      <c r="L424" s="204"/>
      <c r="M424" s="204"/>
      <c r="N424" s="204"/>
      <c r="O424" s="204"/>
      <c r="P424" s="204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4"/>
      <c r="AT424" s="204"/>
      <c r="AU424" s="204"/>
      <c r="AV424" s="204"/>
      <c r="AW424" s="204"/>
      <c r="AX424" s="204"/>
      <c r="AY424" s="204"/>
      <c r="AZ424" s="204"/>
      <c r="BA424" s="204"/>
      <c r="BB424" s="204"/>
      <c r="BC424" s="204"/>
      <c r="BD424" s="204"/>
      <c r="BE424" s="204"/>
      <c r="BF424" s="204"/>
      <c r="BG424" s="204"/>
      <c r="BH424" s="204"/>
      <c r="BI424" s="204"/>
      <c r="BJ424" s="204"/>
      <c r="BK424" s="204"/>
      <c r="BL424" s="204"/>
      <c r="BM424" s="204">
        <v>230590</v>
      </c>
      <c r="BN424" s="204"/>
      <c r="BO424" s="204"/>
      <c r="BP424" s="204"/>
      <c r="BQ424" s="204"/>
      <c r="BR424" s="204"/>
      <c r="BS424" s="204">
        <v>2524328.5</v>
      </c>
      <c r="BT424" s="204"/>
      <c r="BU424" s="204"/>
      <c r="BV424" s="204"/>
      <c r="BW424" s="204"/>
      <c r="BX424" s="204"/>
      <c r="BY424" s="204"/>
      <c r="BZ424" s="204"/>
      <c r="CA424" s="204"/>
      <c r="CB424" s="204"/>
      <c r="CC424" s="204"/>
      <c r="CD424" s="204"/>
      <c r="CE424" s="204"/>
      <c r="CF424" s="204"/>
      <c r="CG424" s="204"/>
      <c r="CH424" s="204"/>
      <c r="CI424" s="204"/>
      <c r="CJ424" s="204"/>
      <c r="CK424" s="204"/>
      <c r="CL424" s="204"/>
      <c r="CM424" s="204"/>
    </row>
    <row r="425" spans="1:91" ht="24.6" hidden="1">
      <c r="A425" s="125">
        <v>36</v>
      </c>
      <c r="B425" s="255" t="s">
        <v>1152</v>
      </c>
      <c r="C425" s="135" t="s">
        <v>680</v>
      </c>
      <c r="D425" s="204">
        <v>90152.23</v>
      </c>
      <c r="E425" s="204"/>
      <c r="F425" s="204"/>
      <c r="G425" s="204"/>
      <c r="H425" s="204"/>
      <c r="I425" s="204"/>
      <c r="J425" s="204"/>
      <c r="K425" s="204"/>
      <c r="L425" s="204"/>
      <c r="M425" s="204"/>
      <c r="N425" s="204"/>
      <c r="O425" s="204"/>
      <c r="P425" s="204">
        <v>2400</v>
      </c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/>
      <c r="AM425" s="204"/>
      <c r="AN425" s="204"/>
      <c r="AO425" s="204"/>
      <c r="AP425" s="204"/>
      <c r="AQ425" s="204">
        <v>17313.04</v>
      </c>
      <c r="AR425" s="204"/>
      <c r="AS425" s="204">
        <v>3665.03</v>
      </c>
      <c r="AT425" s="204"/>
      <c r="AU425" s="204"/>
      <c r="AV425" s="204"/>
      <c r="AW425" s="204"/>
      <c r="AX425" s="204"/>
      <c r="AY425" s="204"/>
      <c r="AZ425" s="204"/>
      <c r="BA425" s="204"/>
      <c r="BB425" s="204"/>
      <c r="BC425" s="204"/>
      <c r="BD425" s="204">
        <v>1715563.94</v>
      </c>
      <c r="BE425" s="204"/>
      <c r="BF425" s="204"/>
      <c r="BG425" s="204"/>
      <c r="BH425" s="204">
        <v>6850</v>
      </c>
      <c r="BI425" s="204"/>
      <c r="BJ425" s="204"/>
      <c r="BK425" s="204"/>
      <c r="BL425" s="204"/>
      <c r="BM425" s="204">
        <v>32414.01</v>
      </c>
      <c r="BN425" s="204"/>
      <c r="BO425" s="204"/>
      <c r="BP425" s="204"/>
      <c r="BQ425" s="204"/>
      <c r="BR425" s="204"/>
      <c r="BS425" s="204">
        <v>11372358.98</v>
      </c>
      <c r="BT425" s="204"/>
      <c r="BU425" s="204"/>
      <c r="BV425" s="204"/>
      <c r="BW425" s="204"/>
      <c r="BX425" s="204"/>
      <c r="BY425" s="204"/>
      <c r="BZ425" s="204"/>
      <c r="CA425" s="204"/>
      <c r="CB425" s="204"/>
      <c r="CC425" s="204"/>
      <c r="CD425" s="204"/>
      <c r="CE425" s="204"/>
      <c r="CF425" s="204"/>
      <c r="CG425" s="204"/>
      <c r="CH425" s="204"/>
      <c r="CI425" s="204"/>
      <c r="CJ425" s="204"/>
      <c r="CK425" s="204"/>
      <c r="CL425" s="204"/>
      <c r="CM425" s="204"/>
    </row>
    <row r="426" spans="1:91" ht="24.6" hidden="1">
      <c r="A426" s="125">
        <v>36</v>
      </c>
      <c r="B426" s="255" t="s">
        <v>1153</v>
      </c>
      <c r="C426" s="154" t="s">
        <v>1325</v>
      </c>
      <c r="D426" s="204">
        <v>889010</v>
      </c>
      <c r="E426" s="204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/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4">
        <v>268450</v>
      </c>
      <c r="BN426" s="204"/>
      <c r="BO426" s="204"/>
      <c r="BP426" s="204"/>
      <c r="BQ426" s="204"/>
      <c r="BR426" s="204"/>
      <c r="BS426" s="204">
        <v>2000</v>
      </c>
      <c r="BT426" s="204"/>
      <c r="BU426" s="204"/>
      <c r="BV426" s="204"/>
      <c r="BW426" s="204"/>
      <c r="BX426" s="204"/>
      <c r="BY426" s="204"/>
      <c r="BZ426" s="204"/>
      <c r="CA426" s="204"/>
      <c r="CB426" s="204"/>
      <c r="CC426" s="204"/>
      <c r="CD426" s="204"/>
      <c r="CE426" s="204"/>
      <c r="CF426" s="204"/>
      <c r="CG426" s="204"/>
      <c r="CH426" s="204"/>
      <c r="CI426" s="204"/>
      <c r="CJ426" s="204"/>
      <c r="CK426" s="204"/>
      <c r="CL426" s="204"/>
      <c r="CM426" s="204"/>
    </row>
    <row r="427" spans="1:91" ht="24.6" hidden="1">
      <c r="A427" s="125">
        <v>36</v>
      </c>
      <c r="B427" s="255" t="s">
        <v>1154</v>
      </c>
      <c r="C427" s="154" t="s">
        <v>681</v>
      </c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>
        <v>14500</v>
      </c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  <c r="BV427" s="204"/>
      <c r="BW427" s="204"/>
      <c r="BX427" s="204"/>
      <c r="BY427" s="204"/>
      <c r="BZ427" s="204"/>
      <c r="CA427" s="204"/>
      <c r="CB427" s="204"/>
      <c r="CC427" s="204"/>
      <c r="CD427" s="204"/>
      <c r="CE427" s="204"/>
      <c r="CF427" s="204"/>
      <c r="CG427" s="204"/>
      <c r="CH427" s="204"/>
      <c r="CI427" s="204"/>
      <c r="CJ427" s="204"/>
      <c r="CK427" s="204"/>
      <c r="CL427" s="204"/>
      <c r="CM427" s="204"/>
    </row>
    <row r="428" spans="1:91" ht="24.6" hidden="1">
      <c r="A428" s="125">
        <v>36</v>
      </c>
      <c r="B428" s="255" t="s">
        <v>1155</v>
      </c>
      <c r="C428" s="154" t="s">
        <v>1326</v>
      </c>
      <c r="D428" s="204"/>
      <c r="E428" s="204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  <c r="CE428" s="204"/>
      <c r="CF428" s="204"/>
      <c r="CG428" s="204"/>
      <c r="CH428" s="204"/>
      <c r="CI428" s="204"/>
      <c r="CJ428" s="204"/>
      <c r="CK428" s="204"/>
      <c r="CL428" s="204"/>
      <c r="CM428" s="204"/>
    </row>
    <row r="429" spans="1:91" ht="24.6" hidden="1">
      <c r="A429" s="125">
        <v>36</v>
      </c>
      <c r="B429" s="255" t="s">
        <v>1156</v>
      </c>
      <c r="C429" s="154" t="s">
        <v>1327</v>
      </c>
      <c r="D429" s="204"/>
      <c r="E429" s="204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  <c r="CL429" s="204"/>
      <c r="CM429" s="204"/>
    </row>
    <row r="430" spans="1:91" ht="24.6" hidden="1">
      <c r="A430" s="125">
        <v>36</v>
      </c>
      <c r="B430" s="255" t="s">
        <v>1157</v>
      </c>
      <c r="C430" s="154" t="s">
        <v>682</v>
      </c>
      <c r="D430" s="204"/>
      <c r="E430" s="204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  <c r="BV430" s="204"/>
      <c r="BW430" s="204"/>
      <c r="BX430" s="204"/>
      <c r="BY430" s="204"/>
      <c r="BZ430" s="204"/>
      <c r="CA430" s="204"/>
      <c r="CB430" s="204"/>
      <c r="CC430" s="204"/>
      <c r="CD430" s="204"/>
      <c r="CE430" s="204"/>
      <c r="CF430" s="204"/>
      <c r="CG430" s="204"/>
      <c r="CH430" s="204"/>
      <c r="CI430" s="204"/>
      <c r="CJ430" s="204"/>
      <c r="CK430" s="204"/>
      <c r="CL430" s="204"/>
      <c r="CM430" s="204"/>
    </row>
    <row r="431" spans="1:91" ht="24.6" hidden="1">
      <c r="A431" s="125">
        <v>36</v>
      </c>
      <c r="B431" s="255" t="s">
        <v>1158</v>
      </c>
      <c r="C431" s="154" t="s">
        <v>682</v>
      </c>
      <c r="D431" s="204"/>
      <c r="E431" s="204"/>
      <c r="F431" s="204"/>
      <c r="G431" s="204"/>
      <c r="H431" s="204"/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/>
      <c r="X431" s="204"/>
      <c r="Y431" s="204"/>
      <c r="Z431" s="204"/>
      <c r="AA431" s="204"/>
      <c r="AB431" s="204"/>
      <c r="AC431" s="204"/>
      <c r="AD431" s="204"/>
      <c r="AE431" s="204"/>
      <c r="AF431" s="204"/>
      <c r="AG431" s="204"/>
      <c r="AH431" s="204"/>
      <c r="AI431" s="204"/>
      <c r="AJ431" s="204"/>
      <c r="AK431" s="204"/>
      <c r="AL431" s="204"/>
      <c r="AM431" s="204"/>
      <c r="AN431" s="204"/>
      <c r="AO431" s="204"/>
      <c r="AP431" s="204"/>
      <c r="AQ431" s="204"/>
      <c r="AR431" s="204"/>
      <c r="AS431" s="204"/>
      <c r="AT431" s="204"/>
      <c r="AU431" s="204"/>
      <c r="AV431" s="204"/>
      <c r="AW431" s="204"/>
      <c r="AX431" s="204"/>
      <c r="AY431" s="204"/>
      <c r="AZ431" s="204"/>
      <c r="BA431" s="204"/>
      <c r="BB431" s="204"/>
      <c r="BC431" s="204"/>
      <c r="BD431" s="204"/>
      <c r="BE431" s="204"/>
      <c r="BF431" s="204"/>
      <c r="BG431" s="204"/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  <c r="BV431" s="204"/>
      <c r="BW431" s="204"/>
      <c r="BX431" s="204"/>
      <c r="BY431" s="204"/>
      <c r="BZ431" s="204"/>
      <c r="CA431" s="204"/>
      <c r="CB431" s="204"/>
      <c r="CC431" s="204"/>
      <c r="CD431" s="204"/>
      <c r="CE431" s="204"/>
      <c r="CF431" s="204"/>
      <c r="CG431" s="204"/>
      <c r="CH431" s="204"/>
      <c r="CI431" s="204"/>
      <c r="CJ431" s="204"/>
      <c r="CK431" s="204"/>
      <c r="CL431" s="204"/>
      <c r="CM431" s="204"/>
    </row>
    <row r="432" spans="1:91" ht="24.6" hidden="1">
      <c r="A432" s="125">
        <v>35</v>
      </c>
      <c r="B432" s="255" t="s">
        <v>1159</v>
      </c>
      <c r="C432" s="154" t="s">
        <v>683</v>
      </c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/>
      <c r="AB432" s="204"/>
      <c r="AC432" s="204"/>
      <c r="AD432" s="204"/>
      <c r="AE432" s="204"/>
      <c r="AF432" s="204"/>
      <c r="AG432" s="204"/>
      <c r="AH432" s="204"/>
      <c r="AI432" s="204"/>
      <c r="AJ432" s="204"/>
      <c r="AK432" s="204"/>
      <c r="AL432" s="204"/>
      <c r="AM432" s="204"/>
      <c r="AN432" s="204"/>
      <c r="AO432" s="204"/>
      <c r="AP432" s="204"/>
      <c r="AQ432" s="204"/>
      <c r="AR432" s="204"/>
      <c r="AS432" s="204"/>
      <c r="AT432" s="204"/>
      <c r="AU432" s="204"/>
      <c r="AV432" s="204"/>
      <c r="AW432" s="204"/>
      <c r="AX432" s="204"/>
      <c r="AY432" s="204"/>
      <c r="AZ432" s="204"/>
      <c r="BA432" s="204"/>
      <c r="BB432" s="204"/>
      <c r="BC432" s="204"/>
      <c r="BD432" s="204"/>
      <c r="BE432" s="204"/>
      <c r="BF432" s="204"/>
      <c r="BG432" s="204"/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>
        <v>8159615.6399999997</v>
      </c>
      <c r="BT432" s="204"/>
      <c r="BU432" s="204"/>
      <c r="BV432" s="204"/>
      <c r="BW432" s="204"/>
      <c r="BX432" s="204"/>
      <c r="BY432" s="204"/>
      <c r="BZ432" s="204"/>
      <c r="CA432" s="204"/>
      <c r="CB432" s="204"/>
      <c r="CC432" s="204"/>
      <c r="CD432" s="204"/>
      <c r="CE432" s="204"/>
      <c r="CF432" s="204"/>
      <c r="CG432" s="204"/>
      <c r="CH432" s="204"/>
      <c r="CI432" s="204"/>
      <c r="CJ432" s="204"/>
      <c r="CK432" s="204"/>
      <c r="CL432" s="204"/>
      <c r="CM432" s="204"/>
    </row>
    <row r="433" spans="1:91" ht="24.6" hidden="1">
      <c r="A433" s="125">
        <v>35</v>
      </c>
      <c r="B433" s="255" t="s">
        <v>1160</v>
      </c>
      <c r="C433" s="154" t="s">
        <v>684</v>
      </c>
      <c r="D433" s="204"/>
      <c r="E433" s="204"/>
      <c r="F433" s="204"/>
      <c r="G433" s="204"/>
      <c r="H433" s="204"/>
      <c r="I433" s="204"/>
      <c r="J433" s="204"/>
      <c r="K433" s="204"/>
      <c r="L433" s="204"/>
      <c r="M433" s="204"/>
      <c r="N433" s="204"/>
      <c r="O433" s="204"/>
      <c r="P433" s="204"/>
      <c r="Q433" s="204"/>
      <c r="R433" s="204"/>
      <c r="S433" s="204"/>
      <c r="T433" s="204"/>
      <c r="U433" s="204"/>
      <c r="V433" s="204"/>
      <c r="W433" s="204"/>
      <c r="X433" s="204">
        <v>600000</v>
      </c>
      <c r="Y433" s="204">
        <v>70000</v>
      </c>
      <c r="Z433" s="204">
        <v>240000</v>
      </c>
      <c r="AA433" s="204">
        <v>600000</v>
      </c>
      <c r="AB433" s="204"/>
      <c r="AC433" s="204">
        <v>120000</v>
      </c>
      <c r="AD433" s="204">
        <v>160000</v>
      </c>
      <c r="AE433" s="204">
        <v>360000</v>
      </c>
      <c r="AF433" s="204">
        <v>120000</v>
      </c>
      <c r="AG433" s="204">
        <v>80000</v>
      </c>
      <c r="AH433" s="204">
        <v>200000</v>
      </c>
      <c r="AI433" s="204"/>
      <c r="AJ433" s="204">
        <v>240000</v>
      </c>
      <c r="AK433" s="204">
        <v>200000</v>
      </c>
      <c r="AL433" s="204"/>
      <c r="AM433" s="204"/>
      <c r="AN433" s="204">
        <v>80000</v>
      </c>
      <c r="AO433" s="204"/>
      <c r="AP433" s="204">
        <v>40000</v>
      </c>
      <c r="AQ433" s="204">
        <v>120000</v>
      </c>
      <c r="AR433" s="204">
        <v>80000</v>
      </c>
      <c r="AS433" s="204">
        <v>40000</v>
      </c>
      <c r="AT433" s="204"/>
      <c r="AU433" s="204"/>
      <c r="AV433" s="204"/>
      <c r="AW433" s="204"/>
      <c r="AX433" s="204"/>
      <c r="AY433" s="204"/>
      <c r="AZ433" s="204"/>
      <c r="BA433" s="204"/>
      <c r="BB433" s="204"/>
      <c r="BC433" s="204"/>
      <c r="BD433" s="204">
        <v>400000</v>
      </c>
      <c r="BE433" s="204"/>
      <c r="BF433" s="204"/>
      <c r="BG433" s="204">
        <v>40000</v>
      </c>
      <c r="BH433" s="204"/>
      <c r="BI433" s="204"/>
      <c r="BJ433" s="204"/>
      <c r="BK433" s="204">
        <v>40000</v>
      </c>
      <c r="BL433" s="204">
        <v>40000</v>
      </c>
      <c r="BM433" s="204">
        <v>200000</v>
      </c>
      <c r="BN433" s="204">
        <v>320000</v>
      </c>
      <c r="BO433" s="204"/>
      <c r="BP433" s="204"/>
      <c r="BQ433" s="204">
        <v>200000</v>
      </c>
      <c r="BR433" s="204">
        <v>80000</v>
      </c>
      <c r="BS433" s="204"/>
      <c r="BT433" s="204"/>
      <c r="BU433" s="204"/>
      <c r="BV433" s="204"/>
      <c r="BW433" s="204"/>
      <c r="BX433" s="204"/>
      <c r="BY433" s="204">
        <v>40000</v>
      </c>
      <c r="BZ433" s="204"/>
      <c r="CA433" s="204"/>
      <c r="CB433" s="204"/>
      <c r="CC433" s="204"/>
      <c r="CD433" s="204"/>
      <c r="CE433" s="204"/>
      <c r="CF433" s="204"/>
      <c r="CG433" s="204"/>
      <c r="CH433" s="204"/>
      <c r="CI433" s="204"/>
      <c r="CJ433" s="204"/>
      <c r="CK433" s="204"/>
      <c r="CL433" s="204"/>
      <c r="CM433" s="204"/>
    </row>
    <row r="434" spans="1:91" ht="24.6" hidden="1">
      <c r="A434" s="125">
        <v>35</v>
      </c>
      <c r="B434" s="255" t="s">
        <v>1161</v>
      </c>
      <c r="C434" s="154" t="s">
        <v>685</v>
      </c>
      <c r="D434" s="204"/>
      <c r="E434" s="204"/>
      <c r="F434" s="204"/>
      <c r="G434" s="204"/>
      <c r="H434" s="204"/>
      <c r="I434" s="204"/>
      <c r="J434" s="204"/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  <c r="AA434" s="204"/>
      <c r="AB434" s="204"/>
      <c r="AC434" s="204"/>
      <c r="AD434" s="204"/>
      <c r="AE434" s="204"/>
      <c r="AF434" s="204"/>
      <c r="AG434" s="204"/>
      <c r="AH434" s="204"/>
      <c r="AI434" s="204"/>
      <c r="AJ434" s="204"/>
      <c r="AK434" s="204"/>
      <c r="AL434" s="204"/>
      <c r="AM434" s="204"/>
      <c r="AN434" s="204"/>
      <c r="AO434" s="204"/>
      <c r="AP434" s="204"/>
      <c r="AQ434" s="204"/>
      <c r="AR434" s="204"/>
      <c r="AS434" s="204"/>
      <c r="AT434" s="204"/>
      <c r="AU434" s="204"/>
      <c r="AV434" s="204"/>
      <c r="AW434" s="204"/>
      <c r="AX434" s="204"/>
      <c r="AY434" s="204"/>
      <c r="AZ434" s="204"/>
      <c r="BA434" s="204"/>
      <c r="BB434" s="204"/>
      <c r="BC434" s="204"/>
      <c r="BD434" s="204"/>
      <c r="BE434" s="204"/>
      <c r="BF434" s="204"/>
      <c r="BG434" s="204"/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  <c r="BV434" s="204"/>
      <c r="BW434" s="204"/>
      <c r="BX434" s="204"/>
      <c r="BY434" s="204"/>
      <c r="BZ434" s="204"/>
      <c r="CA434" s="204"/>
      <c r="CB434" s="204"/>
      <c r="CC434" s="204"/>
      <c r="CD434" s="204"/>
      <c r="CE434" s="204"/>
      <c r="CF434" s="204"/>
      <c r="CG434" s="204"/>
      <c r="CH434" s="204"/>
      <c r="CI434" s="204"/>
      <c r="CJ434" s="204"/>
      <c r="CK434" s="204"/>
      <c r="CL434" s="204"/>
      <c r="CM434" s="204"/>
    </row>
    <row r="435" spans="1:91" ht="24.6" hidden="1">
      <c r="A435" s="125">
        <v>35</v>
      </c>
      <c r="B435" s="255" t="s">
        <v>1162</v>
      </c>
      <c r="C435" s="154" t="s">
        <v>686</v>
      </c>
      <c r="D435" s="204">
        <v>0</v>
      </c>
      <c r="E435" s="204"/>
      <c r="F435" s="204">
        <v>31350</v>
      </c>
      <c r="G435" s="204">
        <v>131990</v>
      </c>
      <c r="H435" s="204">
        <v>7400</v>
      </c>
      <c r="I435" s="204">
        <v>76115.98</v>
      </c>
      <c r="J435" s="204"/>
      <c r="K435" s="204">
        <v>21244</v>
      </c>
      <c r="L435" s="204">
        <v>715614</v>
      </c>
      <c r="M435" s="204">
        <v>6000</v>
      </c>
      <c r="N435" s="204">
        <v>72140.009999999995</v>
      </c>
      <c r="O435" s="204"/>
      <c r="P435" s="204">
        <v>134540</v>
      </c>
      <c r="Q435" s="204"/>
      <c r="R435" s="204"/>
      <c r="S435" s="204">
        <v>147700</v>
      </c>
      <c r="T435" s="204"/>
      <c r="U435" s="204">
        <v>34524.5</v>
      </c>
      <c r="V435" s="204"/>
      <c r="W435" s="204"/>
      <c r="X435" s="204">
        <v>280575.51</v>
      </c>
      <c r="Y435" s="204">
        <v>1313095</v>
      </c>
      <c r="Z435" s="204">
        <v>13610</v>
      </c>
      <c r="AA435" s="204"/>
      <c r="AB435" s="204">
        <v>16500</v>
      </c>
      <c r="AC435" s="204">
        <v>27643</v>
      </c>
      <c r="AD435" s="204">
        <v>15200</v>
      </c>
      <c r="AE435" s="204"/>
      <c r="AF435" s="204">
        <v>23766</v>
      </c>
      <c r="AG435" s="204">
        <v>37520</v>
      </c>
      <c r="AH435" s="204">
        <v>9278</v>
      </c>
      <c r="AI435" s="204">
        <v>143290.25</v>
      </c>
      <c r="AJ435" s="204"/>
      <c r="AK435" s="204">
        <v>3500</v>
      </c>
      <c r="AL435" s="204">
        <v>87822.1</v>
      </c>
      <c r="AM435" s="204"/>
      <c r="AN435" s="204">
        <v>96700</v>
      </c>
      <c r="AO435" s="204"/>
      <c r="AP435" s="204">
        <v>99746.9</v>
      </c>
      <c r="AQ435" s="204">
        <v>15067</v>
      </c>
      <c r="AR435" s="204"/>
      <c r="AS435" s="204">
        <v>10900</v>
      </c>
      <c r="AT435" s="204">
        <v>27002</v>
      </c>
      <c r="AU435" s="204">
        <v>43405</v>
      </c>
      <c r="AV435" s="204"/>
      <c r="AW435" s="204">
        <v>3994</v>
      </c>
      <c r="AX435" s="204">
        <v>9458</v>
      </c>
      <c r="AY435" s="204"/>
      <c r="AZ435" s="204"/>
      <c r="BA435" s="204"/>
      <c r="BB435" s="204"/>
      <c r="BC435" s="204">
        <v>22500</v>
      </c>
      <c r="BD435" s="204">
        <v>53920</v>
      </c>
      <c r="BE435" s="204">
        <v>8703.68</v>
      </c>
      <c r="BF435" s="204">
        <v>10000</v>
      </c>
      <c r="BG435" s="204"/>
      <c r="BH435" s="204">
        <v>68356.600000000006</v>
      </c>
      <c r="BI435" s="204"/>
      <c r="BJ435" s="204">
        <v>29600</v>
      </c>
      <c r="BK435" s="204">
        <v>12600</v>
      </c>
      <c r="BL435" s="204">
        <v>22100</v>
      </c>
      <c r="BM435" s="204"/>
      <c r="BN435" s="204">
        <v>182225</v>
      </c>
      <c r="BO435" s="204">
        <v>24500</v>
      </c>
      <c r="BP435" s="204"/>
      <c r="BQ435" s="204">
        <v>15369.88</v>
      </c>
      <c r="BR435" s="204">
        <v>7800</v>
      </c>
      <c r="BS435" s="204">
        <v>140040</v>
      </c>
      <c r="BT435" s="204">
        <v>5000</v>
      </c>
      <c r="BU435" s="204">
        <v>654400</v>
      </c>
      <c r="BV435" s="204">
        <v>103737.45</v>
      </c>
      <c r="BW435" s="204"/>
      <c r="BX435" s="204">
        <v>22541</v>
      </c>
      <c r="BY435" s="204">
        <v>17000</v>
      </c>
      <c r="BZ435" s="204">
        <v>6000</v>
      </c>
      <c r="CA435" s="204">
        <v>21900</v>
      </c>
      <c r="CB435" s="204">
        <v>76184.539999999994</v>
      </c>
      <c r="CC435" s="204">
        <v>161307.32</v>
      </c>
      <c r="CD435" s="204"/>
      <c r="CE435" s="204"/>
      <c r="CF435" s="204">
        <v>83303.3</v>
      </c>
      <c r="CG435" s="204">
        <v>1200</v>
      </c>
      <c r="CH435" s="204">
        <v>13500.25</v>
      </c>
      <c r="CI435" s="204">
        <v>80.150000000000006</v>
      </c>
      <c r="CJ435" s="204">
        <v>3500</v>
      </c>
      <c r="CK435" s="204">
        <v>106192.29</v>
      </c>
      <c r="CL435" s="204">
        <v>21755</v>
      </c>
      <c r="CM435" s="204">
        <v>7000</v>
      </c>
    </row>
    <row r="436" spans="1:91" ht="24.6" hidden="1">
      <c r="A436" s="125">
        <v>35</v>
      </c>
      <c r="B436" s="255" t="s">
        <v>1163</v>
      </c>
      <c r="C436" s="135" t="s">
        <v>1328</v>
      </c>
      <c r="D436" s="204"/>
      <c r="E436" s="204"/>
      <c r="F436" s="204"/>
      <c r="G436" s="204"/>
      <c r="H436" s="204"/>
      <c r="I436" s="204"/>
      <c r="J436" s="204"/>
      <c r="K436" s="204"/>
      <c r="L436" s="204"/>
      <c r="M436" s="204"/>
      <c r="N436" s="204"/>
      <c r="O436" s="204"/>
      <c r="P436" s="204"/>
      <c r="Q436" s="204"/>
      <c r="R436" s="204"/>
      <c r="S436" s="204"/>
      <c r="T436" s="204"/>
      <c r="U436" s="204"/>
      <c r="V436" s="204"/>
      <c r="W436" s="204"/>
      <c r="X436" s="204"/>
      <c r="Y436" s="204"/>
      <c r="Z436" s="204"/>
      <c r="AA436" s="204"/>
      <c r="AB436" s="204"/>
      <c r="AC436" s="204"/>
      <c r="AD436" s="204"/>
      <c r="AE436" s="204"/>
      <c r="AF436" s="204"/>
      <c r="AG436" s="204"/>
      <c r="AH436" s="204"/>
      <c r="AI436" s="204"/>
      <c r="AJ436" s="204"/>
      <c r="AK436" s="204"/>
      <c r="AL436" s="204"/>
      <c r="AM436" s="204"/>
      <c r="AN436" s="204"/>
      <c r="AO436" s="204"/>
      <c r="AP436" s="204"/>
      <c r="AQ436" s="204"/>
      <c r="AR436" s="204"/>
      <c r="AS436" s="204"/>
      <c r="AT436" s="204"/>
      <c r="AU436" s="204"/>
      <c r="AV436" s="204"/>
      <c r="AW436" s="204"/>
      <c r="AX436" s="204"/>
      <c r="AY436" s="204"/>
      <c r="AZ436" s="204"/>
      <c r="BA436" s="204"/>
      <c r="BB436" s="204"/>
      <c r="BC436" s="204"/>
      <c r="BD436" s="204"/>
      <c r="BE436" s="204"/>
      <c r="BF436" s="204"/>
      <c r="BG436" s="204"/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  <c r="BV436" s="204"/>
      <c r="BW436" s="204"/>
      <c r="BX436" s="204"/>
      <c r="BY436" s="204"/>
      <c r="BZ436" s="204"/>
      <c r="CA436" s="204"/>
      <c r="CB436" s="204"/>
      <c r="CC436" s="204"/>
      <c r="CD436" s="204"/>
      <c r="CE436" s="204"/>
      <c r="CF436" s="204"/>
      <c r="CG436" s="204"/>
      <c r="CH436" s="204"/>
      <c r="CI436" s="204"/>
      <c r="CJ436" s="204"/>
      <c r="CK436" s="204"/>
      <c r="CL436" s="204"/>
      <c r="CM436" s="204"/>
    </row>
    <row r="437" spans="1:91" ht="24.6" hidden="1">
      <c r="A437" s="125">
        <v>35</v>
      </c>
      <c r="B437" s="255" t="s">
        <v>1164</v>
      </c>
      <c r="C437" s="135" t="s">
        <v>1329</v>
      </c>
      <c r="D437" s="204"/>
      <c r="E437" s="204"/>
      <c r="F437" s="204"/>
      <c r="G437" s="204"/>
      <c r="H437" s="204"/>
      <c r="I437" s="204"/>
      <c r="J437" s="204"/>
      <c r="K437" s="204"/>
      <c r="L437" s="204"/>
      <c r="M437" s="204"/>
      <c r="N437" s="204"/>
      <c r="O437" s="204"/>
      <c r="P437" s="204">
        <v>1534061.03</v>
      </c>
      <c r="Q437" s="204"/>
      <c r="R437" s="204">
        <v>564590.46</v>
      </c>
      <c r="S437" s="204">
        <v>604951.01</v>
      </c>
      <c r="T437" s="204"/>
      <c r="U437" s="204">
        <v>115456.49</v>
      </c>
      <c r="V437" s="204"/>
      <c r="W437" s="204"/>
      <c r="X437" s="204"/>
      <c r="Y437" s="204"/>
      <c r="Z437" s="204"/>
      <c r="AA437" s="204"/>
      <c r="AB437" s="204"/>
      <c r="AC437" s="204"/>
      <c r="AD437" s="204"/>
      <c r="AE437" s="204"/>
      <c r="AF437" s="204"/>
      <c r="AG437" s="204"/>
      <c r="AH437" s="204"/>
      <c r="AI437" s="204"/>
      <c r="AJ437" s="204"/>
      <c r="AK437" s="204"/>
      <c r="AL437" s="204">
        <v>158155.63</v>
      </c>
      <c r="AM437" s="204"/>
      <c r="AN437" s="204"/>
      <c r="AO437" s="204"/>
      <c r="AP437" s="204"/>
      <c r="AQ437" s="204"/>
      <c r="AR437" s="204"/>
      <c r="AS437" s="204"/>
      <c r="AT437" s="204"/>
      <c r="AU437" s="204"/>
      <c r="AV437" s="204"/>
      <c r="AW437" s="204"/>
      <c r="AX437" s="204"/>
      <c r="AY437" s="204"/>
      <c r="AZ437" s="204"/>
      <c r="BA437" s="204"/>
      <c r="BB437" s="204"/>
      <c r="BC437" s="204"/>
      <c r="BD437" s="204"/>
      <c r="BE437" s="204"/>
      <c r="BF437" s="204"/>
      <c r="BG437" s="204"/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>
        <v>267425.25</v>
      </c>
      <c r="BU437" s="204"/>
      <c r="BV437" s="204">
        <v>1004108.19</v>
      </c>
      <c r="BW437" s="204"/>
      <c r="BX437" s="204"/>
      <c r="BY437" s="204"/>
      <c r="BZ437" s="204"/>
      <c r="CA437" s="204"/>
      <c r="CB437" s="204">
        <v>99701.759999999995</v>
      </c>
      <c r="CC437" s="204"/>
      <c r="CD437" s="204">
        <v>509284.8</v>
      </c>
      <c r="CE437" s="204">
        <v>668420.80000000005</v>
      </c>
      <c r="CF437" s="204"/>
      <c r="CG437" s="204"/>
      <c r="CH437" s="204"/>
      <c r="CI437" s="204">
        <v>24198.34</v>
      </c>
      <c r="CJ437" s="204"/>
      <c r="CK437" s="204"/>
      <c r="CL437" s="204"/>
      <c r="CM437" s="204">
        <v>249251.53</v>
      </c>
    </row>
    <row r="438" spans="1:91" ht="24.6" hidden="1">
      <c r="A438" s="125">
        <v>35</v>
      </c>
      <c r="B438" s="255" t="s">
        <v>1165</v>
      </c>
      <c r="C438" s="135" t="s">
        <v>1330</v>
      </c>
      <c r="D438" s="204"/>
      <c r="E438" s="204"/>
      <c r="F438" s="204"/>
      <c r="G438" s="204"/>
      <c r="H438" s="204"/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  <c r="AF438" s="204"/>
      <c r="AG438" s="204"/>
      <c r="AH438" s="204"/>
      <c r="AI438" s="204"/>
      <c r="AJ438" s="204"/>
      <c r="AK438" s="204"/>
      <c r="AL438" s="204"/>
      <c r="AM438" s="204"/>
      <c r="AN438" s="204"/>
      <c r="AO438" s="204"/>
      <c r="AP438" s="204"/>
      <c r="AQ438" s="204"/>
      <c r="AR438" s="204"/>
      <c r="AS438" s="204"/>
      <c r="AT438" s="204"/>
      <c r="AU438" s="204"/>
      <c r="AV438" s="204"/>
      <c r="AW438" s="204"/>
      <c r="AX438" s="204"/>
      <c r="AY438" s="204"/>
      <c r="AZ438" s="204"/>
      <c r="BA438" s="204"/>
      <c r="BB438" s="204"/>
      <c r="BC438" s="204"/>
      <c r="BD438" s="204"/>
      <c r="BE438" s="204"/>
      <c r="BF438" s="204"/>
      <c r="BG438" s="204"/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  <c r="BV438" s="204"/>
      <c r="BW438" s="204"/>
      <c r="BX438" s="204"/>
      <c r="BY438" s="204"/>
      <c r="BZ438" s="204"/>
      <c r="CA438" s="204"/>
      <c r="CB438" s="204"/>
      <c r="CC438" s="204"/>
      <c r="CD438" s="204"/>
      <c r="CE438" s="204"/>
      <c r="CF438" s="204"/>
      <c r="CG438" s="204"/>
      <c r="CH438" s="204"/>
      <c r="CI438" s="204"/>
      <c r="CJ438" s="204"/>
      <c r="CK438" s="204"/>
      <c r="CL438" s="204"/>
      <c r="CM438" s="204"/>
    </row>
    <row r="439" spans="1:91" ht="24.6" hidden="1">
      <c r="A439" s="125">
        <v>35</v>
      </c>
      <c r="B439" s="255" t="s">
        <v>1166</v>
      </c>
      <c r="C439" s="135" t="s">
        <v>1331</v>
      </c>
      <c r="D439" s="204"/>
      <c r="E439" s="204"/>
      <c r="F439" s="204"/>
      <c r="G439" s="204"/>
      <c r="H439" s="204"/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  <c r="AF439" s="204"/>
      <c r="AG439" s="204"/>
      <c r="AH439" s="204"/>
      <c r="AI439" s="204"/>
      <c r="AJ439" s="204"/>
      <c r="AK439" s="204"/>
      <c r="AL439" s="204"/>
      <c r="AM439" s="204"/>
      <c r="AN439" s="204"/>
      <c r="AO439" s="204"/>
      <c r="AP439" s="204"/>
      <c r="AQ439" s="204"/>
      <c r="AR439" s="204"/>
      <c r="AS439" s="204"/>
      <c r="AT439" s="204"/>
      <c r="AU439" s="204"/>
      <c r="AV439" s="204"/>
      <c r="AW439" s="204"/>
      <c r="AX439" s="204"/>
      <c r="AY439" s="204"/>
      <c r="AZ439" s="204"/>
      <c r="BA439" s="204"/>
      <c r="BB439" s="204"/>
      <c r="BC439" s="204"/>
      <c r="BD439" s="204"/>
      <c r="BE439" s="204"/>
      <c r="BF439" s="204"/>
      <c r="BG439" s="204"/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  <c r="BV439" s="204"/>
      <c r="BW439" s="204"/>
      <c r="BX439" s="204"/>
      <c r="BY439" s="204"/>
      <c r="BZ439" s="204"/>
      <c r="CA439" s="204"/>
      <c r="CB439" s="204"/>
      <c r="CC439" s="204"/>
      <c r="CD439" s="204"/>
      <c r="CE439" s="204"/>
      <c r="CF439" s="204"/>
      <c r="CG439" s="204"/>
      <c r="CH439" s="204"/>
      <c r="CI439" s="204"/>
      <c r="CJ439" s="204"/>
      <c r="CK439" s="204"/>
      <c r="CL439" s="204"/>
      <c r="CM439" s="204"/>
    </row>
    <row r="440" spans="1:91" ht="24.6" hidden="1">
      <c r="A440" s="125">
        <v>35</v>
      </c>
      <c r="B440" s="255" t="s">
        <v>1167</v>
      </c>
      <c r="C440" s="135" t="s">
        <v>1332</v>
      </c>
      <c r="D440" s="204"/>
      <c r="E440" s="204"/>
      <c r="F440" s="204"/>
      <c r="G440" s="204"/>
      <c r="H440" s="204"/>
      <c r="I440" s="204"/>
      <c r="J440" s="204"/>
      <c r="K440" s="204"/>
      <c r="L440" s="204"/>
      <c r="M440" s="204"/>
      <c r="N440" s="204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4"/>
      <c r="AT440" s="204"/>
      <c r="AU440" s="204"/>
      <c r="AV440" s="204"/>
      <c r="AW440" s="204"/>
      <c r="AX440" s="204"/>
      <c r="AY440" s="204"/>
      <c r="AZ440" s="204"/>
      <c r="BA440" s="204"/>
      <c r="BB440" s="204"/>
      <c r="BC440" s="204"/>
      <c r="BD440" s="204"/>
      <c r="BE440" s="204"/>
      <c r="BF440" s="204"/>
      <c r="BG440" s="204"/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  <c r="BV440" s="204"/>
      <c r="BW440" s="204"/>
      <c r="BX440" s="204"/>
      <c r="BY440" s="204"/>
      <c r="BZ440" s="204"/>
      <c r="CA440" s="204"/>
      <c r="CB440" s="204"/>
      <c r="CC440" s="204"/>
      <c r="CD440" s="204"/>
      <c r="CE440" s="204"/>
      <c r="CF440" s="204"/>
      <c r="CG440" s="204"/>
      <c r="CH440" s="204"/>
      <c r="CI440" s="204"/>
      <c r="CJ440" s="204"/>
      <c r="CK440" s="204"/>
      <c r="CL440" s="204"/>
      <c r="CM440" s="204"/>
    </row>
    <row r="441" spans="1:91" ht="24.6" hidden="1">
      <c r="A441" s="125">
        <v>35</v>
      </c>
      <c r="B441" s="255" t="s">
        <v>1168</v>
      </c>
      <c r="C441" s="135" t="s">
        <v>1333</v>
      </c>
      <c r="D441" s="204"/>
      <c r="E441" s="204"/>
      <c r="F441" s="204"/>
      <c r="G441" s="204"/>
      <c r="H441" s="204"/>
      <c r="I441" s="204"/>
      <c r="J441" s="204"/>
      <c r="K441" s="204"/>
      <c r="L441" s="204"/>
      <c r="M441" s="204"/>
      <c r="N441" s="204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4"/>
      <c r="AT441" s="204"/>
      <c r="AU441" s="204"/>
      <c r="AV441" s="204"/>
      <c r="AW441" s="204"/>
      <c r="AX441" s="204"/>
      <c r="AY441" s="204"/>
      <c r="AZ441" s="204"/>
      <c r="BA441" s="204"/>
      <c r="BB441" s="204"/>
      <c r="BC441" s="204"/>
      <c r="BD441" s="204"/>
      <c r="BE441" s="204"/>
      <c r="BF441" s="204"/>
      <c r="BG441" s="204"/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  <c r="BV441" s="204"/>
      <c r="BW441" s="204"/>
      <c r="BX441" s="204"/>
      <c r="BY441" s="204"/>
      <c r="BZ441" s="204"/>
      <c r="CA441" s="204"/>
      <c r="CB441" s="204"/>
      <c r="CC441" s="204"/>
      <c r="CD441" s="204"/>
      <c r="CE441" s="204"/>
      <c r="CF441" s="204"/>
      <c r="CG441" s="204"/>
      <c r="CH441" s="204"/>
      <c r="CI441" s="204"/>
      <c r="CJ441" s="204"/>
      <c r="CK441" s="204"/>
      <c r="CL441" s="204"/>
      <c r="CM441" s="204"/>
    </row>
    <row r="442" spans="1:91" ht="24.6" hidden="1">
      <c r="A442" s="125">
        <v>35</v>
      </c>
      <c r="B442" s="255" t="s">
        <v>1169</v>
      </c>
      <c r="C442" s="135" t="s">
        <v>1334</v>
      </c>
      <c r="D442" s="204"/>
      <c r="E442" s="204"/>
      <c r="F442" s="204"/>
      <c r="G442" s="204"/>
      <c r="H442" s="204"/>
      <c r="I442" s="204"/>
      <c r="J442" s="204"/>
      <c r="K442" s="204"/>
      <c r="L442" s="204"/>
      <c r="M442" s="204"/>
      <c r="N442" s="204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4"/>
      <c r="AT442" s="204"/>
      <c r="AU442" s="204"/>
      <c r="AV442" s="204"/>
      <c r="AW442" s="204"/>
      <c r="AX442" s="204"/>
      <c r="AY442" s="204"/>
      <c r="AZ442" s="204"/>
      <c r="BA442" s="204"/>
      <c r="BB442" s="204"/>
      <c r="BC442" s="204"/>
      <c r="BD442" s="204"/>
      <c r="BE442" s="204"/>
      <c r="BF442" s="204"/>
      <c r="BG442" s="204"/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  <c r="BV442" s="204"/>
      <c r="BW442" s="204"/>
      <c r="BX442" s="204"/>
      <c r="BY442" s="204"/>
      <c r="BZ442" s="204"/>
      <c r="CA442" s="204"/>
      <c r="CB442" s="204"/>
      <c r="CC442" s="204"/>
      <c r="CD442" s="204"/>
      <c r="CE442" s="204"/>
      <c r="CF442" s="204"/>
      <c r="CG442" s="204"/>
      <c r="CH442" s="204"/>
      <c r="CI442" s="204"/>
      <c r="CJ442" s="204"/>
      <c r="CK442" s="204"/>
      <c r="CL442" s="204"/>
      <c r="CM442" s="204"/>
    </row>
    <row r="443" spans="1:91" ht="24.6" hidden="1">
      <c r="A443" s="125">
        <v>35</v>
      </c>
      <c r="B443" s="255" t="s">
        <v>1170</v>
      </c>
      <c r="C443" s="135" t="s">
        <v>1335</v>
      </c>
      <c r="D443" s="204"/>
      <c r="E443" s="204"/>
      <c r="F443" s="204"/>
      <c r="G443" s="204"/>
      <c r="H443" s="204"/>
      <c r="I443" s="204"/>
      <c r="J443" s="204"/>
      <c r="K443" s="204"/>
      <c r="L443" s="204"/>
      <c r="M443" s="204"/>
      <c r="N443" s="204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  <c r="BV443" s="204"/>
      <c r="BW443" s="204"/>
      <c r="BX443" s="204"/>
      <c r="BY443" s="204"/>
      <c r="BZ443" s="204"/>
      <c r="CA443" s="204"/>
      <c r="CB443" s="204"/>
      <c r="CC443" s="204"/>
      <c r="CD443" s="204"/>
      <c r="CE443" s="204"/>
      <c r="CF443" s="204"/>
      <c r="CG443" s="204"/>
      <c r="CH443" s="204"/>
      <c r="CI443" s="204"/>
      <c r="CJ443" s="204"/>
      <c r="CK443" s="204"/>
      <c r="CL443" s="204"/>
      <c r="CM443" s="204"/>
    </row>
    <row r="444" spans="1:91" ht="24.6" hidden="1">
      <c r="A444" s="125">
        <v>35</v>
      </c>
      <c r="B444" s="255" t="s">
        <v>1171</v>
      </c>
      <c r="C444" s="135" t="s">
        <v>1336</v>
      </c>
      <c r="D444" s="204">
        <v>5558500</v>
      </c>
      <c r="E444" s="204">
        <v>1773026.95</v>
      </c>
      <c r="F444" s="204">
        <v>969574.75</v>
      </c>
      <c r="G444" s="204">
        <v>250000</v>
      </c>
      <c r="H444" s="204">
        <v>140000</v>
      </c>
      <c r="I444" s="204">
        <v>2221598.9700000002</v>
      </c>
      <c r="J444" s="204">
        <v>6205959.4000000004</v>
      </c>
      <c r="K444" s="204">
        <v>6399231.3799999999</v>
      </c>
      <c r="L444" s="204"/>
      <c r="M444" s="204">
        <v>3450615.37</v>
      </c>
      <c r="N444" s="204">
        <v>1339480</v>
      </c>
      <c r="O444" s="204">
        <v>194264</v>
      </c>
      <c r="P444" s="204">
        <v>4303058.8600000003</v>
      </c>
      <c r="Q444" s="204">
        <v>622814.87</v>
      </c>
      <c r="R444" s="204">
        <v>708767</v>
      </c>
      <c r="S444" s="204">
        <v>2529065</v>
      </c>
      <c r="T444" s="204">
        <v>59600</v>
      </c>
      <c r="U444" s="204">
        <v>618695</v>
      </c>
      <c r="V444" s="204">
        <v>1017443.12</v>
      </c>
      <c r="W444" s="204">
        <v>232932</v>
      </c>
      <c r="X444" s="204"/>
      <c r="Y444" s="204">
        <v>792869.57</v>
      </c>
      <c r="Z444" s="204">
        <v>176240</v>
      </c>
      <c r="AA444" s="204"/>
      <c r="AB444" s="204">
        <v>1280</v>
      </c>
      <c r="AC444" s="204">
        <v>521393</v>
      </c>
      <c r="AD444" s="204">
        <v>957954.2</v>
      </c>
      <c r="AE444" s="204">
        <v>608376</v>
      </c>
      <c r="AF444" s="204"/>
      <c r="AG444" s="204">
        <v>262910</v>
      </c>
      <c r="AH444" s="204">
        <v>30000</v>
      </c>
      <c r="AI444" s="204">
        <v>18045</v>
      </c>
      <c r="AJ444" s="204">
        <v>304866</v>
      </c>
      <c r="AK444" s="204">
        <v>462115</v>
      </c>
      <c r="AL444" s="204">
        <v>48160</v>
      </c>
      <c r="AM444" s="204"/>
      <c r="AN444" s="204"/>
      <c r="AO444" s="204">
        <v>4253723</v>
      </c>
      <c r="AP444" s="204"/>
      <c r="AQ444" s="204"/>
      <c r="AR444" s="204"/>
      <c r="AS444" s="204">
        <v>2003469.6</v>
      </c>
      <c r="AT444" s="204"/>
      <c r="AU444" s="204">
        <v>5000000</v>
      </c>
      <c r="AV444" s="204"/>
      <c r="AW444" s="204"/>
      <c r="AX444" s="204"/>
      <c r="AY444" s="204"/>
      <c r="AZ444" s="204">
        <v>253890</v>
      </c>
      <c r="BA444" s="204"/>
      <c r="BB444" s="204"/>
      <c r="BC444" s="204"/>
      <c r="BD444" s="204">
        <v>804000</v>
      </c>
      <c r="BE444" s="204"/>
      <c r="BF444" s="204"/>
      <c r="BG444" s="204">
        <v>1500000</v>
      </c>
      <c r="BH444" s="204"/>
      <c r="BI444" s="204"/>
      <c r="BJ444" s="204"/>
      <c r="BK444" s="204"/>
      <c r="BL444" s="204">
        <v>150000</v>
      </c>
      <c r="BM444" s="204">
        <v>100000</v>
      </c>
      <c r="BN444" s="204"/>
      <c r="BO444" s="204">
        <v>190000</v>
      </c>
      <c r="BP444" s="204"/>
      <c r="BQ444" s="204">
        <v>890900</v>
      </c>
      <c r="BR444" s="204"/>
      <c r="BS444" s="204">
        <v>1694205.49</v>
      </c>
      <c r="BT444" s="204"/>
      <c r="BU444" s="204"/>
      <c r="BV444" s="204">
        <v>400000</v>
      </c>
      <c r="BW444" s="204">
        <v>2144048.34</v>
      </c>
      <c r="BX444" s="204">
        <v>240000</v>
      </c>
      <c r="BY444" s="204">
        <v>565832</v>
      </c>
      <c r="BZ444" s="204"/>
      <c r="CA444" s="204">
        <v>185800</v>
      </c>
      <c r="CB444" s="204">
        <v>460000</v>
      </c>
      <c r="CC444" s="204">
        <v>2371947.0099999998</v>
      </c>
      <c r="CD444" s="204">
        <v>310400</v>
      </c>
      <c r="CE444" s="204">
        <v>1283248.31</v>
      </c>
      <c r="CF444" s="204">
        <v>3171599.94</v>
      </c>
      <c r="CG444" s="204">
        <v>228717.92</v>
      </c>
      <c r="CH444" s="204"/>
      <c r="CI444" s="204"/>
      <c r="CJ444" s="204">
        <v>734010.95</v>
      </c>
      <c r="CK444" s="204">
        <v>1355235</v>
      </c>
      <c r="CL444" s="204">
        <v>673546.7</v>
      </c>
      <c r="CM444" s="204">
        <v>150000</v>
      </c>
    </row>
    <row r="445" spans="1:91" ht="24.6" hidden="1">
      <c r="A445" s="125">
        <v>35</v>
      </c>
      <c r="B445" s="255" t="s">
        <v>1172</v>
      </c>
      <c r="C445" s="135" t="s">
        <v>687</v>
      </c>
      <c r="D445" s="204"/>
      <c r="E445" s="204"/>
      <c r="F445" s="204"/>
      <c r="G445" s="204"/>
      <c r="H445" s="204"/>
      <c r="I445" s="204"/>
      <c r="J445" s="204"/>
      <c r="K445" s="204"/>
      <c r="L445" s="204"/>
      <c r="M445" s="204"/>
      <c r="N445" s="204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  <c r="BV445" s="204"/>
      <c r="BW445" s="204"/>
      <c r="BX445" s="204"/>
      <c r="BY445" s="204"/>
      <c r="BZ445" s="204"/>
      <c r="CA445" s="204"/>
      <c r="CB445" s="204"/>
      <c r="CC445" s="204"/>
      <c r="CD445" s="204"/>
      <c r="CE445" s="204"/>
      <c r="CF445" s="204"/>
      <c r="CG445" s="204"/>
      <c r="CH445" s="204"/>
      <c r="CI445" s="204"/>
      <c r="CJ445" s="204"/>
      <c r="CK445" s="204"/>
      <c r="CL445" s="204"/>
      <c r="CM445" s="204"/>
    </row>
    <row r="446" spans="1:91" ht="25.95" customHeight="1">
      <c r="A446" s="125"/>
      <c r="B446" s="125"/>
      <c r="C446" s="128"/>
    </row>
    <row r="447" spans="1:91" s="122" customFormat="1" ht="24.6" hidden="1">
      <c r="A447" s="155"/>
      <c r="B447" s="155"/>
      <c r="C447" s="156" t="s">
        <v>688</v>
      </c>
      <c r="D447" s="157">
        <f t="shared" ref="D447:AI447" si="0">SUM(D4:D174)</f>
        <v>352814037.38999993</v>
      </c>
      <c r="E447" s="157">
        <f t="shared" si="0"/>
        <v>42657998.250000007</v>
      </c>
      <c r="F447" s="157">
        <f t="shared" si="0"/>
        <v>44092146.329999998</v>
      </c>
      <c r="G447" s="157">
        <f t="shared" si="0"/>
        <v>45122727.760000005</v>
      </c>
      <c r="H447" s="157">
        <f t="shared" si="0"/>
        <v>37892332.36999999</v>
      </c>
      <c r="I447" s="157">
        <f t="shared" si="0"/>
        <v>51519065.969999999</v>
      </c>
      <c r="J447" s="157">
        <f t="shared" si="0"/>
        <v>69994944.430000007</v>
      </c>
      <c r="K447" s="157">
        <f t="shared" si="0"/>
        <v>94601111.719999984</v>
      </c>
      <c r="L447" s="157">
        <f t="shared" si="0"/>
        <v>45762563.880000003</v>
      </c>
      <c r="M447" s="157">
        <f t="shared" si="0"/>
        <v>47701829.980000004</v>
      </c>
      <c r="N447" s="157">
        <f t="shared" si="0"/>
        <v>134634042.11000001</v>
      </c>
      <c r="O447" s="157">
        <f t="shared" si="0"/>
        <v>17500996.349999998</v>
      </c>
      <c r="P447" s="157">
        <f t="shared" si="0"/>
        <v>249324129.43000004</v>
      </c>
      <c r="Q447" s="157">
        <f t="shared" si="0"/>
        <v>47223255.93</v>
      </c>
      <c r="R447" s="157">
        <f t="shared" si="0"/>
        <v>63340338.269999996</v>
      </c>
      <c r="S447" s="157">
        <f t="shared" si="0"/>
        <v>92926493.629999995</v>
      </c>
      <c r="T447" s="157">
        <f t="shared" si="0"/>
        <v>45449872.759999998</v>
      </c>
      <c r="U447" s="157">
        <f t="shared" si="0"/>
        <v>52524418.660000004</v>
      </c>
      <c r="V447" s="157">
        <f t="shared" si="0"/>
        <v>36374696.339999996</v>
      </c>
      <c r="W447" s="157">
        <f t="shared" si="0"/>
        <v>28780476.530000001</v>
      </c>
      <c r="X447" s="157">
        <f t="shared" si="0"/>
        <v>976201979.76999998</v>
      </c>
      <c r="Y447" s="157">
        <f t="shared" si="0"/>
        <v>34258278.609999992</v>
      </c>
      <c r="Z447" s="157">
        <f t="shared" si="0"/>
        <v>71942702.589999989</v>
      </c>
      <c r="AA447" s="157">
        <f t="shared" si="0"/>
        <v>59041459.699999996</v>
      </c>
      <c r="AB447" s="157">
        <f t="shared" si="0"/>
        <v>29970387.199999999</v>
      </c>
      <c r="AC447" s="157">
        <f t="shared" si="0"/>
        <v>30089941.119999997</v>
      </c>
      <c r="AD447" s="157">
        <f t="shared" si="0"/>
        <v>36431168.460000001</v>
      </c>
      <c r="AE447" s="157">
        <f t="shared" si="0"/>
        <v>118200799.00999999</v>
      </c>
      <c r="AF447" s="157">
        <f t="shared" si="0"/>
        <v>32317535.239999995</v>
      </c>
      <c r="AG447" s="157">
        <f t="shared" si="0"/>
        <v>40190548.539999999</v>
      </c>
      <c r="AH447" s="157">
        <f t="shared" si="0"/>
        <v>59601635.299999997</v>
      </c>
      <c r="AI447" s="157">
        <f t="shared" si="0"/>
        <v>77875057.079999983</v>
      </c>
      <c r="AJ447" s="157">
        <f t="shared" ref="AJ447:BO447" si="1">SUM(AJ4:AJ174)</f>
        <v>36371824.050000004</v>
      </c>
      <c r="AK447" s="157">
        <f t="shared" si="1"/>
        <v>24888053.699999999</v>
      </c>
      <c r="AL447" s="157">
        <f t="shared" si="1"/>
        <v>1076733946.6900003</v>
      </c>
      <c r="AM447" s="157">
        <f t="shared" si="1"/>
        <v>53459708.390000001</v>
      </c>
      <c r="AN447" s="157">
        <f t="shared" si="1"/>
        <v>32546757.010000005</v>
      </c>
      <c r="AO447" s="157">
        <f t="shared" si="1"/>
        <v>96735150.700000033</v>
      </c>
      <c r="AP447" s="157">
        <f t="shared" si="1"/>
        <v>75652626.280000001</v>
      </c>
      <c r="AQ447" s="157">
        <f t="shared" si="1"/>
        <v>48937757.789999999</v>
      </c>
      <c r="AR447" s="157">
        <f t="shared" si="1"/>
        <v>21542123.899999999</v>
      </c>
      <c r="AS447" s="157">
        <f t="shared" si="1"/>
        <v>198779530.40000001</v>
      </c>
      <c r="AT447" s="157">
        <f t="shared" si="1"/>
        <v>44789392.010000005</v>
      </c>
      <c r="AU447" s="157">
        <f t="shared" si="1"/>
        <v>91378240.980000004</v>
      </c>
      <c r="AV447" s="157">
        <f t="shared" si="1"/>
        <v>77343287.039999977</v>
      </c>
      <c r="AW447" s="157">
        <f t="shared" si="1"/>
        <v>40862637.940000005</v>
      </c>
      <c r="AX447" s="157">
        <f t="shared" si="1"/>
        <v>27377429.049999997</v>
      </c>
      <c r="AY447" s="157">
        <f t="shared" si="1"/>
        <v>48448818.169999994</v>
      </c>
      <c r="AZ447" s="157">
        <f t="shared" si="1"/>
        <v>41290307.399999991</v>
      </c>
      <c r="BA447" s="157">
        <f t="shared" si="1"/>
        <v>34510707.999999993</v>
      </c>
      <c r="BB447" s="157">
        <f t="shared" si="1"/>
        <v>225864127.26000002</v>
      </c>
      <c r="BC447" s="157">
        <f t="shared" si="1"/>
        <v>38013359.869999997</v>
      </c>
      <c r="BD447" s="157">
        <f t="shared" si="1"/>
        <v>446579145.50000006</v>
      </c>
      <c r="BE447" s="157">
        <f t="shared" si="1"/>
        <v>89638986.229999989</v>
      </c>
      <c r="BF447" s="157">
        <f t="shared" si="1"/>
        <v>33196764.979999989</v>
      </c>
      <c r="BG447" s="157">
        <f t="shared" si="1"/>
        <v>39183347.919999994</v>
      </c>
      <c r="BH447" s="157">
        <f t="shared" si="1"/>
        <v>308128058.3499999</v>
      </c>
      <c r="BI447" s="157">
        <f t="shared" si="1"/>
        <v>23287863.130000003</v>
      </c>
      <c r="BJ447" s="157">
        <f t="shared" si="1"/>
        <v>17916120.619999997</v>
      </c>
      <c r="BK447" s="157">
        <f t="shared" si="1"/>
        <v>30171394.789999988</v>
      </c>
      <c r="BL447" s="157">
        <f t="shared" si="1"/>
        <v>29453497.699999999</v>
      </c>
      <c r="BM447" s="157">
        <f t="shared" si="1"/>
        <v>303675262.67999995</v>
      </c>
      <c r="BN447" s="157">
        <f t="shared" si="1"/>
        <v>71828922.629999995</v>
      </c>
      <c r="BO447" s="157">
        <f t="shared" si="1"/>
        <v>50014743.829999998</v>
      </c>
      <c r="BP447" s="157">
        <f t="shared" ref="BP447:CM447" si="2">SUM(BP4:BP174)</f>
        <v>88677368.359999999</v>
      </c>
      <c r="BQ447" s="157">
        <f t="shared" si="2"/>
        <v>60214488.23999998</v>
      </c>
      <c r="BR447" s="157">
        <f t="shared" si="2"/>
        <v>36569435.610000007</v>
      </c>
      <c r="BS447" s="157">
        <f t="shared" si="2"/>
        <v>1307318166</v>
      </c>
      <c r="BT447" s="157">
        <f t="shared" si="2"/>
        <v>61218651.079999991</v>
      </c>
      <c r="BU447" s="157">
        <f t="shared" si="2"/>
        <v>58660492.390000015</v>
      </c>
      <c r="BV447" s="157">
        <f t="shared" si="2"/>
        <v>227741054.60000002</v>
      </c>
      <c r="BW447" s="157">
        <f t="shared" si="2"/>
        <v>13663592.980000002</v>
      </c>
      <c r="BX447" s="157">
        <f t="shared" si="2"/>
        <v>41203457.989999995</v>
      </c>
      <c r="BY447" s="157">
        <f t="shared" si="2"/>
        <v>129259247.18999998</v>
      </c>
      <c r="BZ447" s="157">
        <f t="shared" si="2"/>
        <v>33269961.829999998</v>
      </c>
      <c r="CA447" s="157">
        <f t="shared" si="2"/>
        <v>37836898.43</v>
      </c>
      <c r="CB447" s="157">
        <f t="shared" si="2"/>
        <v>40996456.909999996</v>
      </c>
      <c r="CC447" s="157">
        <f t="shared" si="2"/>
        <v>66765349.379999988</v>
      </c>
      <c r="CD447" s="157">
        <f t="shared" si="2"/>
        <v>108935392.55999999</v>
      </c>
      <c r="CE447" s="157">
        <f t="shared" si="2"/>
        <v>65944326.769999981</v>
      </c>
      <c r="CF447" s="157">
        <f t="shared" si="2"/>
        <v>95981244.159999996</v>
      </c>
      <c r="CG447" s="157">
        <f t="shared" si="2"/>
        <v>31679284.48</v>
      </c>
      <c r="CH447" s="157">
        <f t="shared" si="2"/>
        <v>30607707.789999999</v>
      </c>
      <c r="CI447" s="157">
        <f t="shared" si="2"/>
        <v>34577759.289999999</v>
      </c>
      <c r="CJ447" s="157">
        <f t="shared" si="2"/>
        <v>30945012.02</v>
      </c>
      <c r="CK447" s="157">
        <f t="shared" si="2"/>
        <v>145831345.03999996</v>
      </c>
      <c r="CL447" s="157">
        <f t="shared" si="2"/>
        <v>26539440.509999998</v>
      </c>
      <c r="CM447" s="157">
        <f t="shared" si="2"/>
        <v>24283758.050000004</v>
      </c>
    </row>
    <row r="448" spans="1:91" s="122" customFormat="1" ht="24.6" hidden="1">
      <c r="A448" s="155"/>
      <c r="B448" s="155"/>
      <c r="C448" s="156" t="s">
        <v>689</v>
      </c>
      <c r="D448" s="157">
        <f t="shared" ref="D448:AI448" si="3">SUM(D175:D445)</f>
        <v>201682998.43000001</v>
      </c>
      <c r="E448" s="157">
        <f t="shared" si="3"/>
        <v>25393378.870000005</v>
      </c>
      <c r="F448" s="157">
        <f t="shared" si="3"/>
        <v>20315092.830000002</v>
      </c>
      <c r="G448" s="157">
        <f t="shared" si="3"/>
        <v>26512953.999999996</v>
      </c>
      <c r="H448" s="157">
        <f t="shared" si="3"/>
        <v>14373760.550000003</v>
      </c>
      <c r="I448" s="157">
        <f t="shared" si="3"/>
        <v>26220176.290000014</v>
      </c>
      <c r="J448" s="157">
        <f t="shared" si="3"/>
        <v>34582149.340000004</v>
      </c>
      <c r="K448" s="157">
        <f t="shared" si="3"/>
        <v>56926331.259999998</v>
      </c>
      <c r="L448" s="157">
        <f t="shared" si="3"/>
        <v>24296860.959999993</v>
      </c>
      <c r="M448" s="157">
        <f t="shared" si="3"/>
        <v>33235037.770000011</v>
      </c>
      <c r="N448" s="157">
        <f t="shared" si="3"/>
        <v>66771485.010000005</v>
      </c>
      <c r="O448" s="157">
        <f t="shared" si="3"/>
        <v>9604234.1900000032</v>
      </c>
      <c r="P448" s="157">
        <f t="shared" si="3"/>
        <v>157069918.65000001</v>
      </c>
      <c r="Q448" s="157">
        <f t="shared" si="3"/>
        <v>28731756.530000009</v>
      </c>
      <c r="R448" s="157">
        <f t="shared" si="3"/>
        <v>41980959.550000012</v>
      </c>
      <c r="S448" s="157">
        <f t="shared" si="3"/>
        <v>49804329.319999978</v>
      </c>
      <c r="T448" s="157">
        <f t="shared" si="3"/>
        <v>27023627.499999996</v>
      </c>
      <c r="U448" s="157">
        <f t="shared" si="3"/>
        <v>26125824.56000001</v>
      </c>
      <c r="V448" s="157">
        <f t="shared" si="3"/>
        <v>18796458.939999994</v>
      </c>
      <c r="W448" s="157">
        <f t="shared" si="3"/>
        <v>11307360.27</v>
      </c>
      <c r="X448" s="157">
        <f t="shared" si="3"/>
        <v>251147134.75999996</v>
      </c>
      <c r="Y448" s="157">
        <f t="shared" si="3"/>
        <v>18992498.629999995</v>
      </c>
      <c r="Z448" s="157">
        <f t="shared" si="3"/>
        <v>29368180.370000016</v>
      </c>
      <c r="AA448" s="157">
        <f t="shared" si="3"/>
        <v>26860238.419999994</v>
      </c>
      <c r="AB448" s="157">
        <f t="shared" si="3"/>
        <v>12418403.92</v>
      </c>
      <c r="AC448" s="157">
        <f t="shared" si="3"/>
        <v>13849334.340000002</v>
      </c>
      <c r="AD448" s="157">
        <f t="shared" si="3"/>
        <v>17597740.84</v>
      </c>
      <c r="AE448" s="157">
        <f t="shared" si="3"/>
        <v>68334846</v>
      </c>
      <c r="AF448" s="157">
        <f t="shared" si="3"/>
        <v>14796829.77</v>
      </c>
      <c r="AG448" s="157">
        <f t="shared" si="3"/>
        <v>20750650.020000003</v>
      </c>
      <c r="AH448" s="157">
        <f t="shared" si="3"/>
        <v>26121325.190000009</v>
      </c>
      <c r="AI448" s="157">
        <f t="shared" si="3"/>
        <v>36210537.079999998</v>
      </c>
      <c r="AJ448" s="157">
        <f t="shared" ref="AJ448:BO448" si="4">SUM(AJ175:AJ445)</f>
        <v>21766480.799999993</v>
      </c>
      <c r="AK448" s="157">
        <f t="shared" si="4"/>
        <v>15321212.439999999</v>
      </c>
      <c r="AL448" s="157">
        <f t="shared" si="4"/>
        <v>560677688.71999979</v>
      </c>
      <c r="AM448" s="157">
        <f t="shared" si="4"/>
        <v>22536130.579999987</v>
      </c>
      <c r="AN448" s="157">
        <f t="shared" si="4"/>
        <v>16670040.459999999</v>
      </c>
      <c r="AO448" s="157">
        <f t="shared" si="4"/>
        <v>47936070.550000012</v>
      </c>
      <c r="AP448" s="157">
        <f t="shared" si="4"/>
        <v>39966523.789999992</v>
      </c>
      <c r="AQ448" s="157">
        <f t="shared" si="4"/>
        <v>25970128.939999998</v>
      </c>
      <c r="AR448" s="157">
        <f t="shared" si="4"/>
        <v>9800458.4500000011</v>
      </c>
      <c r="AS448" s="157">
        <f t="shared" si="4"/>
        <v>108281740.97999999</v>
      </c>
      <c r="AT448" s="157">
        <f t="shared" si="4"/>
        <v>22193025.859999996</v>
      </c>
      <c r="AU448" s="157">
        <f t="shared" si="4"/>
        <v>48584539.779999986</v>
      </c>
      <c r="AV448" s="157">
        <f t="shared" si="4"/>
        <v>33767558.150000013</v>
      </c>
      <c r="AW448" s="157">
        <f t="shared" si="4"/>
        <v>18841231.02</v>
      </c>
      <c r="AX448" s="157">
        <f t="shared" si="4"/>
        <v>13799743.229999999</v>
      </c>
      <c r="AY448" s="157">
        <f t="shared" si="4"/>
        <v>19714436.430000003</v>
      </c>
      <c r="AZ448" s="157">
        <f t="shared" si="4"/>
        <v>19178990.590000004</v>
      </c>
      <c r="BA448" s="157">
        <f t="shared" si="4"/>
        <v>17822511.060000006</v>
      </c>
      <c r="BB448" s="157">
        <f t="shared" si="4"/>
        <v>117621537.78000002</v>
      </c>
      <c r="BC448" s="157">
        <f t="shared" si="4"/>
        <v>17716536.109999992</v>
      </c>
      <c r="BD448" s="157">
        <f t="shared" si="4"/>
        <v>202513053.81999996</v>
      </c>
      <c r="BE448" s="157">
        <f t="shared" si="4"/>
        <v>54082152.479999982</v>
      </c>
      <c r="BF448" s="157">
        <f t="shared" si="4"/>
        <v>16929334.800000004</v>
      </c>
      <c r="BG448" s="157">
        <f t="shared" si="4"/>
        <v>24922132.25</v>
      </c>
      <c r="BH448" s="157">
        <f t="shared" si="4"/>
        <v>135928724.29000008</v>
      </c>
      <c r="BI448" s="157">
        <f t="shared" si="4"/>
        <v>13519534.73</v>
      </c>
      <c r="BJ448" s="157">
        <f t="shared" si="4"/>
        <v>10614350.24</v>
      </c>
      <c r="BK448" s="157">
        <f t="shared" si="4"/>
        <v>18094414.699999992</v>
      </c>
      <c r="BL448" s="157">
        <f t="shared" si="4"/>
        <v>15683683.899999997</v>
      </c>
      <c r="BM448" s="157">
        <f t="shared" si="4"/>
        <v>140993976.89000002</v>
      </c>
      <c r="BN448" s="157">
        <f t="shared" si="4"/>
        <v>36804629.340000004</v>
      </c>
      <c r="BO448" s="157">
        <f t="shared" si="4"/>
        <v>27166763.510000005</v>
      </c>
      <c r="BP448" s="157">
        <f t="shared" ref="BP448:CM448" si="5">SUM(BP175:BP445)</f>
        <v>45888657.93999999</v>
      </c>
      <c r="BQ448" s="157">
        <f t="shared" si="5"/>
        <v>30742181.139999993</v>
      </c>
      <c r="BR448" s="157">
        <f t="shared" si="5"/>
        <v>23055257.839999996</v>
      </c>
      <c r="BS448" s="157">
        <f t="shared" si="5"/>
        <v>911981723.38</v>
      </c>
      <c r="BT448" s="157">
        <f t="shared" si="5"/>
        <v>33838905.140000008</v>
      </c>
      <c r="BU448" s="157">
        <f t="shared" si="5"/>
        <v>24436720.940000005</v>
      </c>
      <c r="BV448" s="157">
        <f t="shared" si="5"/>
        <v>144561949.84999999</v>
      </c>
      <c r="BW448" s="157">
        <f t="shared" si="5"/>
        <v>11309110.779999999</v>
      </c>
      <c r="BX448" s="157">
        <f t="shared" si="5"/>
        <v>21609266.459999997</v>
      </c>
      <c r="BY448" s="157">
        <f t="shared" si="5"/>
        <v>71136507.969999984</v>
      </c>
      <c r="BZ448" s="157">
        <f t="shared" si="5"/>
        <v>15882403.58</v>
      </c>
      <c r="CA448" s="157">
        <f t="shared" si="5"/>
        <v>16164259.15</v>
      </c>
      <c r="CB448" s="157">
        <f t="shared" si="5"/>
        <v>20001665.780000001</v>
      </c>
      <c r="CC448" s="157">
        <f t="shared" si="5"/>
        <v>36770398.459999993</v>
      </c>
      <c r="CD448" s="157">
        <f t="shared" si="5"/>
        <v>60437639.959999993</v>
      </c>
      <c r="CE448" s="157">
        <f t="shared" si="5"/>
        <v>30823673.010000002</v>
      </c>
      <c r="CF448" s="157">
        <f t="shared" si="5"/>
        <v>61206676.049999967</v>
      </c>
      <c r="CG448" s="157">
        <f t="shared" si="5"/>
        <v>18066898.800000001</v>
      </c>
      <c r="CH448" s="157">
        <f t="shared" si="5"/>
        <v>14066725.460000001</v>
      </c>
      <c r="CI448" s="157">
        <f t="shared" si="5"/>
        <v>15494630.869999999</v>
      </c>
      <c r="CJ448" s="157">
        <f t="shared" si="5"/>
        <v>14860531.219999999</v>
      </c>
      <c r="CK448" s="157">
        <f t="shared" si="5"/>
        <v>79214890.290000021</v>
      </c>
      <c r="CL448" s="157">
        <f t="shared" si="5"/>
        <v>14875646.199999997</v>
      </c>
      <c r="CM448" s="157">
        <f t="shared" si="5"/>
        <v>13458609.199999997</v>
      </c>
    </row>
    <row r="449" spans="3:91" s="122" customFormat="1" ht="24.6" hidden="1"/>
    <row r="450" spans="3:91" s="122" customFormat="1" ht="24.6" hidden="1">
      <c r="C450" s="207" t="s">
        <v>704</v>
      </c>
      <c r="D450" s="213">
        <f t="shared" ref="D450:AI450" si="6">+D47+D48+D53+D55+D59+D60+D61+D64+D73+D77+D78+D79</f>
        <v>100970877.94999999</v>
      </c>
      <c r="E450" s="213">
        <f t="shared" si="6"/>
        <v>10596363.079999998</v>
      </c>
      <c r="F450" s="213">
        <f t="shared" si="6"/>
        <v>14092843.100000001</v>
      </c>
      <c r="G450" s="213">
        <f t="shared" si="6"/>
        <v>15041181.809999999</v>
      </c>
      <c r="H450" s="213">
        <f t="shared" si="6"/>
        <v>18272162.279999997</v>
      </c>
      <c r="I450" s="213">
        <f t="shared" si="6"/>
        <v>15218365.090000002</v>
      </c>
      <c r="J450" s="213">
        <f t="shared" si="6"/>
        <v>22716249.889999993</v>
      </c>
      <c r="K450" s="213">
        <f t="shared" si="6"/>
        <v>31471501.139999997</v>
      </c>
      <c r="L450" s="213">
        <f t="shared" si="6"/>
        <v>16018687.149999999</v>
      </c>
      <c r="M450" s="213">
        <f t="shared" si="6"/>
        <v>18269665.470000003</v>
      </c>
      <c r="N450" s="213">
        <f t="shared" si="6"/>
        <v>40658507.560000002</v>
      </c>
      <c r="O450" s="213">
        <f t="shared" si="6"/>
        <v>5657101.3700000001</v>
      </c>
      <c r="P450" s="213">
        <f t="shared" si="6"/>
        <v>88102953.719999999</v>
      </c>
      <c r="Q450" s="213">
        <f t="shared" si="6"/>
        <v>17912489.019999996</v>
      </c>
      <c r="R450" s="213">
        <f t="shared" si="6"/>
        <v>22926750.820000004</v>
      </c>
      <c r="S450" s="213">
        <f t="shared" si="6"/>
        <v>37763687.149999999</v>
      </c>
      <c r="T450" s="213">
        <f t="shared" si="6"/>
        <v>15400492.07</v>
      </c>
      <c r="U450" s="213">
        <f t="shared" si="6"/>
        <v>22793795.800000004</v>
      </c>
      <c r="V450" s="213">
        <f t="shared" si="6"/>
        <v>11450763.559999999</v>
      </c>
      <c r="W450" s="213">
        <f t="shared" si="6"/>
        <v>13964691.139999999</v>
      </c>
      <c r="X450" s="213">
        <f t="shared" si="6"/>
        <v>129796303.8</v>
      </c>
      <c r="Y450" s="213">
        <f t="shared" si="6"/>
        <v>12467314.07</v>
      </c>
      <c r="Z450" s="213">
        <f t="shared" si="6"/>
        <v>29689967.77</v>
      </c>
      <c r="AA450" s="213">
        <f t="shared" si="6"/>
        <v>28893616.559999995</v>
      </c>
      <c r="AB450" s="213">
        <f t="shared" si="6"/>
        <v>15189299.59</v>
      </c>
      <c r="AC450" s="213">
        <f t="shared" si="6"/>
        <v>10228001.660000002</v>
      </c>
      <c r="AD450" s="213">
        <f t="shared" si="6"/>
        <v>13668812.639999999</v>
      </c>
      <c r="AE450" s="213">
        <f t="shared" si="6"/>
        <v>43597631.110000007</v>
      </c>
      <c r="AF450" s="213">
        <f t="shared" si="6"/>
        <v>10142045.460000001</v>
      </c>
      <c r="AG450" s="213">
        <f t="shared" si="6"/>
        <v>18792844.030000001</v>
      </c>
      <c r="AH450" s="213">
        <f t="shared" si="6"/>
        <v>21673808.52</v>
      </c>
      <c r="AI450" s="213">
        <f t="shared" si="6"/>
        <v>29141856.039999999</v>
      </c>
      <c r="AJ450" s="213">
        <f t="shared" ref="AJ450:BO450" si="7">+AJ47+AJ48+AJ53+AJ55+AJ59+AJ60+AJ61+AJ64+AJ73+AJ77+AJ78+AJ79</f>
        <v>13715428.24</v>
      </c>
      <c r="AK450" s="213">
        <f t="shared" si="7"/>
        <v>8385290.9799999986</v>
      </c>
      <c r="AL450" s="213">
        <f t="shared" si="7"/>
        <v>309403038.58999997</v>
      </c>
      <c r="AM450" s="213">
        <f t="shared" si="7"/>
        <v>17536711.969999999</v>
      </c>
      <c r="AN450" s="213">
        <f t="shared" si="7"/>
        <v>9040109.4900000002</v>
      </c>
      <c r="AO450" s="213">
        <f t="shared" si="7"/>
        <v>29126281.98</v>
      </c>
      <c r="AP450" s="213">
        <f t="shared" si="7"/>
        <v>24017489.810000006</v>
      </c>
      <c r="AQ450" s="213">
        <f t="shared" si="7"/>
        <v>14532641.42</v>
      </c>
      <c r="AR450" s="213">
        <f t="shared" si="7"/>
        <v>8651673</v>
      </c>
      <c r="AS450" s="213">
        <f t="shared" si="7"/>
        <v>90860010.109999999</v>
      </c>
      <c r="AT450" s="213">
        <f t="shared" si="7"/>
        <v>15846832.970000001</v>
      </c>
      <c r="AU450" s="213">
        <f t="shared" si="7"/>
        <v>39585208.810000002</v>
      </c>
      <c r="AV450" s="213">
        <f t="shared" si="7"/>
        <v>25879742.440000001</v>
      </c>
      <c r="AW450" s="213">
        <f t="shared" si="7"/>
        <v>13575137.359999999</v>
      </c>
      <c r="AX450" s="213">
        <f t="shared" si="7"/>
        <v>8438886.129999999</v>
      </c>
      <c r="AY450" s="213">
        <f t="shared" si="7"/>
        <v>12943666.469999999</v>
      </c>
      <c r="AZ450" s="213">
        <f t="shared" si="7"/>
        <v>14116843.75</v>
      </c>
      <c r="BA450" s="213">
        <f t="shared" si="7"/>
        <v>12653540.560000002</v>
      </c>
      <c r="BB450" s="213">
        <f t="shared" si="7"/>
        <v>82403440.069999993</v>
      </c>
      <c r="BC450" s="213">
        <f t="shared" si="7"/>
        <v>13810985.450000001</v>
      </c>
      <c r="BD450" s="213">
        <f t="shared" si="7"/>
        <v>116202595.16000001</v>
      </c>
      <c r="BE450" s="213">
        <f t="shared" si="7"/>
        <v>30499551.329999994</v>
      </c>
      <c r="BF450" s="213">
        <f t="shared" si="7"/>
        <v>8981745.7400000002</v>
      </c>
      <c r="BG450" s="213">
        <f t="shared" si="7"/>
        <v>12094754.739999998</v>
      </c>
      <c r="BH450" s="213">
        <f t="shared" si="7"/>
        <v>78697613.870000005</v>
      </c>
      <c r="BI450" s="213">
        <f t="shared" si="7"/>
        <v>10585104.640000001</v>
      </c>
      <c r="BJ450" s="213">
        <f t="shared" si="7"/>
        <v>5458456.669999999</v>
      </c>
      <c r="BK450" s="213">
        <f t="shared" si="7"/>
        <v>15053962.220000003</v>
      </c>
      <c r="BL450" s="213">
        <f t="shared" si="7"/>
        <v>13249271.18</v>
      </c>
      <c r="BM450" s="213">
        <f t="shared" si="7"/>
        <v>82276838.13000001</v>
      </c>
      <c r="BN450" s="213">
        <f t="shared" si="7"/>
        <v>26775276.620000001</v>
      </c>
      <c r="BO450" s="213">
        <f t="shared" si="7"/>
        <v>15746423.180000002</v>
      </c>
      <c r="BP450" s="213">
        <f t="shared" ref="BP450:CM450" si="8">+BP47+BP48+BP53+BP55+BP59+BP60+BP61+BP64+BP73+BP77+BP78+BP79</f>
        <v>30339763.140000001</v>
      </c>
      <c r="BQ450" s="213">
        <f t="shared" si="8"/>
        <v>24209111.629999992</v>
      </c>
      <c r="BR450" s="213">
        <f t="shared" si="8"/>
        <v>13602653.5</v>
      </c>
      <c r="BS450" s="213">
        <f t="shared" si="8"/>
        <v>390074283.94999999</v>
      </c>
      <c r="BT450" s="213">
        <f t="shared" si="8"/>
        <v>21092043.059999999</v>
      </c>
      <c r="BU450" s="213">
        <f t="shared" si="8"/>
        <v>22412532.149999999</v>
      </c>
      <c r="BV450" s="213">
        <f t="shared" si="8"/>
        <v>84198777.5</v>
      </c>
      <c r="BW450" s="213">
        <f t="shared" si="8"/>
        <v>1837711.76</v>
      </c>
      <c r="BX450" s="213">
        <f t="shared" si="8"/>
        <v>14295203.370000003</v>
      </c>
      <c r="BY450" s="213">
        <f t="shared" si="8"/>
        <v>49251816.469999999</v>
      </c>
      <c r="BZ450" s="213">
        <f t="shared" si="8"/>
        <v>11827670.399999999</v>
      </c>
      <c r="CA450" s="213">
        <f t="shared" si="8"/>
        <v>15048271.719999999</v>
      </c>
      <c r="CB450" s="213">
        <f t="shared" si="8"/>
        <v>12723114.83</v>
      </c>
      <c r="CC450" s="213">
        <f t="shared" si="8"/>
        <v>19973567.959999997</v>
      </c>
      <c r="CD450" s="213">
        <f t="shared" si="8"/>
        <v>39356838.890000001</v>
      </c>
      <c r="CE450" s="213">
        <f t="shared" si="8"/>
        <v>26344171.199999999</v>
      </c>
      <c r="CF450" s="213">
        <f t="shared" si="8"/>
        <v>39583349.050000004</v>
      </c>
      <c r="CG450" s="213">
        <f t="shared" si="8"/>
        <v>9885608.3999999985</v>
      </c>
      <c r="CH450" s="213">
        <f t="shared" si="8"/>
        <v>8076458.7600000007</v>
      </c>
      <c r="CI450" s="213">
        <f t="shared" si="8"/>
        <v>19477875.629999995</v>
      </c>
      <c r="CJ450" s="213">
        <f t="shared" si="8"/>
        <v>9286521.25</v>
      </c>
      <c r="CK450" s="213">
        <f t="shared" si="8"/>
        <v>50623619.75</v>
      </c>
      <c r="CL450" s="213">
        <f t="shared" si="8"/>
        <v>9454087.0199999996</v>
      </c>
      <c r="CM450" s="213">
        <f t="shared" si="8"/>
        <v>10218681.719999999</v>
      </c>
    </row>
    <row r="451" spans="3:91" s="122" customFormat="1" ht="24.6" hidden="1">
      <c r="C451" s="207" t="s">
        <v>705</v>
      </c>
      <c r="D451" s="212">
        <f t="shared" ref="D451:AI451" si="9">+D49+D50+D51+D62+D63+D67+D68+D69+D70+D72+D74+D75+D76</f>
        <v>24213366.439999998</v>
      </c>
      <c r="E451" s="212">
        <f t="shared" si="9"/>
        <v>588695.31999999995</v>
      </c>
      <c r="F451" s="212">
        <f t="shared" si="9"/>
        <v>546660.9</v>
      </c>
      <c r="G451" s="212">
        <f t="shared" si="9"/>
        <v>2563733.73</v>
      </c>
      <c r="H451" s="212">
        <f t="shared" si="9"/>
        <v>1357462.11</v>
      </c>
      <c r="I451" s="212">
        <f t="shared" si="9"/>
        <v>2115420.2299999995</v>
      </c>
      <c r="J451" s="212">
        <f t="shared" si="9"/>
        <v>2377423.5499999998</v>
      </c>
      <c r="K451" s="212">
        <f t="shared" si="9"/>
        <v>2184328.2200000002</v>
      </c>
      <c r="L451" s="212">
        <f t="shared" si="9"/>
        <v>776667.6</v>
      </c>
      <c r="M451" s="212">
        <f t="shared" si="9"/>
        <v>1173145.25</v>
      </c>
      <c r="N451" s="212">
        <f t="shared" si="9"/>
        <v>4248783.6100000003</v>
      </c>
      <c r="O451" s="212">
        <f t="shared" si="9"/>
        <v>709478.45</v>
      </c>
      <c r="P451" s="212">
        <f t="shared" si="9"/>
        <v>20196989.830000002</v>
      </c>
      <c r="Q451" s="212">
        <f t="shared" si="9"/>
        <v>2350511.92</v>
      </c>
      <c r="R451" s="212">
        <f t="shared" si="9"/>
        <v>2528037.65</v>
      </c>
      <c r="S451" s="212">
        <f t="shared" si="9"/>
        <v>2784131.58</v>
      </c>
      <c r="T451" s="212">
        <f t="shared" si="9"/>
        <v>2668400.6</v>
      </c>
      <c r="U451" s="212">
        <f t="shared" si="9"/>
        <v>1095176.1800000002</v>
      </c>
      <c r="V451" s="212">
        <f t="shared" si="9"/>
        <v>1116824.8799999999</v>
      </c>
      <c r="W451" s="212">
        <f t="shared" si="9"/>
        <v>580394.75</v>
      </c>
      <c r="X451" s="212">
        <f t="shared" si="9"/>
        <v>32616212.799999997</v>
      </c>
      <c r="Y451" s="212">
        <f t="shared" si="9"/>
        <v>1036863.15</v>
      </c>
      <c r="Z451" s="212">
        <f t="shared" si="9"/>
        <v>847317</v>
      </c>
      <c r="AA451" s="212">
        <f t="shared" si="9"/>
        <v>1429393.41</v>
      </c>
      <c r="AB451" s="212">
        <f t="shared" si="9"/>
        <v>257323</v>
      </c>
      <c r="AC451" s="212">
        <f t="shared" si="9"/>
        <v>1504413.27</v>
      </c>
      <c r="AD451" s="212">
        <f t="shared" si="9"/>
        <v>665408.5</v>
      </c>
      <c r="AE451" s="212">
        <f t="shared" si="9"/>
        <v>2098864.29</v>
      </c>
      <c r="AF451" s="212">
        <f t="shared" si="9"/>
        <v>1309699.6500000001</v>
      </c>
      <c r="AG451" s="212">
        <f t="shared" si="9"/>
        <v>790415.32</v>
      </c>
      <c r="AH451" s="212">
        <f t="shared" si="9"/>
        <v>3351197.66</v>
      </c>
      <c r="AI451" s="212">
        <f t="shared" si="9"/>
        <v>3423387.8899999997</v>
      </c>
      <c r="AJ451" s="212">
        <f t="shared" ref="AJ451:BO451" si="10">+AJ49+AJ50+AJ51+AJ62+AJ63+AJ67+AJ68+AJ69+AJ70+AJ72+AJ74+AJ75+AJ76</f>
        <v>661494.88</v>
      </c>
      <c r="AK451" s="212">
        <f t="shared" si="10"/>
        <v>873078.25</v>
      </c>
      <c r="AL451" s="212">
        <f t="shared" si="10"/>
        <v>86908438.519999981</v>
      </c>
      <c r="AM451" s="212">
        <f t="shared" si="10"/>
        <v>2716517</v>
      </c>
      <c r="AN451" s="212">
        <f t="shared" si="10"/>
        <v>1482670.41</v>
      </c>
      <c r="AO451" s="212">
        <f t="shared" si="10"/>
        <v>4935268</v>
      </c>
      <c r="AP451" s="212">
        <f t="shared" si="10"/>
        <v>1759342.65</v>
      </c>
      <c r="AQ451" s="212">
        <f t="shared" si="10"/>
        <v>423241</v>
      </c>
      <c r="AR451" s="212">
        <f t="shared" si="10"/>
        <v>293538.57</v>
      </c>
      <c r="AS451" s="212">
        <f t="shared" si="10"/>
        <v>12207499.370000001</v>
      </c>
      <c r="AT451" s="212">
        <f t="shared" si="10"/>
        <v>1917752.7400000002</v>
      </c>
      <c r="AU451" s="212">
        <f t="shared" si="10"/>
        <v>4220713.8599999994</v>
      </c>
      <c r="AV451" s="212">
        <f t="shared" si="10"/>
        <v>1382238.83</v>
      </c>
      <c r="AW451" s="212">
        <f t="shared" si="10"/>
        <v>318713</v>
      </c>
      <c r="AX451" s="212">
        <f t="shared" si="10"/>
        <v>732078.06</v>
      </c>
      <c r="AY451" s="212">
        <f t="shared" si="10"/>
        <v>1132571.33</v>
      </c>
      <c r="AZ451" s="212">
        <f t="shared" si="10"/>
        <v>1471529.4</v>
      </c>
      <c r="BA451" s="212">
        <f t="shared" si="10"/>
        <v>979336.06</v>
      </c>
      <c r="BB451" s="212">
        <f t="shared" si="10"/>
        <v>12897986.66</v>
      </c>
      <c r="BC451" s="212">
        <f t="shared" si="10"/>
        <v>2296420.84</v>
      </c>
      <c r="BD451" s="212">
        <f t="shared" si="10"/>
        <v>34309324.109999999</v>
      </c>
      <c r="BE451" s="212">
        <f t="shared" si="10"/>
        <v>8094874.6900000013</v>
      </c>
      <c r="BF451" s="212">
        <f t="shared" si="10"/>
        <v>384168</v>
      </c>
      <c r="BG451" s="212">
        <f t="shared" si="10"/>
        <v>1333980.8</v>
      </c>
      <c r="BH451" s="212">
        <f t="shared" si="10"/>
        <v>11034255.360000001</v>
      </c>
      <c r="BI451" s="212">
        <f t="shared" si="10"/>
        <v>473450.62</v>
      </c>
      <c r="BJ451" s="212">
        <f t="shared" si="10"/>
        <v>503830.41000000003</v>
      </c>
      <c r="BK451" s="212">
        <f t="shared" si="10"/>
        <v>1538566.6</v>
      </c>
      <c r="BL451" s="212">
        <f t="shared" si="10"/>
        <v>524267.5</v>
      </c>
      <c r="BM451" s="212">
        <f t="shared" si="10"/>
        <v>31756980.07</v>
      </c>
      <c r="BN451" s="212">
        <f t="shared" si="10"/>
        <v>1213736.6200000001</v>
      </c>
      <c r="BO451" s="212">
        <f t="shared" si="10"/>
        <v>577074.4</v>
      </c>
      <c r="BP451" s="212">
        <f t="shared" ref="BP451:CM451" si="11">+BP49+BP50+BP51+BP62+BP63+BP67+BP68+BP69+BP70+BP72+BP74+BP75+BP76</f>
        <v>1248552.71</v>
      </c>
      <c r="BQ451" s="212">
        <f t="shared" si="11"/>
        <v>694671.47</v>
      </c>
      <c r="BR451" s="212">
        <f t="shared" si="11"/>
        <v>742266.58</v>
      </c>
      <c r="BS451" s="212">
        <f t="shared" si="11"/>
        <v>107753860.95</v>
      </c>
      <c r="BT451" s="212">
        <f t="shared" si="11"/>
        <v>4606273.5</v>
      </c>
      <c r="BU451" s="212">
        <f t="shared" si="11"/>
        <v>267170.09999999998</v>
      </c>
      <c r="BV451" s="212">
        <f t="shared" si="11"/>
        <v>7779455.3500000006</v>
      </c>
      <c r="BW451" s="212">
        <f t="shared" si="11"/>
        <v>810060.5</v>
      </c>
      <c r="BX451" s="212">
        <f t="shared" si="11"/>
        <v>488974.99</v>
      </c>
      <c r="BY451" s="212">
        <f t="shared" si="11"/>
        <v>5669363.4000000004</v>
      </c>
      <c r="BZ451" s="212">
        <f t="shared" si="11"/>
        <v>211126.30000000002</v>
      </c>
      <c r="CA451" s="212">
        <f t="shared" si="11"/>
        <v>942820</v>
      </c>
      <c r="CB451" s="212">
        <f t="shared" si="11"/>
        <v>814962.22</v>
      </c>
      <c r="CC451" s="212">
        <f t="shared" si="11"/>
        <v>430510.62</v>
      </c>
      <c r="CD451" s="212">
        <f t="shared" si="11"/>
        <v>1950517.3499999999</v>
      </c>
      <c r="CE451" s="212">
        <f t="shared" si="11"/>
        <v>3002183.18</v>
      </c>
      <c r="CF451" s="212">
        <f t="shared" si="11"/>
        <v>1430143.53</v>
      </c>
      <c r="CG451" s="212">
        <f t="shared" si="11"/>
        <v>1859810.75</v>
      </c>
      <c r="CH451" s="212">
        <f t="shared" si="11"/>
        <v>1487297.3900000001</v>
      </c>
      <c r="CI451" s="212">
        <f t="shared" si="11"/>
        <v>541049.75</v>
      </c>
      <c r="CJ451" s="212">
        <f t="shared" si="11"/>
        <v>1466303.25</v>
      </c>
      <c r="CK451" s="212">
        <f t="shared" si="11"/>
        <v>5154672.92</v>
      </c>
      <c r="CL451" s="212">
        <f t="shared" si="11"/>
        <v>763696.27</v>
      </c>
      <c r="CM451" s="212">
        <f t="shared" si="11"/>
        <v>1442322.99</v>
      </c>
    </row>
    <row r="452" spans="3:91" s="122" customFormat="1" ht="24.6" hidden="1">
      <c r="C452" s="207" t="s">
        <v>706</v>
      </c>
      <c r="D452" s="213">
        <f t="shared" ref="D452:AI452" si="12">+D54+D56+D57+D58+D65+D71</f>
        <v>-24372955.920000002</v>
      </c>
      <c r="E452" s="213">
        <f t="shared" si="12"/>
        <v>2129490.9300000002</v>
      </c>
      <c r="F452" s="213">
        <f t="shared" si="12"/>
        <v>4972911.66</v>
      </c>
      <c r="G452" s="213">
        <f t="shared" si="12"/>
        <v>2208487.34</v>
      </c>
      <c r="H452" s="213">
        <f t="shared" si="12"/>
        <v>1913815.86</v>
      </c>
      <c r="I452" s="213">
        <f t="shared" si="12"/>
        <v>3151116.98</v>
      </c>
      <c r="J452" s="213">
        <f t="shared" si="12"/>
        <v>8980944.75</v>
      </c>
      <c r="K452" s="213">
        <f t="shared" si="12"/>
        <v>4172199.7300000004</v>
      </c>
      <c r="L452" s="213">
        <f t="shared" si="12"/>
        <v>2635347.87</v>
      </c>
      <c r="M452" s="213">
        <f t="shared" si="12"/>
        <v>4657544.5600000005</v>
      </c>
      <c r="N452" s="213">
        <f t="shared" si="12"/>
        <v>4601497.0199999996</v>
      </c>
      <c r="O452" s="213">
        <f t="shared" si="12"/>
        <v>2422586.29</v>
      </c>
      <c r="P452" s="213">
        <f t="shared" si="12"/>
        <v>9134993.5899999999</v>
      </c>
      <c r="Q452" s="213">
        <f t="shared" si="12"/>
        <v>3690172.0100000002</v>
      </c>
      <c r="R452" s="213">
        <f t="shared" si="12"/>
        <v>6228652.7800000003</v>
      </c>
      <c r="S452" s="213">
        <f t="shared" si="12"/>
        <v>2509454.7799999998</v>
      </c>
      <c r="T452" s="213">
        <f t="shared" si="12"/>
        <v>4412110.68</v>
      </c>
      <c r="U452" s="213">
        <f t="shared" si="12"/>
        <v>2524587.71</v>
      </c>
      <c r="V452" s="213">
        <f t="shared" si="12"/>
        <v>2052344.29</v>
      </c>
      <c r="W452" s="213">
        <f t="shared" si="12"/>
        <v>1350602.05</v>
      </c>
      <c r="X452" s="213">
        <f t="shared" si="12"/>
        <v>8160392.5099999998</v>
      </c>
      <c r="Y452" s="213">
        <f t="shared" si="12"/>
        <v>4050060.54</v>
      </c>
      <c r="Z452" s="213">
        <f t="shared" si="12"/>
        <v>4846777.1399999997</v>
      </c>
      <c r="AA452" s="213">
        <f t="shared" si="12"/>
        <v>5978463.8700000001</v>
      </c>
      <c r="AB452" s="213">
        <f t="shared" si="12"/>
        <v>1911614.8199999998</v>
      </c>
      <c r="AC452" s="213">
        <f t="shared" si="12"/>
        <v>2337935.3200000003</v>
      </c>
      <c r="AD452" s="213">
        <f t="shared" si="12"/>
        <v>2333206.5199999996</v>
      </c>
      <c r="AE452" s="213">
        <f t="shared" si="12"/>
        <v>8227703.1100000003</v>
      </c>
      <c r="AF452" s="213">
        <f t="shared" si="12"/>
        <v>1597320.24</v>
      </c>
      <c r="AG452" s="213">
        <f t="shared" si="12"/>
        <v>2788557.4000000004</v>
      </c>
      <c r="AH452" s="213">
        <f t="shared" si="12"/>
        <v>4031341.49</v>
      </c>
      <c r="AI452" s="213">
        <f t="shared" si="12"/>
        <v>3301505.13</v>
      </c>
      <c r="AJ452" s="213">
        <f t="shared" ref="AJ452:BO452" si="13">+AJ54+AJ56+AJ57+AJ58+AJ65+AJ71</f>
        <v>3819978.82</v>
      </c>
      <c r="AK452" s="213">
        <f t="shared" si="13"/>
        <v>1537767.58</v>
      </c>
      <c r="AL452" s="213">
        <f t="shared" si="13"/>
        <v>32122157.289999999</v>
      </c>
      <c r="AM452" s="213">
        <f t="shared" si="13"/>
        <v>5499007.3700000001</v>
      </c>
      <c r="AN452" s="213">
        <f t="shared" si="13"/>
        <v>2522580.46</v>
      </c>
      <c r="AO452" s="213">
        <f t="shared" si="13"/>
        <v>5570042.8200000003</v>
      </c>
      <c r="AP452" s="213">
        <f t="shared" si="13"/>
        <v>1472517.24</v>
      </c>
      <c r="AQ452" s="213">
        <f t="shared" si="13"/>
        <v>6058077.1900000004</v>
      </c>
      <c r="AR452" s="213">
        <f t="shared" si="13"/>
        <v>772203.14</v>
      </c>
      <c r="AS452" s="213">
        <f t="shared" si="13"/>
        <v>-16782151.710000001</v>
      </c>
      <c r="AT452" s="213">
        <f t="shared" si="13"/>
        <v>3949336.72</v>
      </c>
      <c r="AU452" s="213">
        <f t="shared" si="13"/>
        <v>8596351.0399999991</v>
      </c>
      <c r="AV452" s="213">
        <f t="shared" si="13"/>
        <v>3578608.68</v>
      </c>
      <c r="AW452" s="213">
        <f t="shared" si="13"/>
        <v>5031009.93</v>
      </c>
      <c r="AX452" s="213">
        <f t="shared" si="13"/>
        <v>1857471.5899999994</v>
      </c>
      <c r="AY452" s="213">
        <f t="shared" si="13"/>
        <v>5589651.04</v>
      </c>
      <c r="AZ452" s="213">
        <f t="shared" si="13"/>
        <v>6769008.4900000002</v>
      </c>
      <c r="BA452" s="213">
        <f t="shared" si="13"/>
        <v>2883672.9299999997</v>
      </c>
      <c r="BB452" s="213">
        <f t="shared" si="13"/>
        <v>-10144398.719999999</v>
      </c>
      <c r="BC452" s="213">
        <f t="shared" si="13"/>
        <v>2371272.1</v>
      </c>
      <c r="BD452" s="213">
        <f t="shared" si="13"/>
        <v>-35332660.280000001</v>
      </c>
      <c r="BE452" s="213">
        <f t="shared" si="13"/>
        <v>-8476198.5500000007</v>
      </c>
      <c r="BF452" s="213">
        <f t="shared" si="13"/>
        <v>562599.19000000018</v>
      </c>
      <c r="BG452" s="213">
        <f t="shared" si="13"/>
        <v>1129332.8599999999</v>
      </c>
      <c r="BH452" s="213">
        <f t="shared" si="13"/>
        <v>3621636.16</v>
      </c>
      <c r="BI452" s="213">
        <f t="shared" si="13"/>
        <v>2479412.44</v>
      </c>
      <c r="BJ452" s="213">
        <f t="shared" si="13"/>
        <v>1771087.5499999998</v>
      </c>
      <c r="BK452" s="213">
        <f t="shared" si="13"/>
        <v>850589.12</v>
      </c>
      <c r="BL452" s="213">
        <f t="shared" si="13"/>
        <v>1778896.2800000003</v>
      </c>
      <c r="BM452" s="213">
        <f t="shared" si="13"/>
        <v>-2706698.9600000009</v>
      </c>
      <c r="BN452" s="213">
        <f t="shared" si="13"/>
        <v>7202029.3700000001</v>
      </c>
      <c r="BO452" s="213">
        <f t="shared" si="13"/>
        <v>5034623.59</v>
      </c>
      <c r="BP452" s="213">
        <f t="shared" ref="BP452:CM452" si="14">+BP54+BP56+BP57+BP58+BP65+BP71</f>
        <v>10413060.949999999</v>
      </c>
      <c r="BQ452" s="213">
        <f t="shared" si="14"/>
        <v>6293352.7799999993</v>
      </c>
      <c r="BR452" s="213">
        <f t="shared" si="14"/>
        <v>3553299.6399999997</v>
      </c>
      <c r="BS452" s="213">
        <f t="shared" si="14"/>
        <v>13520037.25</v>
      </c>
      <c r="BT452" s="213">
        <f t="shared" si="14"/>
        <v>4092768.8400000003</v>
      </c>
      <c r="BU452" s="213">
        <f t="shared" si="14"/>
        <v>4578904.76</v>
      </c>
      <c r="BV452" s="213">
        <f t="shared" si="14"/>
        <v>5898460.5699999994</v>
      </c>
      <c r="BW452" s="213">
        <f t="shared" si="14"/>
        <v>1234242.1800000002</v>
      </c>
      <c r="BX452" s="213">
        <f t="shared" si="14"/>
        <v>2917548.42</v>
      </c>
      <c r="BY452" s="213">
        <f t="shared" si="14"/>
        <v>7933304.3200000003</v>
      </c>
      <c r="BZ452" s="213">
        <f t="shared" si="14"/>
        <v>2417879.4799999995</v>
      </c>
      <c r="CA452" s="213">
        <f t="shared" si="14"/>
        <v>2240259.64</v>
      </c>
      <c r="CB452" s="213">
        <f t="shared" si="14"/>
        <v>1906092.52</v>
      </c>
      <c r="CC452" s="213">
        <f t="shared" si="14"/>
        <v>9570079.5300000012</v>
      </c>
      <c r="CD452" s="213">
        <f t="shared" si="14"/>
        <v>3326587.2</v>
      </c>
      <c r="CE452" s="213">
        <f t="shared" si="14"/>
        <v>3760636.1399999997</v>
      </c>
      <c r="CF452" s="213">
        <f t="shared" si="14"/>
        <v>4338974.62</v>
      </c>
      <c r="CG452" s="213">
        <f t="shared" si="14"/>
        <v>3328442.51</v>
      </c>
      <c r="CH452" s="213">
        <f t="shared" si="14"/>
        <v>3613801.11</v>
      </c>
      <c r="CI452" s="213">
        <f t="shared" si="14"/>
        <v>2089132.65</v>
      </c>
      <c r="CJ452" s="213">
        <f t="shared" si="14"/>
        <v>2325642.9300000002</v>
      </c>
      <c r="CK452" s="213">
        <f t="shared" si="14"/>
        <v>12072294.6</v>
      </c>
      <c r="CL452" s="213">
        <f t="shared" si="14"/>
        <v>4971009.58</v>
      </c>
      <c r="CM452" s="213">
        <f t="shared" si="14"/>
        <v>1935438.31</v>
      </c>
    </row>
    <row r="453" spans="3:91" s="122" customFormat="1" ht="24.6" hidden="1">
      <c r="C453" s="207" t="s">
        <v>707</v>
      </c>
      <c r="D453" s="212">
        <f t="shared" ref="D453:AI453" si="15">+D23</f>
        <v>932478</v>
      </c>
      <c r="E453" s="212">
        <f t="shared" si="15"/>
        <v>46300</v>
      </c>
      <c r="F453" s="212">
        <f t="shared" si="15"/>
        <v>49500</v>
      </c>
      <c r="G453" s="212">
        <f t="shared" si="15"/>
        <v>0</v>
      </c>
      <c r="H453" s="212">
        <f t="shared" si="15"/>
        <v>10650</v>
      </c>
      <c r="I453" s="212">
        <f t="shared" si="15"/>
        <v>47600</v>
      </c>
      <c r="J453" s="212">
        <f t="shared" si="15"/>
        <v>42200</v>
      </c>
      <c r="K453" s="212">
        <f t="shared" si="15"/>
        <v>46900</v>
      </c>
      <c r="L453" s="212">
        <f t="shared" si="15"/>
        <v>66550</v>
      </c>
      <c r="M453" s="212">
        <f t="shared" si="15"/>
        <v>10450</v>
      </c>
      <c r="N453" s="212">
        <f t="shared" si="15"/>
        <v>332350</v>
      </c>
      <c r="O453" s="212">
        <f t="shared" si="15"/>
        <v>24000</v>
      </c>
      <c r="P453" s="212">
        <f t="shared" si="15"/>
        <v>59250</v>
      </c>
      <c r="Q453" s="212">
        <f t="shared" si="15"/>
        <v>120800</v>
      </c>
      <c r="R453" s="212">
        <f t="shared" si="15"/>
        <v>0</v>
      </c>
      <c r="S453" s="212">
        <f t="shared" si="15"/>
        <v>0</v>
      </c>
      <c r="T453" s="212">
        <f t="shared" si="15"/>
        <v>56100</v>
      </c>
      <c r="U453" s="212">
        <f t="shared" si="15"/>
        <v>0</v>
      </c>
      <c r="V453" s="212">
        <f t="shared" si="15"/>
        <v>100000</v>
      </c>
      <c r="W453" s="212">
        <f t="shared" si="15"/>
        <v>15700</v>
      </c>
      <c r="X453" s="212">
        <f t="shared" si="15"/>
        <v>137700</v>
      </c>
      <c r="Y453" s="212">
        <f t="shared" si="15"/>
        <v>12750</v>
      </c>
      <c r="Z453" s="212">
        <f t="shared" si="15"/>
        <v>42300</v>
      </c>
      <c r="AA453" s="212">
        <f t="shared" si="15"/>
        <v>39450</v>
      </c>
      <c r="AB453" s="212">
        <f t="shared" si="15"/>
        <v>0</v>
      </c>
      <c r="AC453" s="212">
        <f t="shared" si="15"/>
        <v>15750</v>
      </c>
      <c r="AD453" s="212">
        <f t="shared" si="15"/>
        <v>0</v>
      </c>
      <c r="AE453" s="212">
        <f t="shared" si="15"/>
        <v>22100</v>
      </c>
      <c r="AF453" s="212">
        <f t="shared" si="15"/>
        <v>41250</v>
      </c>
      <c r="AG453" s="212">
        <f t="shared" si="15"/>
        <v>2200</v>
      </c>
      <c r="AH453" s="212">
        <f t="shared" si="15"/>
        <v>19900</v>
      </c>
      <c r="AI453" s="212">
        <f t="shared" si="15"/>
        <v>25400</v>
      </c>
      <c r="AJ453" s="212">
        <f t="shared" ref="AJ453:BO453" si="16">+AJ23</f>
        <v>7050</v>
      </c>
      <c r="AK453" s="212">
        <f t="shared" si="16"/>
        <v>62950</v>
      </c>
      <c r="AL453" s="212">
        <f t="shared" si="16"/>
        <v>203200</v>
      </c>
      <c r="AM453" s="212">
        <f t="shared" si="16"/>
        <v>0</v>
      </c>
      <c r="AN453" s="212">
        <f t="shared" si="16"/>
        <v>16850</v>
      </c>
      <c r="AO453" s="212">
        <f t="shared" si="16"/>
        <v>0</v>
      </c>
      <c r="AP453" s="212">
        <f t="shared" si="16"/>
        <v>81400</v>
      </c>
      <c r="AQ453" s="212">
        <f t="shared" si="16"/>
        <v>23500</v>
      </c>
      <c r="AR453" s="212">
        <f t="shared" si="16"/>
        <v>84600</v>
      </c>
      <c r="AS453" s="212">
        <f t="shared" si="16"/>
        <v>41200</v>
      </c>
      <c r="AT453" s="212">
        <f t="shared" si="16"/>
        <v>19000</v>
      </c>
      <c r="AU453" s="212">
        <f t="shared" si="16"/>
        <v>189150</v>
      </c>
      <c r="AV453" s="212">
        <f t="shared" si="16"/>
        <v>150850</v>
      </c>
      <c r="AW453" s="212">
        <f t="shared" si="16"/>
        <v>49400</v>
      </c>
      <c r="AX453" s="212">
        <f t="shared" si="16"/>
        <v>19700</v>
      </c>
      <c r="AY453" s="212">
        <f t="shared" si="16"/>
        <v>29550</v>
      </c>
      <c r="AZ453" s="212">
        <f t="shared" si="16"/>
        <v>7650</v>
      </c>
      <c r="BA453" s="212">
        <f t="shared" si="16"/>
        <v>14750</v>
      </c>
      <c r="BB453" s="212">
        <f t="shared" si="16"/>
        <v>0</v>
      </c>
      <c r="BC453" s="212">
        <f t="shared" si="16"/>
        <v>17150</v>
      </c>
      <c r="BD453" s="212">
        <f t="shared" si="16"/>
        <v>103100</v>
      </c>
      <c r="BE453" s="212">
        <f t="shared" si="16"/>
        <v>4500</v>
      </c>
      <c r="BF453" s="212">
        <f t="shared" si="16"/>
        <v>11550</v>
      </c>
      <c r="BG453" s="212">
        <f t="shared" si="16"/>
        <v>0</v>
      </c>
      <c r="BH453" s="212">
        <f t="shared" si="16"/>
        <v>41200</v>
      </c>
      <c r="BI453" s="212">
        <f t="shared" si="16"/>
        <v>4200</v>
      </c>
      <c r="BJ453" s="212">
        <f t="shared" si="16"/>
        <v>0</v>
      </c>
      <c r="BK453" s="212">
        <f t="shared" si="16"/>
        <v>34550</v>
      </c>
      <c r="BL453" s="212">
        <f t="shared" si="16"/>
        <v>0</v>
      </c>
      <c r="BM453" s="212">
        <f t="shared" si="16"/>
        <v>340100</v>
      </c>
      <c r="BN453" s="212">
        <f t="shared" si="16"/>
        <v>0</v>
      </c>
      <c r="BO453" s="212">
        <f t="shared" si="16"/>
        <v>12250</v>
      </c>
      <c r="BP453" s="212">
        <f t="shared" ref="BP453:CM453" si="17">+BP23</f>
        <v>0</v>
      </c>
      <c r="BQ453" s="212">
        <f t="shared" si="17"/>
        <v>16400</v>
      </c>
      <c r="BR453" s="212">
        <f t="shared" si="17"/>
        <v>0</v>
      </c>
      <c r="BS453" s="212">
        <f t="shared" si="17"/>
        <v>0</v>
      </c>
      <c r="BT453" s="212">
        <f t="shared" si="17"/>
        <v>72100</v>
      </c>
      <c r="BU453" s="212">
        <f t="shared" si="17"/>
        <v>0</v>
      </c>
      <c r="BV453" s="212">
        <f t="shared" si="17"/>
        <v>0</v>
      </c>
      <c r="BW453" s="212">
        <f t="shared" si="17"/>
        <v>0</v>
      </c>
      <c r="BX453" s="212">
        <f t="shared" si="17"/>
        <v>0</v>
      </c>
      <c r="BY453" s="212">
        <f t="shared" si="17"/>
        <v>0</v>
      </c>
      <c r="BZ453" s="212">
        <f t="shared" si="17"/>
        <v>23250</v>
      </c>
      <c r="CA453" s="212">
        <f t="shared" si="17"/>
        <v>57700</v>
      </c>
      <c r="CB453" s="212">
        <f t="shared" si="17"/>
        <v>4300</v>
      </c>
      <c r="CC453" s="212">
        <f t="shared" si="17"/>
        <v>34900</v>
      </c>
      <c r="CD453" s="212">
        <f t="shared" si="17"/>
        <v>51700</v>
      </c>
      <c r="CE453" s="212">
        <f t="shared" si="17"/>
        <v>8650</v>
      </c>
      <c r="CF453" s="212">
        <f t="shared" si="17"/>
        <v>15950</v>
      </c>
      <c r="CG453" s="212">
        <f t="shared" si="17"/>
        <v>0</v>
      </c>
      <c r="CH453" s="212">
        <f t="shared" si="17"/>
        <v>0</v>
      </c>
      <c r="CI453" s="212">
        <f t="shared" si="17"/>
        <v>0</v>
      </c>
      <c r="CJ453" s="212">
        <f t="shared" si="17"/>
        <v>22700</v>
      </c>
      <c r="CK453" s="212">
        <f t="shared" si="17"/>
        <v>77100</v>
      </c>
      <c r="CL453" s="212">
        <f t="shared" si="17"/>
        <v>4800</v>
      </c>
      <c r="CM453" s="212">
        <f t="shared" si="17"/>
        <v>3350</v>
      </c>
    </row>
    <row r="454" spans="3:91" s="122" customFormat="1" ht="24.6" hidden="1">
      <c r="C454" s="208">
        <v>4.0999999999999996</v>
      </c>
      <c r="D454" s="213">
        <f t="shared" ref="D454:AI454" si="18">+D80+D81</f>
        <v>16086511.620000001</v>
      </c>
      <c r="E454" s="213">
        <f t="shared" si="18"/>
        <v>175923.75</v>
      </c>
      <c r="F454" s="213">
        <f t="shared" si="18"/>
        <v>388011</v>
      </c>
      <c r="G454" s="213">
        <f t="shared" si="18"/>
        <v>381905.5</v>
      </c>
      <c r="H454" s="213">
        <f t="shared" si="18"/>
        <v>143172</v>
      </c>
      <c r="I454" s="213">
        <f t="shared" si="18"/>
        <v>410605.67</v>
      </c>
      <c r="J454" s="213">
        <f t="shared" si="18"/>
        <v>431275.6</v>
      </c>
      <c r="K454" s="213">
        <f t="shared" si="18"/>
        <v>614073.28</v>
      </c>
      <c r="L454" s="213">
        <f t="shared" si="18"/>
        <v>218604.99</v>
      </c>
      <c r="M454" s="213">
        <f t="shared" si="18"/>
        <v>310048.90000000002</v>
      </c>
      <c r="N454" s="213">
        <f t="shared" si="18"/>
        <v>973357.5</v>
      </c>
      <c r="O454" s="213">
        <f t="shared" si="18"/>
        <v>118689.48</v>
      </c>
      <c r="P454" s="213">
        <f t="shared" si="18"/>
        <v>3380242.5</v>
      </c>
      <c r="Q454" s="213">
        <f t="shared" si="18"/>
        <v>479726.91</v>
      </c>
      <c r="R454" s="213">
        <f t="shared" si="18"/>
        <v>348355</v>
      </c>
      <c r="S454" s="213">
        <f t="shared" si="18"/>
        <v>813570.51</v>
      </c>
      <c r="T454" s="213">
        <f t="shared" si="18"/>
        <v>779834.03999999992</v>
      </c>
      <c r="U454" s="213">
        <f t="shared" si="18"/>
        <v>482398.18</v>
      </c>
      <c r="V454" s="213">
        <f t="shared" si="18"/>
        <v>399363.71</v>
      </c>
      <c r="W454" s="213">
        <f t="shared" si="18"/>
        <v>416864.33999999997</v>
      </c>
      <c r="X454" s="213">
        <f t="shared" si="18"/>
        <v>20126760.16</v>
      </c>
      <c r="Y454" s="213">
        <f t="shared" si="18"/>
        <v>367982.1</v>
      </c>
      <c r="Z454" s="213">
        <f t="shared" si="18"/>
        <v>676193.65</v>
      </c>
      <c r="AA454" s="213">
        <f t="shared" si="18"/>
        <v>805801.33</v>
      </c>
      <c r="AB454" s="213">
        <f t="shared" si="18"/>
        <v>179133.15</v>
      </c>
      <c r="AC454" s="213">
        <f t="shared" si="18"/>
        <v>336491.5</v>
      </c>
      <c r="AD454" s="213">
        <f t="shared" si="18"/>
        <v>189269</v>
      </c>
      <c r="AE454" s="213">
        <f t="shared" si="18"/>
        <v>1267844</v>
      </c>
      <c r="AF454" s="213">
        <f t="shared" si="18"/>
        <v>248878.45</v>
      </c>
      <c r="AG454" s="213">
        <f t="shared" si="18"/>
        <v>311061.95</v>
      </c>
      <c r="AH454" s="213">
        <f t="shared" si="18"/>
        <v>230692.1</v>
      </c>
      <c r="AI454" s="213">
        <f t="shared" si="18"/>
        <v>779419.1</v>
      </c>
      <c r="AJ454" s="213">
        <f t="shared" ref="AJ454:BO454" si="19">+AJ80+AJ81</f>
        <v>408485.16</v>
      </c>
      <c r="AK454" s="213">
        <f t="shared" si="19"/>
        <v>193669.75</v>
      </c>
      <c r="AL454" s="213">
        <f t="shared" si="19"/>
        <v>35440898.149999999</v>
      </c>
      <c r="AM454" s="213">
        <f t="shared" si="19"/>
        <v>387539</v>
      </c>
      <c r="AN454" s="213">
        <f t="shared" si="19"/>
        <v>261268</v>
      </c>
      <c r="AO454" s="213">
        <f t="shared" si="19"/>
        <v>807225</v>
      </c>
      <c r="AP454" s="213">
        <f t="shared" si="19"/>
        <v>1093168</v>
      </c>
      <c r="AQ454" s="213">
        <f t="shared" si="19"/>
        <v>329345</v>
      </c>
      <c r="AR454" s="213">
        <f t="shared" si="19"/>
        <v>101157</v>
      </c>
      <c r="AS454" s="213">
        <f t="shared" si="19"/>
        <v>2009516</v>
      </c>
      <c r="AT454" s="213">
        <f t="shared" si="19"/>
        <v>368694.25</v>
      </c>
      <c r="AU454" s="213">
        <f t="shared" si="19"/>
        <v>1512365.09</v>
      </c>
      <c r="AV454" s="213">
        <f t="shared" si="19"/>
        <v>593043.76</v>
      </c>
      <c r="AW454" s="213">
        <f t="shared" si="19"/>
        <v>270015</v>
      </c>
      <c r="AX454" s="213">
        <f t="shared" si="19"/>
        <v>312512.25</v>
      </c>
      <c r="AY454" s="213">
        <f t="shared" si="19"/>
        <v>348376.01</v>
      </c>
      <c r="AZ454" s="213">
        <f t="shared" si="19"/>
        <v>351661.81</v>
      </c>
      <c r="BA454" s="213">
        <f t="shared" si="19"/>
        <v>399055</v>
      </c>
      <c r="BB454" s="213">
        <f t="shared" si="19"/>
        <v>2480321.25</v>
      </c>
      <c r="BC454" s="213">
        <f t="shared" si="19"/>
        <v>267400.81</v>
      </c>
      <c r="BD454" s="213">
        <f t="shared" si="19"/>
        <v>25260538.670000002</v>
      </c>
      <c r="BE454" s="213">
        <f t="shared" si="19"/>
        <v>958277.8</v>
      </c>
      <c r="BF454" s="213">
        <f t="shared" si="19"/>
        <v>372769.5</v>
      </c>
      <c r="BG454" s="213">
        <f t="shared" si="19"/>
        <v>285245.40000000002</v>
      </c>
      <c r="BH454" s="213">
        <f t="shared" si="19"/>
        <v>4600588.8</v>
      </c>
      <c r="BI454" s="213">
        <f t="shared" si="19"/>
        <v>284032.7</v>
      </c>
      <c r="BJ454" s="213">
        <f t="shared" si="19"/>
        <v>115762.3</v>
      </c>
      <c r="BK454" s="213">
        <f t="shared" si="19"/>
        <v>268716.90000000002</v>
      </c>
      <c r="BL454" s="213">
        <f t="shared" si="19"/>
        <v>436685.5</v>
      </c>
      <c r="BM454" s="213">
        <f t="shared" si="19"/>
        <v>6049206.5</v>
      </c>
      <c r="BN454" s="213">
        <f t="shared" si="19"/>
        <v>784890.25</v>
      </c>
      <c r="BO454" s="213">
        <f t="shared" si="19"/>
        <v>492383.35</v>
      </c>
      <c r="BP454" s="213">
        <f t="shared" ref="BP454:CM454" si="20">+BP80+BP81</f>
        <v>692701.97</v>
      </c>
      <c r="BQ454" s="213">
        <f t="shared" si="20"/>
        <v>341683</v>
      </c>
      <c r="BR454" s="213">
        <f t="shared" si="20"/>
        <v>312245</v>
      </c>
      <c r="BS454" s="213">
        <f t="shared" si="20"/>
        <v>26980454.859999999</v>
      </c>
      <c r="BT454" s="213">
        <f t="shared" si="20"/>
        <v>838180</v>
      </c>
      <c r="BU454" s="213">
        <f t="shared" si="20"/>
        <v>619774.87</v>
      </c>
      <c r="BV454" s="213">
        <f t="shared" si="20"/>
        <v>2731755</v>
      </c>
      <c r="BW454" s="213">
        <f t="shared" si="20"/>
        <v>136427</v>
      </c>
      <c r="BX454" s="213">
        <f t="shared" si="20"/>
        <v>254177.5</v>
      </c>
      <c r="BY454" s="213">
        <f t="shared" si="20"/>
        <v>1574051.75</v>
      </c>
      <c r="BZ454" s="213">
        <f t="shared" si="20"/>
        <v>196628.6</v>
      </c>
      <c r="CA454" s="213">
        <f t="shared" si="20"/>
        <v>325156</v>
      </c>
      <c r="CB454" s="213">
        <f t="shared" si="20"/>
        <v>316548</v>
      </c>
      <c r="CC454" s="213">
        <f t="shared" si="20"/>
        <v>368353</v>
      </c>
      <c r="CD454" s="213">
        <f t="shared" si="20"/>
        <v>928532.5</v>
      </c>
      <c r="CE454" s="213">
        <f t="shared" si="20"/>
        <v>489326.77</v>
      </c>
      <c r="CF454" s="213">
        <f t="shared" si="20"/>
        <v>1003140.1</v>
      </c>
      <c r="CG454" s="213">
        <f t="shared" si="20"/>
        <v>288237</v>
      </c>
      <c r="CH454" s="213">
        <f t="shared" si="20"/>
        <v>259508.5</v>
      </c>
      <c r="CI454" s="213">
        <f t="shared" si="20"/>
        <v>225331</v>
      </c>
      <c r="CJ454" s="213">
        <f t="shared" si="20"/>
        <v>308603</v>
      </c>
      <c r="CK454" s="213">
        <f t="shared" si="20"/>
        <v>2881062.27</v>
      </c>
      <c r="CL454" s="213">
        <f t="shared" si="20"/>
        <v>344175.58</v>
      </c>
      <c r="CM454" s="213">
        <f t="shared" si="20"/>
        <v>260048.75</v>
      </c>
    </row>
    <row r="455" spans="3:91" s="122" customFormat="1" ht="24.6" hidden="1">
      <c r="C455" s="209">
        <v>5</v>
      </c>
      <c r="D455" s="212">
        <f t="shared" ref="D455:AI455" si="21">+D84+D85+D86+D87+D88+D89+D90+D91+D92+D93+D94+D95+D96+D97+D98+D99+D100</f>
        <v>-5290560.33</v>
      </c>
      <c r="E455" s="212">
        <f t="shared" si="21"/>
        <v>72563.05</v>
      </c>
      <c r="F455" s="212">
        <f t="shared" si="21"/>
        <v>-142429.14000000001</v>
      </c>
      <c r="G455" s="212">
        <f t="shared" si="21"/>
        <v>-263181.52</v>
      </c>
      <c r="H455" s="212">
        <f t="shared" si="21"/>
        <v>-45964.219999999994</v>
      </c>
      <c r="I455" s="212">
        <f t="shared" si="21"/>
        <v>33515.450000000012</v>
      </c>
      <c r="J455" s="212">
        <f t="shared" si="21"/>
        <v>-301100.75999999995</v>
      </c>
      <c r="K455" s="212">
        <f t="shared" si="21"/>
        <v>532495.84</v>
      </c>
      <c r="L455" s="212">
        <f t="shared" si="21"/>
        <v>-41284.99</v>
      </c>
      <c r="M455" s="212">
        <f t="shared" si="21"/>
        <v>-248566.53000000003</v>
      </c>
      <c r="N455" s="212">
        <f t="shared" si="21"/>
        <v>-281711.00000000006</v>
      </c>
      <c r="O455" s="212">
        <f t="shared" si="21"/>
        <v>-59762.42</v>
      </c>
      <c r="P455" s="212">
        <f t="shared" si="21"/>
        <v>-1665078.27</v>
      </c>
      <c r="Q455" s="212">
        <f t="shared" si="21"/>
        <v>-146568.56000000003</v>
      </c>
      <c r="R455" s="212">
        <f t="shared" si="21"/>
        <v>628738</v>
      </c>
      <c r="S455" s="212">
        <f t="shared" si="21"/>
        <v>-310102.23</v>
      </c>
      <c r="T455" s="212">
        <f t="shared" si="21"/>
        <v>-466555.81</v>
      </c>
      <c r="U455" s="212">
        <f t="shared" si="21"/>
        <v>-220675.34999999998</v>
      </c>
      <c r="V455" s="212">
        <f t="shared" si="21"/>
        <v>-172863.69</v>
      </c>
      <c r="W455" s="212">
        <f t="shared" si="21"/>
        <v>-294742.37</v>
      </c>
      <c r="X455" s="212">
        <f t="shared" si="21"/>
        <v>-5613481.1699999999</v>
      </c>
      <c r="Y455" s="212">
        <f t="shared" si="21"/>
        <v>22792.269999999997</v>
      </c>
      <c r="Z455" s="212">
        <f t="shared" si="21"/>
        <v>-97995.780000000028</v>
      </c>
      <c r="AA455" s="212">
        <f t="shared" si="21"/>
        <v>-603605.02</v>
      </c>
      <c r="AB455" s="212">
        <f t="shared" si="21"/>
        <v>-114315.15</v>
      </c>
      <c r="AC455" s="212">
        <f t="shared" si="21"/>
        <v>-43580.5</v>
      </c>
      <c r="AD455" s="212">
        <f t="shared" si="21"/>
        <v>27783</v>
      </c>
      <c r="AE455" s="212">
        <f t="shared" si="21"/>
        <v>-617992</v>
      </c>
      <c r="AF455" s="212">
        <f t="shared" si="21"/>
        <v>100127.67999999999</v>
      </c>
      <c r="AG455" s="212">
        <f t="shared" si="21"/>
        <v>-169303.6</v>
      </c>
      <c r="AH455" s="212">
        <f t="shared" si="21"/>
        <v>8636.3600000000042</v>
      </c>
      <c r="AI455" s="212">
        <f t="shared" si="21"/>
        <v>13152.289999999985</v>
      </c>
      <c r="AJ455" s="212">
        <f t="shared" ref="AJ455:BO455" si="22">+AJ84+AJ85+AJ86+AJ87+AJ88+AJ89+AJ90+AJ91+AJ92+AJ93+AJ94+AJ95+AJ96+AJ97+AJ98+AJ99+AJ100</f>
        <v>-198136.82</v>
      </c>
      <c r="AK455" s="212">
        <f t="shared" si="22"/>
        <v>-54550.5</v>
      </c>
      <c r="AL455" s="212">
        <f t="shared" si="22"/>
        <v>-18141601.239999998</v>
      </c>
      <c r="AM455" s="212">
        <f t="shared" si="22"/>
        <v>-26023.070000000007</v>
      </c>
      <c r="AN455" s="212">
        <f t="shared" si="22"/>
        <v>-139478.01999999999</v>
      </c>
      <c r="AO455" s="212">
        <f t="shared" si="22"/>
        <v>22285.559999999998</v>
      </c>
      <c r="AP455" s="212">
        <f t="shared" si="22"/>
        <v>-498136.22</v>
      </c>
      <c r="AQ455" s="212">
        <f t="shared" si="22"/>
        <v>-218190.82000000004</v>
      </c>
      <c r="AR455" s="212">
        <f t="shared" si="22"/>
        <v>-3515.41</v>
      </c>
      <c r="AS455" s="212">
        <f t="shared" si="22"/>
        <v>1690565.81</v>
      </c>
      <c r="AT455" s="212">
        <f t="shared" si="22"/>
        <v>-104006.17000000001</v>
      </c>
      <c r="AU455" s="212">
        <f t="shared" si="22"/>
        <v>-992112.15999999992</v>
      </c>
      <c r="AV455" s="212">
        <f t="shared" si="22"/>
        <v>-51080.570000000022</v>
      </c>
      <c r="AW455" s="212">
        <f t="shared" si="22"/>
        <v>-154324.19</v>
      </c>
      <c r="AX455" s="212">
        <f t="shared" si="22"/>
        <v>-141864.34</v>
      </c>
      <c r="AY455" s="212">
        <f t="shared" si="22"/>
        <v>7441.489999999998</v>
      </c>
      <c r="AZ455" s="212">
        <f t="shared" si="22"/>
        <v>-305517.52</v>
      </c>
      <c r="BA455" s="212">
        <f t="shared" si="22"/>
        <v>-44272.649999999994</v>
      </c>
      <c r="BB455" s="212">
        <f t="shared" si="22"/>
        <v>-1111626.0199999996</v>
      </c>
      <c r="BC455" s="212">
        <f t="shared" si="22"/>
        <v>-126653.08000000002</v>
      </c>
      <c r="BD455" s="212">
        <f t="shared" si="22"/>
        <v>-232019.08000000002</v>
      </c>
      <c r="BE455" s="212">
        <f t="shared" si="22"/>
        <v>287852.3</v>
      </c>
      <c r="BF455" s="212">
        <f t="shared" si="22"/>
        <v>-137031.56000000003</v>
      </c>
      <c r="BG455" s="212">
        <f t="shared" si="22"/>
        <v>147891.99000000002</v>
      </c>
      <c r="BH455" s="212">
        <f t="shared" si="22"/>
        <v>-675122.44</v>
      </c>
      <c r="BI455" s="212">
        <f t="shared" si="22"/>
        <v>-152477.49</v>
      </c>
      <c r="BJ455" s="212">
        <f t="shared" si="22"/>
        <v>-44691.729999999996</v>
      </c>
      <c r="BK455" s="212">
        <f t="shared" si="22"/>
        <v>-212272.64000000001</v>
      </c>
      <c r="BL455" s="212">
        <f t="shared" si="22"/>
        <v>-339429.69</v>
      </c>
      <c r="BM455" s="212">
        <f t="shared" si="22"/>
        <v>-753658.39999999991</v>
      </c>
      <c r="BN455" s="212">
        <f t="shared" si="22"/>
        <v>-274846</v>
      </c>
      <c r="BO455" s="212">
        <f t="shared" si="22"/>
        <v>53349.900000000023</v>
      </c>
      <c r="BP455" s="212">
        <f t="shared" ref="BP455:CM455" si="23">+BP84+BP85+BP86+BP87+BP88+BP89+BP90+BP91+BP92+BP93+BP94+BP95+BP96+BP97+BP98+BP99+BP100</f>
        <v>-448166.88</v>
      </c>
      <c r="BQ455" s="212">
        <f t="shared" si="23"/>
        <v>14313.75</v>
      </c>
      <c r="BR455" s="212">
        <f t="shared" si="23"/>
        <v>-175493</v>
      </c>
      <c r="BS455" s="212">
        <f t="shared" si="23"/>
        <v>-10245695.549999999</v>
      </c>
      <c r="BT455" s="212">
        <f t="shared" si="23"/>
        <v>-281481</v>
      </c>
      <c r="BU455" s="212">
        <f t="shared" si="23"/>
        <v>-267925.12</v>
      </c>
      <c r="BV455" s="212">
        <f t="shared" si="23"/>
        <v>-1047976</v>
      </c>
      <c r="BW455" s="212">
        <f t="shared" si="23"/>
        <v>-99365</v>
      </c>
      <c r="BX455" s="212">
        <f t="shared" si="23"/>
        <v>-9865.5</v>
      </c>
      <c r="BY455" s="212">
        <f t="shared" si="23"/>
        <v>-572343.78</v>
      </c>
      <c r="BZ455" s="212">
        <f t="shared" si="23"/>
        <v>-19062.96</v>
      </c>
      <c r="CA455" s="212">
        <f t="shared" si="23"/>
        <v>-83552</v>
      </c>
      <c r="CB455" s="212">
        <f t="shared" si="23"/>
        <v>-76521.600000000006</v>
      </c>
      <c r="CC455" s="212">
        <f t="shared" si="23"/>
        <v>-219199.97999999998</v>
      </c>
      <c r="CD455" s="212">
        <f t="shared" si="23"/>
        <v>58070.75</v>
      </c>
      <c r="CE455" s="212">
        <f t="shared" si="23"/>
        <v>-96553.75</v>
      </c>
      <c r="CF455" s="212">
        <f t="shared" si="23"/>
        <v>475444.50999999995</v>
      </c>
      <c r="CG455" s="212">
        <f t="shared" si="23"/>
        <v>-36104</v>
      </c>
      <c r="CH455" s="212">
        <f t="shared" si="23"/>
        <v>-178763</v>
      </c>
      <c r="CI455" s="212">
        <f t="shared" si="23"/>
        <v>-57333.5</v>
      </c>
      <c r="CJ455" s="212">
        <f t="shared" si="23"/>
        <v>-8465</v>
      </c>
      <c r="CK455" s="212">
        <f t="shared" si="23"/>
        <v>-720797.50999999989</v>
      </c>
      <c r="CL455" s="212">
        <f t="shared" si="23"/>
        <v>-24545.200000000001</v>
      </c>
      <c r="CM455" s="212">
        <f t="shared" si="23"/>
        <v>7676.5</v>
      </c>
    </row>
    <row r="456" spans="3:91" s="122" customFormat="1" ht="24.6" hidden="1">
      <c r="C456" s="209">
        <v>6</v>
      </c>
      <c r="D456" s="213">
        <f t="shared" ref="D456:AI456" si="24">+D29+D30+D31+D32+D33+D34+D35+D36</f>
        <v>41199775.789999999</v>
      </c>
      <c r="E456" s="213">
        <f t="shared" si="24"/>
        <v>2616819.3800000004</v>
      </c>
      <c r="F456" s="213">
        <f t="shared" si="24"/>
        <v>1839513.25</v>
      </c>
      <c r="G456" s="213">
        <f t="shared" si="24"/>
        <v>1693219.74</v>
      </c>
      <c r="H456" s="213">
        <f t="shared" si="24"/>
        <v>827732.95000000007</v>
      </c>
      <c r="I456" s="213">
        <f t="shared" si="24"/>
        <v>4581438.1899999995</v>
      </c>
      <c r="J456" s="213">
        <f t="shared" si="24"/>
        <v>2219161.0300000003</v>
      </c>
      <c r="K456" s="213">
        <f t="shared" si="24"/>
        <v>5901273.5100000007</v>
      </c>
      <c r="L456" s="213">
        <f t="shared" si="24"/>
        <v>1850163.74</v>
      </c>
      <c r="M456" s="213">
        <f t="shared" si="24"/>
        <v>1608401.59</v>
      </c>
      <c r="N456" s="213">
        <f t="shared" si="24"/>
        <v>11079255.860000001</v>
      </c>
      <c r="O456" s="213">
        <f t="shared" si="24"/>
        <v>530079.59</v>
      </c>
      <c r="P456" s="213">
        <f t="shared" si="24"/>
        <v>19661045.260000002</v>
      </c>
      <c r="Q456" s="213">
        <f t="shared" si="24"/>
        <v>1985022.97</v>
      </c>
      <c r="R456" s="213">
        <f t="shared" si="24"/>
        <v>4474210.92</v>
      </c>
      <c r="S456" s="213">
        <f t="shared" si="24"/>
        <v>7797060.0700000003</v>
      </c>
      <c r="T456" s="213">
        <f t="shared" si="24"/>
        <v>1637225.53</v>
      </c>
      <c r="U456" s="213">
        <f t="shared" si="24"/>
        <v>4885998.5999999996</v>
      </c>
      <c r="V456" s="213">
        <f t="shared" si="24"/>
        <v>1754065.0099999998</v>
      </c>
      <c r="W456" s="213">
        <f t="shared" si="24"/>
        <v>1225917.68</v>
      </c>
      <c r="X456" s="213">
        <f t="shared" si="24"/>
        <v>43486035.469999999</v>
      </c>
      <c r="Y456" s="213">
        <f t="shared" si="24"/>
        <v>799409.01000000013</v>
      </c>
      <c r="Z456" s="213">
        <f t="shared" si="24"/>
        <v>2803607.0400000005</v>
      </c>
      <c r="AA456" s="213">
        <f t="shared" si="24"/>
        <v>3424108.74</v>
      </c>
      <c r="AB456" s="213">
        <f t="shared" si="24"/>
        <v>999550.78</v>
      </c>
      <c r="AC456" s="213">
        <f t="shared" si="24"/>
        <v>1232002.67</v>
      </c>
      <c r="AD456" s="213">
        <f t="shared" si="24"/>
        <v>1721291</v>
      </c>
      <c r="AE456" s="213">
        <f t="shared" si="24"/>
        <v>6333716.8199999994</v>
      </c>
      <c r="AF456" s="213">
        <f t="shared" si="24"/>
        <v>1151973.5999999999</v>
      </c>
      <c r="AG456" s="213">
        <f t="shared" si="24"/>
        <v>1491551.7599999998</v>
      </c>
      <c r="AH456" s="213">
        <f t="shared" si="24"/>
        <v>1140592.8500000001</v>
      </c>
      <c r="AI456" s="213">
        <f t="shared" si="24"/>
        <v>5035380.8900000006</v>
      </c>
      <c r="AJ456" s="213">
        <f t="shared" ref="AJ456:BO456" si="25">+AJ29+AJ30+AJ31+AJ32+AJ33+AJ34+AJ35+AJ36</f>
        <v>1309568.2000000002</v>
      </c>
      <c r="AK456" s="213">
        <f t="shared" si="25"/>
        <v>922405.56</v>
      </c>
      <c r="AL456" s="213">
        <f t="shared" si="25"/>
        <v>142243391.81999999</v>
      </c>
      <c r="AM456" s="213">
        <f t="shared" si="25"/>
        <v>1241786.8700000001</v>
      </c>
      <c r="AN456" s="213">
        <f t="shared" si="25"/>
        <v>2314193.88</v>
      </c>
      <c r="AO456" s="213">
        <f t="shared" si="25"/>
        <v>4748753.9899999993</v>
      </c>
      <c r="AP456" s="213">
        <f t="shared" si="25"/>
        <v>5944914.1900000004</v>
      </c>
      <c r="AQ456" s="213">
        <f t="shared" si="25"/>
        <v>4047907.3299999996</v>
      </c>
      <c r="AR456" s="213">
        <f t="shared" si="25"/>
        <v>683714.35</v>
      </c>
      <c r="AS456" s="213">
        <f t="shared" si="25"/>
        <v>20537569.719999999</v>
      </c>
      <c r="AT456" s="213">
        <f t="shared" si="25"/>
        <v>2398247.0299999998</v>
      </c>
      <c r="AU456" s="213">
        <f t="shared" si="25"/>
        <v>5758698.71</v>
      </c>
      <c r="AV456" s="213">
        <f t="shared" si="25"/>
        <v>4949420.790000001</v>
      </c>
      <c r="AW456" s="213">
        <f t="shared" si="25"/>
        <v>1414313.42</v>
      </c>
      <c r="AX456" s="213">
        <f t="shared" si="25"/>
        <v>1027041.4599999998</v>
      </c>
      <c r="AY456" s="213">
        <f t="shared" si="25"/>
        <v>2351937.63</v>
      </c>
      <c r="AZ456" s="213">
        <f t="shared" si="25"/>
        <v>1022692.21</v>
      </c>
      <c r="BA456" s="213">
        <f t="shared" si="25"/>
        <v>1353485.48</v>
      </c>
      <c r="BB456" s="213">
        <f t="shared" si="25"/>
        <v>21156324.029999997</v>
      </c>
      <c r="BC456" s="213">
        <f t="shared" si="25"/>
        <v>1234314.8400000001</v>
      </c>
      <c r="BD456" s="213">
        <f t="shared" si="25"/>
        <v>55160396.330000006</v>
      </c>
      <c r="BE456" s="213">
        <f t="shared" si="25"/>
        <v>5322491.66</v>
      </c>
      <c r="BF456" s="213">
        <f t="shared" si="25"/>
        <v>1495829.4200000002</v>
      </c>
      <c r="BG456" s="213">
        <f t="shared" si="25"/>
        <v>1899652.6</v>
      </c>
      <c r="BH456" s="213">
        <f t="shared" si="25"/>
        <v>26567451.059999999</v>
      </c>
      <c r="BI456" s="213">
        <f t="shared" si="25"/>
        <v>773649.71000000008</v>
      </c>
      <c r="BJ456" s="213">
        <f t="shared" si="25"/>
        <v>729853.56</v>
      </c>
      <c r="BK456" s="213">
        <f t="shared" si="25"/>
        <v>956227.25</v>
      </c>
      <c r="BL456" s="213">
        <f t="shared" si="25"/>
        <v>1170977.5</v>
      </c>
      <c r="BM456" s="213">
        <f t="shared" si="25"/>
        <v>27938600.300000001</v>
      </c>
      <c r="BN456" s="213">
        <f t="shared" si="25"/>
        <v>2802360.1500000004</v>
      </c>
      <c r="BO456" s="213">
        <f t="shared" si="25"/>
        <v>1972112.08</v>
      </c>
      <c r="BP456" s="213">
        <f t="shared" ref="BP456:CM456" si="26">+BP29+BP30+BP31+BP32+BP33+BP34+BP35+BP36</f>
        <v>3204547.42</v>
      </c>
      <c r="BQ456" s="213">
        <f t="shared" si="26"/>
        <v>1418531.48</v>
      </c>
      <c r="BR456" s="213">
        <f t="shared" si="26"/>
        <v>1360631.85</v>
      </c>
      <c r="BS456" s="213">
        <f t="shared" si="26"/>
        <v>165247093.84999999</v>
      </c>
      <c r="BT456" s="213">
        <f t="shared" si="26"/>
        <v>2179885.0699999998</v>
      </c>
      <c r="BU456" s="213">
        <f t="shared" si="26"/>
        <v>1781190</v>
      </c>
      <c r="BV456" s="213">
        <f t="shared" si="26"/>
        <v>20600047.300000001</v>
      </c>
      <c r="BW456" s="213">
        <f t="shared" si="26"/>
        <v>1404629.0799999998</v>
      </c>
      <c r="BX456" s="213">
        <f t="shared" si="26"/>
        <v>1674610.35</v>
      </c>
      <c r="BY456" s="213">
        <f t="shared" si="26"/>
        <v>8565944.5099999998</v>
      </c>
      <c r="BZ456" s="213">
        <f t="shared" si="26"/>
        <v>1057723.9600000002</v>
      </c>
      <c r="CA456" s="213">
        <f t="shared" si="26"/>
        <v>972043.03999999992</v>
      </c>
      <c r="CB456" s="213">
        <f t="shared" si="26"/>
        <v>2340445.35</v>
      </c>
      <c r="CC456" s="213">
        <f t="shared" si="26"/>
        <v>4966239.8699999992</v>
      </c>
      <c r="CD456" s="213">
        <f t="shared" si="26"/>
        <v>7759315.6899999995</v>
      </c>
      <c r="CE456" s="213">
        <f t="shared" si="26"/>
        <v>1667851.4699999997</v>
      </c>
      <c r="CF456" s="213">
        <f t="shared" si="26"/>
        <v>5770315.7700000005</v>
      </c>
      <c r="CG456" s="213">
        <f t="shared" si="26"/>
        <v>2085732.5</v>
      </c>
      <c r="CH456" s="213">
        <f t="shared" si="26"/>
        <v>830283.49</v>
      </c>
      <c r="CI456" s="213">
        <f t="shared" si="26"/>
        <v>781724.89</v>
      </c>
      <c r="CJ456" s="213">
        <f t="shared" si="26"/>
        <v>1124995.6800000002</v>
      </c>
      <c r="CK456" s="213">
        <f t="shared" si="26"/>
        <v>8668414.7100000009</v>
      </c>
      <c r="CL456" s="213">
        <f t="shared" si="26"/>
        <v>913971.7699999999</v>
      </c>
      <c r="CM456" s="213">
        <f t="shared" si="26"/>
        <v>595998.05999999994</v>
      </c>
    </row>
    <row r="457" spans="3:91" s="122" customFormat="1" ht="24.6" hidden="1">
      <c r="C457" s="209">
        <v>7</v>
      </c>
      <c r="D457" s="212">
        <f t="shared" ref="D457:AI457" si="27">+D37+D38</f>
        <v>3248289</v>
      </c>
      <c r="E457" s="212">
        <f t="shared" si="27"/>
        <v>25019</v>
      </c>
      <c r="F457" s="212">
        <f t="shared" si="27"/>
        <v>55854</v>
      </c>
      <c r="G457" s="212">
        <f t="shared" si="27"/>
        <v>20173</v>
      </c>
      <c r="H457" s="212">
        <f t="shared" si="27"/>
        <v>101246</v>
      </c>
      <c r="I457" s="212">
        <f t="shared" si="27"/>
        <v>132241</v>
      </c>
      <c r="J457" s="212">
        <f t="shared" si="27"/>
        <v>257581</v>
      </c>
      <c r="K457" s="212">
        <f t="shared" si="27"/>
        <v>105531.5</v>
      </c>
      <c r="L457" s="212">
        <f t="shared" si="27"/>
        <v>43710.3</v>
      </c>
      <c r="M457" s="212">
        <f t="shared" si="27"/>
        <v>141558</v>
      </c>
      <c r="N457" s="212">
        <f t="shared" si="27"/>
        <v>428495.5</v>
      </c>
      <c r="O457" s="212">
        <f t="shared" si="27"/>
        <v>61813.5</v>
      </c>
      <c r="P457" s="212">
        <f t="shared" si="27"/>
        <v>4289215.2</v>
      </c>
      <c r="Q457" s="212">
        <f t="shared" si="27"/>
        <v>199101.3</v>
      </c>
      <c r="R457" s="212">
        <f t="shared" si="27"/>
        <v>248662</v>
      </c>
      <c r="S457" s="212">
        <f t="shared" si="27"/>
        <v>275279</v>
      </c>
      <c r="T457" s="212">
        <f t="shared" si="27"/>
        <v>261542.75</v>
      </c>
      <c r="U457" s="212">
        <f t="shared" si="27"/>
        <v>299413.37</v>
      </c>
      <c r="V457" s="212">
        <f t="shared" si="27"/>
        <v>112817</v>
      </c>
      <c r="W457" s="212">
        <f t="shared" si="27"/>
        <v>43056.5</v>
      </c>
      <c r="X457" s="212">
        <f t="shared" si="27"/>
        <v>8320310.3700000001</v>
      </c>
      <c r="Y457" s="212">
        <f t="shared" si="27"/>
        <v>136483</v>
      </c>
      <c r="Z457" s="212">
        <f t="shared" si="27"/>
        <v>290111</v>
      </c>
      <c r="AA457" s="212">
        <f t="shared" si="27"/>
        <v>71891</v>
      </c>
      <c r="AB457" s="212">
        <f t="shared" si="27"/>
        <v>59902</v>
      </c>
      <c r="AC457" s="212">
        <f t="shared" si="27"/>
        <v>113254</v>
      </c>
      <c r="AD457" s="212">
        <f t="shared" si="27"/>
        <v>89928</v>
      </c>
      <c r="AE457" s="212">
        <f t="shared" si="27"/>
        <v>512060</v>
      </c>
      <c r="AF457" s="212">
        <f t="shared" si="27"/>
        <v>83729</v>
      </c>
      <c r="AG457" s="212">
        <f t="shared" si="27"/>
        <v>63598</v>
      </c>
      <c r="AH457" s="212">
        <f t="shared" si="27"/>
        <v>91203.5</v>
      </c>
      <c r="AI457" s="212">
        <f t="shared" si="27"/>
        <v>55345</v>
      </c>
      <c r="AJ457" s="212">
        <f t="shared" ref="AJ457:BO457" si="28">+AJ37+AJ38</f>
        <v>190191</v>
      </c>
      <c r="AK457" s="212">
        <f t="shared" si="28"/>
        <v>82806</v>
      </c>
      <c r="AL457" s="212">
        <f t="shared" si="28"/>
        <v>17194652.280000001</v>
      </c>
      <c r="AM457" s="212">
        <f t="shared" si="28"/>
        <v>154052</v>
      </c>
      <c r="AN457" s="212">
        <f t="shared" si="28"/>
        <v>65934.5</v>
      </c>
      <c r="AO457" s="212">
        <f t="shared" si="28"/>
        <v>225228.62</v>
      </c>
      <c r="AP457" s="212">
        <f t="shared" si="28"/>
        <v>545792.19999999995</v>
      </c>
      <c r="AQ457" s="212">
        <f t="shared" si="28"/>
        <v>150580</v>
      </c>
      <c r="AR457" s="212">
        <f t="shared" si="28"/>
        <v>46281</v>
      </c>
      <c r="AS457" s="212">
        <f t="shared" si="28"/>
        <v>2288822.8199999998</v>
      </c>
      <c r="AT457" s="212">
        <f t="shared" si="28"/>
        <v>133998.5</v>
      </c>
      <c r="AU457" s="212">
        <f t="shared" si="28"/>
        <v>303278</v>
      </c>
      <c r="AV457" s="212">
        <f t="shared" si="28"/>
        <v>250316.7</v>
      </c>
      <c r="AW457" s="212">
        <f t="shared" si="28"/>
        <v>86357</v>
      </c>
      <c r="AX457" s="212">
        <f t="shared" si="28"/>
        <v>111172</v>
      </c>
      <c r="AY457" s="212">
        <f t="shared" si="28"/>
        <v>131931</v>
      </c>
      <c r="AZ457" s="212">
        <f t="shared" si="28"/>
        <v>190351</v>
      </c>
      <c r="BA457" s="212">
        <f t="shared" si="28"/>
        <v>168426</v>
      </c>
      <c r="BB457" s="212">
        <f t="shared" si="28"/>
        <v>2868453</v>
      </c>
      <c r="BC457" s="212">
        <f t="shared" si="28"/>
        <v>98650</v>
      </c>
      <c r="BD457" s="212">
        <f t="shared" si="28"/>
        <v>4965650.42</v>
      </c>
      <c r="BE457" s="212">
        <f t="shared" si="28"/>
        <v>615291.69999999995</v>
      </c>
      <c r="BF457" s="212">
        <f t="shared" si="28"/>
        <v>221338</v>
      </c>
      <c r="BG457" s="212">
        <f t="shared" si="28"/>
        <v>123660.5</v>
      </c>
      <c r="BH457" s="212">
        <f t="shared" si="28"/>
        <v>1221126.33</v>
      </c>
      <c r="BI457" s="212">
        <f t="shared" si="28"/>
        <v>82868</v>
      </c>
      <c r="BJ457" s="212">
        <f t="shared" si="28"/>
        <v>165795</v>
      </c>
      <c r="BK457" s="212">
        <f t="shared" si="28"/>
        <v>127506</v>
      </c>
      <c r="BL457" s="212">
        <f t="shared" si="28"/>
        <v>262505</v>
      </c>
      <c r="BM457" s="212">
        <f t="shared" si="28"/>
        <v>3447740.5</v>
      </c>
      <c r="BN457" s="212">
        <f t="shared" si="28"/>
        <v>28845</v>
      </c>
      <c r="BO457" s="212">
        <f t="shared" si="28"/>
        <v>72131.25</v>
      </c>
      <c r="BP457" s="212">
        <f t="shared" ref="BP457:CM457" si="29">+BP37+BP38</f>
        <v>301239.5</v>
      </c>
      <c r="BQ457" s="212">
        <f t="shared" si="29"/>
        <v>162551</v>
      </c>
      <c r="BR457" s="212">
        <f t="shared" si="29"/>
        <v>70726</v>
      </c>
      <c r="BS457" s="212">
        <f t="shared" si="29"/>
        <v>11061503.75</v>
      </c>
      <c r="BT457" s="212">
        <f t="shared" si="29"/>
        <v>292906.5</v>
      </c>
      <c r="BU457" s="212">
        <f t="shared" si="29"/>
        <v>75763</v>
      </c>
      <c r="BV457" s="212">
        <f t="shared" si="29"/>
        <v>1973052</v>
      </c>
      <c r="BW457" s="212">
        <f t="shared" si="29"/>
        <v>32870</v>
      </c>
      <c r="BX457" s="212">
        <f t="shared" si="29"/>
        <v>93197.5</v>
      </c>
      <c r="BY457" s="212">
        <f t="shared" si="29"/>
        <v>1534116.5</v>
      </c>
      <c r="BZ457" s="212">
        <f t="shared" si="29"/>
        <v>75977</v>
      </c>
      <c r="CA457" s="212">
        <f t="shared" si="29"/>
        <v>95300</v>
      </c>
      <c r="CB457" s="212">
        <f t="shared" si="29"/>
        <v>150609</v>
      </c>
      <c r="CC457" s="212">
        <f t="shared" si="29"/>
        <v>147867</v>
      </c>
      <c r="CD457" s="212">
        <f t="shared" si="29"/>
        <v>759484</v>
      </c>
      <c r="CE457" s="212">
        <f t="shared" si="29"/>
        <v>168403</v>
      </c>
      <c r="CF457" s="212">
        <f t="shared" si="29"/>
        <v>295644.5</v>
      </c>
      <c r="CG457" s="212">
        <f t="shared" si="29"/>
        <v>24453</v>
      </c>
      <c r="CH457" s="212">
        <f t="shared" si="29"/>
        <v>55131</v>
      </c>
      <c r="CI457" s="212">
        <f t="shared" si="29"/>
        <v>105067</v>
      </c>
      <c r="CJ457" s="212">
        <f t="shared" si="29"/>
        <v>75433</v>
      </c>
      <c r="CK457" s="212">
        <f t="shared" si="29"/>
        <v>1583304</v>
      </c>
      <c r="CL457" s="212">
        <f t="shared" si="29"/>
        <v>126325</v>
      </c>
      <c r="CM457" s="212">
        <f t="shared" si="29"/>
        <v>148616.4</v>
      </c>
    </row>
    <row r="458" spans="3:91" s="122" customFormat="1" ht="24.6" hidden="1">
      <c r="C458" s="209">
        <v>8</v>
      </c>
      <c r="D458" s="213">
        <f t="shared" ref="D458:AI458" si="30">+D25+D26</f>
        <v>627440.75</v>
      </c>
      <c r="E458" s="213">
        <f t="shared" si="30"/>
        <v>0</v>
      </c>
      <c r="F458" s="213">
        <f t="shared" si="30"/>
        <v>0</v>
      </c>
      <c r="G458" s="213">
        <f t="shared" si="30"/>
        <v>0</v>
      </c>
      <c r="H458" s="213">
        <f t="shared" si="30"/>
        <v>0</v>
      </c>
      <c r="I458" s="213">
        <f t="shared" si="30"/>
        <v>15700.5</v>
      </c>
      <c r="J458" s="213">
        <f t="shared" si="30"/>
        <v>2119.25</v>
      </c>
      <c r="K458" s="213">
        <f t="shared" si="30"/>
        <v>54402</v>
      </c>
      <c r="L458" s="213">
        <f t="shared" si="30"/>
        <v>0</v>
      </c>
      <c r="M458" s="213">
        <f t="shared" si="30"/>
        <v>0</v>
      </c>
      <c r="N458" s="213">
        <f t="shared" si="30"/>
        <v>382192</v>
      </c>
      <c r="O458" s="213">
        <f t="shared" si="30"/>
        <v>0</v>
      </c>
      <c r="P458" s="213">
        <f t="shared" si="30"/>
        <v>366113.25</v>
      </c>
      <c r="Q458" s="213">
        <f t="shared" si="30"/>
        <v>5888.2</v>
      </c>
      <c r="R458" s="213">
        <f t="shared" si="30"/>
        <v>0</v>
      </c>
      <c r="S458" s="213">
        <f t="shared" si="30"/>
        <v>137927</v>
      </c>
      <c r="T458" s="213">
        <f t="shared" si="30"/>
        <v>20550</v>
      </c>
      <c r="U458" s="213">
        <f t="shared" si="30"/>
        <v>0</v>
      </c>
      <c r="V458" s="213">
        <f t="shared" si="30"/>
        <v>0</v>
      </c>
      <c r="W458" s="213">
        <f t="shared" si="30"/>
        <v>1795</v>
      </c>
      <c r="X458" s="213">
        <f t="shared" si="30"/>
        <v>716394.2</v>
      </c>
      <c r="Y458" s="213">
        <f t="shared" si="30"/>
        <v>0</v>
      </c>
      <c r="Z458" s="213">
        <f t="shared" si="30"/>
        <v>20910</v>
      </c>
      <c r="AA458" s="213">
        <f t="shared" si="30"/>
        <v>241075.91</v>
      </c>
      <c r="AB458" s="213">
        <f t="shared" si="30"/>
        <v>0</v>
      </c>
      <c r="AC458" s="213">
        <f t="shared" si="30"/>
        <v>0</v>
      </c>
      <c r="AD458" s="213">
        <f t="shared" si="30"/>
        <v>3336</v>
      </c>
      <c r="AE458" s="213">
        <f t="shared" si="30"/>
        <v>35</v>
      </c>
      <c r="AF458" s="213">
        <f t="shared" si="30"/>
        <v>18328</v>
      </c>
      <c r="AG458" s="213">
        <f t="shared" si="30"/>
        <v>0</v>
      </c>
      <c r="AH458" s="213">
        <f t="shared" si="30"/>
        <v>153</v>
      </c>
      <c r="AI458" s="213">
        <f t="shared" si="30"/>
        <v>29340</v>
      </c>
      <c r="AJ458" s="213">
        <f t="shared" ref="AJ458:BO458" si="31">+AJ25+AJ26</f>
        <v>26645</v>
      </c>
      <c r="AK458" s="213">
        <f t="shared" si="31"/>
        <v>0</v>
      </c>
      <c r="AL458" s="213">
        <f t="shared" si="31"/>
        <v>3841796.44</v>
      </c>
      <c r="AM458" s="213">
        <f t="shared" si="31"/>
        <v>0</v>
      </c>
      <c r="AN458" s="213">
        <f t="shared" si="31"/>
        <v>0</v>
      </c>
      <c r="AO458" s="213">
        <f t="shared" si="31"/>
        <v>28499.25</v>
      </c>
      <c r="AP458" s="213">
        <f t="shared" si="31"/>
        <v>164268</v>
      </c>
      <c r="AQ458" s="213">
        <f t="shared" si="31"/>
        <v>38253</v>
      </c>
      <c r="AR458" s="213">
        <f t="shared" si="31"/>
        <v>0</v>
      </c>
      <c r="AS458" s="213">
        <f t="shared" si="31"/>
        <v>38100</v>
      </c>
      <c r="AT458" s="213">
        <f t="shared" si="31"/>
        <v>13902.5</v>
      </c>
      <c r="AU458" s="213">
        <f t="shared" si="31"/>
        <v>19225</v>
      </c>
      <c r="AV458" s="213">
        <f t="shared" si="31"/>
        <v>0</v>
      </c>
      <c r="AW458" s="213">
        <f t="shared" si="31"/>
        <v>3040</v>
      </c>
      <c r="AX458" s="213">
        <f t="shared" si="31"/>
        <v>0</v>
      </c>
      <c r="AY458" s="213">
        <f t="shared" si="31"/>
        <v>16163.5</v>
      </c>
      <c r="AZ458" s="213">
        <f t="shared" si="31"/>
        <v>0</v>
      </c>
      <c r="BA458" s="213">
        <f t="shared" si="31"/>
        <v>4346</v>
      </c>
      <c r="BB458" s="213">
        <f t="shared" si="31"/>
        <v>304256.2</v>
      </c>
      <c r="BC458" s="213">
        <f t="shared" si="31"/>
        <v>660</v>
      </c>
      <c r="BD458" s="213">
        <f t="shared" si="31"/>
        <v>2623421.02</v>
      </c>
      <c r="BE458" s="213">
        <f t="shared" si="31"/>
        <v>89223.2</v>
      </c>
      <c r="BF458" s="213">
        <f t="shared" si="31"/>
        <v>0</v>
      </c>
      <c r="BG458" s="213">
        <f t="shared" si="31"/>
        <v>25956.75</v>
      </c>
      <c r="BH458" s="213">
        <f t="shared" si="31"/>
        <v>1160942.24</v>
      </c>
      <c r="BI458" s="213">
        <f t="shared" si="31"/>
        <v>6043.5</v>
      </c>
      <c r="BJ458" s="213">
        <f t="shared" si="31"/>
        <v>0</v>
      </c>
      <c r="BK458" s="213">
        <f t="shared" si="31"/>
        <v>0</v>
      </c>
      <c r="BL458" s="213">
        <f t="shared" si="31"/>
        <v>9983</v>
      </c>
      <c r="BM458" s="213">
        <f t="shared" si="31"/>
        <v>422580.25</v>
      </c>
      <c r="BN458" s="213">
        <f t="shared" si="31"/>
        <v>0</v>
      </c>
      <c r="BO458" s="213">
        <f t="shared" si="31"/>
        <v>6825</v>
      </c>
      <c r="BP458" s="213">
        <f t="shared" ref="BP458:CM458" si="32">+BP25+BP26</f>
        <v>27278.5</v>
      </c>
      <c r="BQ458" s="213">
        <f t="shared" si="32"/>
        <v>0</v>
      </c>
      <c r="BR458" s="213">
        <f t="shared" si="32"/>
        <v>0</v>
      </c>
      <c r="BS458" s="213">
        <f t="shared" si="32"/>
        <v>1804238</v>
      </c>
      <c r="BT458" s="213">
        <f t="shared" si="32"/>
        <v>15403</v>
      </c>
      <c r="BU458" s="213">
        <f t="shared" si="32"/>
        <v>17815.16</v>
      </c>
      <c r="BV458" s="213">
        <f t="shared" si="32"/>
        <v>241064</v>
      </c>
      <c r="BW458" s="213">
        <f t="shared" si="32"/>
        <v>0</v>
      </c>
      <c r="BX458" s="213">
        <f t="shared" si="32"/>
        <v>5716</v>
      </c>
      <c r="BY458" s="213">
        <f t="shared" si="32"/>
        <v>15044.5</v>
      </c>
      <c r="BZ458" s="213">
        <f t="shared" si="32"/>
        <v>0</v>
      </c>
      <c r="CA458" s="213">
        <f t="shared" si="32"/>
        <v>10965</v>
      </c>
      <c r="CB458" s="213">
        <f t="shared" si="32"/>
        <v>0</v>
      </c>
      <c r="CC458" s="213">
        <f t="shared" si="32"/>
        <v>13640</v>
      </c>
      <c r="CD458" s="213">
        <f t="shared" si="32"/>
        <v>111096</v>
      </c>
      <c r="CE458" s="213">
        <f t="shared" si="32"/>
        <v>0</v>
      </c>
      <c r="CF458" s="213">
        <f t="shared" si="32"/>
        <v>25859</v>
      </c>
      <c r="CG458" s="213">
        <f t="shared" si="32"/>
        <v>0</v>
      </c>
      <c r="CH458" s="213">
        <f t="shared" si="32"/>
        <v>0</v>
      </c>
      <c r="CI458" s="213">
        <f t="shared" si="32"/>
        <v>0</v>
      </c>
      <c r="CJ458" s="213">
        <f t="shared" si="32"/>
        <v>0</v>
      </c>
      <c r="CK458" s="213">
        <f t="shared" si="32"/>
        <v>54683.5</v>
      </c>
      <c r="CL458" s="213">
        <f t="shared" si="32"/>
        <v>0</v>
      </c>
      <c r="CM458" s="213">
        <f t="shared" si="32"/>
        <v>0</v>
      </c>
    </row>
    <row r="459" spans="3:91" s="122" customFormat="1" ht="24.6" hidden="1">
      <c r="C459" s="209">
        <v>9</v>
      </c>
      <c r="D459" s="212">
        <f t="shared" ref="D459:AI459" si="33">+D39+D40+D41+D42+D43+D44+D45+D46</f>
        <v>4951954.91</v>
      </c>
      <c r="E459" s="212">
        <f t="shared" si="33"/>
        <v>483808.36000000004</v>
      </c>
      <c r="F459" s="212">
        <f t="shared" si="33"/>
        <v>190201.81</v>
      </c>
      <c r="G459" s="212">
        <f t="shared" si="33"/>
        <v>209500.91</v>
      </c>
      <c r="H459" s="212">
        <f t="shared" si="33"/>
        <v>150788.75</v>
      </c>
      <c r="I459" s="212">
        <f t="shared" si="33"/>
        <v>514085.39999999997</v>
      </c>
      <c r="J459" s="212">
        <f t="shared" si="33"/>
        <v>396214.52999999997</v>
      </c>
      <c r="K459" s="212">
        <f t="shared" si="33"/>
        <v>1617010.68</v>
      </c>
      <c r="L459" s="212">
        <f t="shared" si="33"/>
        <v>373666.2</v>
      </c>
      <c r="M459" s="212">
        <f t="shared" si="33"/>
        <v>263971.59999999998</v>
      </c>
      <c r="N459" s="212">
        <f t="shared" si="33"/>
        <v>1461167.5100000002</v>
      </c>
      <c r="O459" s="212">
        <f t="shared" si="33"/>
        <v>125990.75</v>
      </c>
      <c r="P459" s="212">
        <f t="shared" si="33"/>
        <v>5043223.59</v>
      </c>
      <c r="Q459" s="212">
        <f t="shared" si="33"/>
        <v>552141.39999999991</v>
      </c>
      <c r="R459" s="212">
        <f t="shared" si="33"/>
        <v>993706.21</v>
      </c>
      <c r="S459" s="212">
        <f t="shared" si="33"/>
        <v>1876311.9300000002</v>
      </c>
      <c r="T459" s="212">
        <f t="shared" si="33"/>
        <v>309703.90999999997</v>
      </c>
      <c r="U459" s="212">
        <f t="shared" si="33"/>
        <v>856496.64000000013</v>
      </c>
      <c r="V459" s="212">
        <f t="shared" si="33"/>
        <v>403325.3</v>
      </c>
      <c r="W459" s="212">
        <f t="shared" si="33"/>
        <v>232237.26</v>
      </c>
      <c r="X459" s="212">
        <f t="shared" si="33"/>
        <v>8686226.9800000004</v>
      </c>
      <c r="Y459" s="212">
        <f t="shared" si="33"/>
        <v>172884.9</v>
      </c>
      <c r="Z459" s="212">
        <f t="shared" si="33"/>
        <v>617526.72000000009</v>
      </c>
      <c r="AA459" s="212">
        <f t="shared" si="33"/>
        <v>420583.48</v>
      </c>
      <c r="AB459" s="212">
        <f t="shared" si="33"/>
        <v>182812.55</v>
      </c>
      <c r="AC459" s="212">
        <f t="shared" si="33"/>
        <v>368229.5</v>
      </c>
      <c r="AD459" s="212">
        <f t="shared" si="33"/>
        <v>347238</v>
      </c>
      <c r="AE459" s="212">
        <f t="shared" si="33"/>
        <v>1401630.75</v>
      </c>
      <c r="AF459" s="212">
        <f t="shared" si="33"/>
        <v>179387.87</v>
      </c>
      <c r="AG459" s="212">
        <f t="shared" si="33"/>
        <v>349102.93999999994</v>
      </c>
      <c r="AH459" s="212">
        <f t="shared" si="33"/>
        <v>198949.96</v>
      </c>
      <c r="AI459" s="212">
        <f t="shared" si="33"/>
        <v>706732.93</v>
      </c>
      <c r="AJ459" s="212">
        <f t="shared" ref="AJ459:BO459" si="34">+AJ39+AJ40+AJ41+AJ42+AJ43+AJ44+AJ45+AJ46</f>
        <v>243534.27999999997</v>
      </c>
      <c r="AK459" s="212">
        <f t="shared" si="34"/>
        <v>208766.06</v>
      </c>
      <c r="AL459" s="212">
        <f t="shared" si="34"/>
        <v>24074615.689999994</v>
      </c>
      <c r="AM459" s="212">
        <f t="shared" si="34"/>
        <v>300843.31</v>
      </c>
      <c r="AN459" s="212">
        <f t="shared" si="34"/>
        <v>628111.03999999992</v>
      </c>
      <c r="AO459" s="212">
        <f t="shared" si="34"/>
        <v>792617.47</v>
      </c>
      <c r="AP459" s="212">
        <f t="shared" si="34"/>
        <v>1644554.74</v>
      </c>
      <c r="AQ459" s="212">
        <f t="shared" si="34"/>
        <v>950081.36</v>
      </c>
      <c r="AR459" s="212">
        <f t="shared" si="34"/>
        <v>198456.77</v>
      </c>
      <c r="AS459" s="212">
        <f t="shared" si="34"/>
        <v>3943682.1199999996</v>
      </c>
      <c r="AT459" s="212">
        <f t="shared" si="34"/>
        <v>870111.13</v>
      </c>
      <c r="AU459" s="212">
        <f t="shared" si="34"/>
        <v>1404361.04</v>
      </c>
      <c r="AV459" s="212">
        <f t="shared" si="34"/>
        <v>1123566.0499999998</v>
      </c>
      <c r="AW459" s="212">
        <f t="shared" si="34"/>
        <v>382022.7</v>
      </c>
      <c r="AX459" s="212">
        <f t="shared" si="34"/>
        <v>248932.33</v>
      </c>
      <c r="AY459" s="212">
        <f t="shared" si="34"/>
        <v>326906.23000000004</v>
      </c>
      <c r="AZ459" s="212">
        <f t="shared" si="34"/>
        <v>220904.44999999998</v>
      </c>
      <c r="BA459" s="212">
        <f t="shared" si="34"/>
        <v>397602.91</v>
      </c>
      <c r="BB459" s="212">
        <f t="shared" si="34"/>
        <v>3650755.46</v>
      </c>
      <c r="BC459" s="212">
        <f t="shared" si="34"/>
        <v>416832.64</v>
      </c>
      <c r="BD459" s="212">
        <f t="shared" si="34"/>
        <v>8395437.5800000001</v>
      </c>
      <c r="BE459" s="212">
        <f t="shared" si="34"/>
        <v>922853.46</v>
      </c>
      <c r="BF459" s="212">
        <f t="shared" si="34"/>
        <v>401941.21</v>
      </c>
      <c r="BG459" s="212">
        <f t="shared" si="34"/>
        <v>375577.97000000003</v>
      </c>
      <c r="BH459" s="212">
        <f t="shared" si="34"/>
        <v>6285107.6399999997</v>
      </c>
      <c r="BI459" s="212">
        <f t="shared" si="34"/>
        <v>90165.440000000002</v>
      </c>
      <c r="BJ459" s="212">
        <f t="shared" si="34"/>
        <v>90055.73000000001</v>
      </c>
      <c r="BK459" s="212">
        <f t="shared" si="34"/>
        <v>180427.95</v>
      </c>
      <c r="BL459" s="212">
        <f t="shared" si="34"/>
        <v>273574</v>
      </c>
      <c r="BM459" s="212">
        <f t="shared" si="34"/>
        <v>5375259.5900000008</v>
      </c>
      <c r="BN459" s="212">
        <f t="shared" si="34"/>
        <v>359194.11</v>
      </c>
      <c r="BO459" s="212">
        <f t="shared" si="34"/>
        <v>417440.39</v>
      </c>
      <c r="BP459" s="212">
        <f t="shared" ref="BP459:CM459" si="35">+BP39+BP40+BP41+BP42+BP43+BP44+BP45+BP46</f>
        <v>782622.0199999999</v>
      </c>
      <c r="BQ459" s="212">
        <f t="shared" si="35"/>
        <v>303709</v>
      </c>
      <c r="BR459" s="212">
        <f t="shared" si="35"/>
        <v>314330.82999999996</v>
      </c>
      <c r="BS459" s="212">
        <f t="shared" si="35"/>
        <v>18730340.340000004</v>
      </c>
      <c r="BT459" s="212">
        <f t="shared" si="35"/>
        <v>541330.32999999996</v>
      </c>
      <c r="BU459" s="212">
        <f t="shared" si="35"/>
        <v>278850.17</v>
      </c>
      <c r="BV459" s="212">
        <f t="shared" si="35"/>
        <v>3178892.77</v>
      </c>
      <c r="BW459" s="212">
        <f t="shared" si="35"/>
        <v>138840.5</v>
      </c>
      <c r="BX459" s="212">
        <f t="shared" si="35"/>
        <v>229126.93</v>
      </c>
      <c r="BY459" s="212">
        <f t="shared" si="35"/>
        <v>1082803.6199999999</v>
      </c>
      <c r="BZ459" s="212">
        <f t="shared" si="35"/>
        <v>291788.55999999994</v>
      </c>
      <c r="CA459" s="212">
        <f t="shared" si="35"/>
        <v>195150.55000000002</v>
      </c>
      <c r="CB459" s="212">
        <f t="shared" si="35"/>
        <v>309040.5</v>
      </c>
      <c r="CC459" s="212">
        <f t="shared" si="35"/>
        <v>1341947.8</v>
      </c>
      <c r="CD459" s="212">
        <f t="shared" si="35"/>
        <v>1354940.54</v>
      </c>
      <c r="CE459" s="212">
        <f t="shared" si="35"/>
        <v>279859.18999999994</v>
      </c>
      <c r="CF459" s="212">
        <f t="shared" si="35"/>
        <v>659867.13</v>
      </c>
      <c r="CG459" s="212">
        <f t="shared" si="35"/>
        <v>350441.05</v>
      </c>
      <c r="CH459" s="212">
        <f t="shared" si="35"/>
        <v>156095.37</v>
      </c>
      <c r="CI459" s="212">
        <f t="shared" si="35"/>
        <v>126961.48000000001</v>
      </c>
      <c r="CJ459" s="212">
        <f t="shared" si="35"/>
        <v>317935.25999999995</v>
      </c>
      <c r="CK459" s="212">
        <f t="shared" si="35"/>
        <v>1777264.73</v>
      </c>
      <c r="CL459" s="212">
        <f t="shared" si="35"/>
        <v>196736.25999999998</v>
      </c>
      <c r="CM459" s="212">
        <f t="shared" si="35"/>
        <v>73398.91</v>
      </c>
    </row>
    <row r="460" spans="3:91" s="122" customFormat="1" ht="24.6" hidden="1">
      <c r="C460" s="209">
        <v>10</v>
      </c>
      <c r="D460" s="213">
        <f t="shared" ref="D460:AI460" si="36">+D101+D102+D103+D104+D105+D106+D107+D108+D109+D110+D111+D112+D113+D114+D115+D116</f>
        <v>578663.6</v>
      </c>
      <c r="E460" s="213">
        <f t="shared" si="36"/>
        <v>13763</v>
      </c>
      <c r="F460" s="213">
        <f t="shared" si="36"/>
        <v>-57668.91</v>
      </c>
      <c r="G460" s="213">
        <f t="shared" si="36"/>
        <v>-365</v>
      </c>
      <c r="H460" s="213">
        <f t="shared" si="36"/>
        <v>0</v>
      </c>
      <c r="I460" s="213">
        <f t="shared" si="36"/>
        <v>-1537</v>
      </c>
      <c r="J460" s="213">
        <f t="shared" si="36"/>
        <v>-3407.37</v>
      </c>
      <c r="K460" s="213">
        <f t="shared" si="36"/>
        <v>52616.800000000003</v>
      </c>
      <c r="L460" s="213">
        <f t="shared" si="36"/>
        <v>1629.6599999999999</v>
      </c>
      <c r="M460" s="213">
        <f t="shared" si="36"/>
        <v>579</v>
      </c>
      <c r="N460" s="213">
        <f t="shared" si="36"/>
        <v>1822</v>
      </c>
      <c r="O460" s="213">
        <f t="shared" si="36"/>
        <v>7314.25</v>
      </c>
      <c r="P460" s="213">
        <f t="shared" si="36"/>
        <v>95588.310000000027</v>
      </c>
      <c r="Q460" s="213">
        <f t="shared" si="36"/>
        <v>13500</v>
      </c>
      <c r="R460" s="213">
        <f t="shared" si="36"/>
        <v>-10251.5</v>
      </c>
      <c r="S460" s="213">
        <f t="shared" si="36"/>
        <v>-32423.02</v>
      </c>
      <c r="T460" s="213">
        <f t="shared" si="36"/>
        <v>0</v>
      </c>
      <c r="U460" s="213">
        <f t="shared" si="36"/>
        <v>-5116</v>
      </c>
      <c r="V460" s="213">
        <f t="shared" si="36"/>
        <v>2910</v>
      </c>
      <c r="W460" s="213">
        <f t="shared" si="36"/>
        <v>-40576.870000000003</v>
      </c>
      <c r="X460" s="213">
        <f t="shared" si="36"/>
        <v>482456.59999999992</v>
      </c>
      <c r="Y460" s="213">
        <f t="shared" si="36"/>
        <v>-3647.8900000000003</v>
      </c>
      <c r="Z460" s="213">
        <f t="shared" si="36"/>
        <v>-67785</v>
      </c>
      <c r="AA460" s="213">
        <f t="shared" si="36"/>
        <v>34000</v>
      </c>
      <c r="AB460" s="213">
        <f t="shared" si="36"/>
        <v>-11111.38</v>
      </c>
      <c r="AC460" s="213">
        <f t="shared" si="36"/>
        <v>4640</v>
      </c>
      <c r="AD460" s="213">
        <f t="shared" si="36"/>
        <v>-960612.42</v>
      </c>
      <c r="AE460" s="213">
        <f t="shared" si="36"/>
        <v>-69382.559999999998</v>
      </c>
      <c r="AF460" s="213">
        <f t="shared" si="36"/>
        <v>-371</v>
      </c>
      <c r="AG460" s="213">
        <f t="shared" si="36"/>
        <v>500</v>
      </c>
      <c r="AH460" s="213">
        <f t="shared" si="36"/>
        <v>1259.9000000000001</v>
      </c>
      <c r="AI460" s="213">
        <f t="shared" si="36"/>
        <v>62410</v>
      </c>
      <c r="AJ460" s="213">
        <f t="shared" ref="AJ460:BO460" si="37">+AJ101+AJ102+AJ103+AJ104+AJ105+AJ106+AJ107+AJ108+AJ109+AJ110+AJ111+AJ112+AJ113+AJ114+AJ115+AJ116</f>
        <v>-3354</v>
      </c>
      <c r="AK460" s="213">
        <f t="shared" si="37"/>
        <v>1170</v>
      </c>
      <c r="AL460" s="213">
        <f t="shared" si="37"/>
        <v>-11763.409999999994</v>
      </c>
      <c r="AM460" s="213">
        <f t="shared" si="37"/>
        <v>500</v>
      </c>
      <c r="AN460" s="213">
        <f t="shared" si="37"/>
        <v>0</v>
      </c>
      <c r="AO460" s="213">
        <f t="shared" si="37"/>
        <v>1500</v>
      </c>
      <c r="AP460" s="213">
        <f t="shared" si="37"/>
        <v>-5228.2400000000016</v>
      </c>
      <c r="AQ460" s="213">
        <f t="shared" si="37"/>
        <v>-7039</v>
      </c>
      <c r="AR460" s="213">
        <f t="shared" si="37"/>
        <v>0</v>
      </c>
      <c r="AS460" s="213">
        <f t="shared" si="37"/>
        <v>10032.6</v>
      </c>
      <c r="AT460" s="213">
        <f t="shared" si="37"/>
        <v>0</v>
      </c>
      <c r="AU460" s="213">
        <f t="shared" si="37"/>
        <v>12500</v>
      </c>
      <c r="AV460" s="213">
        <f t="shared" si="37"/>
        <v>2000</v>
      </c>
      <c r="AW460" s="213">
        <f t="shared" si="37"/>
        <v>0</v>
      </c>
      <c r="AX460" s="213">
        <f t="shared" si="37"/>
        <v>185</v>
      </c>
      <c r="AY460" s="213">
        <f t="shared" si="37"/>
        <v>-3035.5</v>
      </c>
      <c r="AZ460" s="213">
        <f t="shared" si="37"/>
        <v>0</v>
      </c>
      <c r="BA460" s="213">
        <f t="shared" si="37"/>
        <v>0</v>
      </c>
      <c r="BB460" s="213">
        <f t="shared" si="37"/>
        <v>-17420.169999999998</v>
      </c>
      <c r="BC460" s="213">
        <f t="shared" si="37"/>
        <v>0</v>
      </c>
      <c r="BD460" s="213">
        <f t="shared" si="37"/>
        <v>109297.34999999998</v>
      </c>
      <c r="BE460" s="213">
        <f t="shared" si="37"/>
        <v>4101.7800000000007</v>
      </c>
      <c r="BF460" s="213">
        <f t="shared" si="37"/>
        <v>-43152.07</v>
      </c>
      <c r="BG460" s="213">
        <f t="shared" si="37"/>
        <v>15426</v>
      </c>
      <c r="BH460" s="213">
        <f t="shared" si="37"/>
        <v>187554.62</v>
      </c>
      <c r="BI460" s="213">
        <f t="shared" si="37"/>
        <v>0</v>
      </c>
      <c r="BJ460" s="213">
        <f t="shared" si="37"/>
        <v>5614.4</v>
      </c>
      <c r="BK460" s="213">
        <f t="shared" si="37"/>
        <v>0</v>
      </c>
      <c r="BL460" s="213">
        <f t="shared" si="37"/>
        <v>17028</v>
      </c>
      <c r="BM460" s="213">
        <f t="shared" si="37"/>
        <v>-18505.349999999999</v>
      </c>
      <c r="BN460" s="213">
        <f t="shared" si="37"/>
        <v>10630</v>
      </c>
      <c r="BO460" s="213">
        <f t="shared" si="37"/>
        <v>0</v>
      </c>
      <c r="BP460" s="213">
        <f t="shared" ref="BP460:CM460" si="38">+BP101+BP102+BP103+BP104+BP105+BP106+BP107+BP108+BP109+BP110+BP111+BP112+BP113+BP114+BP115+BP116</f>
        <v>0</v>
      </c>
      <c r="BQ460" s="213">
        <f t="shared" si="38"/>
        <v>-4559</v>
      </c>
      <c r="BR460" s="213">
        <f t="shared" si="38"/>
        <v>9391</v>
      </c>
      <c r="BS460" s="213">
        <f t="shared" si="38"/>
        <v>200113</v>
      </c>
      <c r="BT460" s="213">
        <f t="shared" si="38"/>
        <v>9000</v>
      </c>
      <c r="BU460" s="213">
        <f t="shared" si="38"/>
        <v>0</v>
      </c>
      <c r="BV460" s="213">
        <f t="shared" si="38"/>
        <v>27607</v>
      </c>
      <c r="BW460" s="213">
        <f t="shared" si="38"/>
        <v>2000</v>
      </c>
      <c r="BX460" s="213">
        <f t="shared" si="38"/>
        <v>0</v>
      </c>
      <c r="BY460" s="213">
        <f t="shared" si="38"/>
        <v>3000</v>
      </c>
      <c r="BZ460" s="213">
        <f t="shared" si="38"/>
        <v>0</v>
      </c>
      <c r="CA460" s="213">
        <f t="shared" si="38"/>
        <v>0</v>
      </c>
      <c r="CB460" s="213">
        <f t="shared" si="38"/>
        <v>1000</v>
      </c>
      <c r="CC460" s="213">
        <f t="shared" si="38"/>
        <v>0</v>
      </c>
      <c r="CD460" s="213">
        <f t="shared" si="38"/>
        <v>7500</v>
      </c>
      <c r="CE460" s="213">
        <f t="shared" si="38"/>
        <v>778.25</v>
      </c>
      <c r="CF460" s="213">
        <f t="shared" si="38"/>
        <v>2000</v>
      </c>
      <c r="CG460" s="213">
        <f t="shared" si="38"/>
        <v>-6709</v>
      </c>
      <c r="CH460" s="213">
        <f t="shared" si="38"/>
        <v>0</v>
      </c>
      <c r="CI460" s="213">
        <f t="shared" si="38"/>
        <v>0</v>
      </c>
      <c r="CJ460" s="213">
        <f t="shared" si="38"/>
        <v>0</v>
      </c>
      <c r="CK460" s="213">
        <f t="shared" si="38"/>
        <v>2927</v>
      </c>
      <c r="CL460" s="213">
        <f t="shared" si="38"/>
        <v>0</v>
      </c>
      <c r="CM460" s="213">
        <f t="shared" si="38"/>
        <v>5717.04</v>
      </c>
    </row>
    <row r="461" spans="3:91" s="122" customFormat="1" ht="24.6" hidden="1">
      <c r="C461" s="209">
        <v>11</v>
      </c>
      <c r="D461" s="212">
        <f t="shared" ref="D461:AI461" si="39">+D27+D28</f>
        <v>19512592.829999998</v>
      </c>
      <c r="E461" s="212">
        <f t="shared" si="39"/>
        <v>403325.75</v>
      </c>
      <c r="F461" s="212">
        <f t="shared" si="39"/>
        <v>598188</v>
      </c>
      <c r="G461" s="212">
        <f t="shared" si="39"/>
        <v>1328067</v>
      </c>
      <c r="H461" s="212">
        <f t="shared" si="39"/>
        <v>198371.5</v>
      </c>
      <c r="I461" s="212">
        <f t="shared" si="39"/>
        <v>453747.5</v>
      </c>
      <c r="J461" s="212">
        <f t="shared" si="39"/>
        <v>623356.19999999995</v>
      </c>
      <c r="K461" s="212">
        <f t="shared" si="39"/>
        <v>2040968.29</v>
      </c>
      <c r="L461" s="212">
        <f t="shared" si="39"/>
        <v>618931</v>
      </c>
      <c r="M461" s="212">
        <f t="shared" si="39"/>
        <v>689955.75</v>
      </c>
      <c r="N461" s="212">
        <f t="shared" si="39"/>
        <v>4988812.5</v>
      </c>
      <c r="O461" s="212">
        <f t="shared" si="39"/>
        <v>103862</v>
      </c>
      <c r="P461" s="212">
        <f t="shared" si="39"/>
        <v>9691074.6999999993</v>
      </c>
      <c r="Q461" s="212">
        <f t="shared" si="39"/>
        <v>1100985</v>
      </c>
      <c r="R461" s="212">
        <f t="shared" si="39"/>
        <v>735659</v>
      </c>
      <c r="S461" s="212">
        <f t="shared" si="39"/>
        <v>2456698</v>
      </c>
      <c r="T461" s="212">
        <f t="shared" si="39"/>
        <v>807754.63</v>
      </c>
      <c r="U461" s="212">
        <f t="shared" si="39"/>
        <v>1816070.22</v>
      </c>
      <c r="V461" s="212">
        <f t="shared" si="39"/>
        <v>741485.5</v>
      </c>
      <c r="W461" s="212">
        <f t="shared" si="39"/>
        <v>379693.5</v>
      </c>
      <c r="X461" s="212">
        <f t="shared" si="39"/>
        <v>26223266.289999999</v>
      </c>
      <c r="Y461" s="212">
        <f t="shared" si="39"/>
        <v>507426.5</v>
      </c>
      <c r="Z461" s="212">
        <f t="shared" si="39"/>
        <v>2547119.15</v>
      </c>
      <c r="AA461" s="212">
        <f t="shared" si="39"/>
        <v>1252091.6299999999</v>
      </c>
      <c r="AB461" s="212">
        <f t="shared" si="39"/>
        <v>372249</v>
      </c>
      <c r="AC461" s="212">
        <f t="shared" si="39"/>
        <v>490757.7</v>
      </c>
      <c r="AD461" s="212">
        <f t="shared" si="39"/>
        <v>2331504</v>
      </c>
      <c r="AE461" s="212">
        <f t="shared" si="39"/>
        <v>2662184.5</v>
      </c>
      <c r="AF461" s="212">
        <f t="shared" si="39"/>
        <v>482072.5</v>
      </c>
      <c r="AG461" s="212">
        <f t="shared" si="39"/>
        <v>541956</v>
      </c>
      <c r="AH461" s="212">
        <f t="shared" si="39"/>
        <v>393911</v>
      </c>
      <c r="AI461" s="212">
        <f t="shared" si="39"/>
        <v>3019790.5</v>
      </c>
      <c r="AJ461" s="212">
        <f t="shared" ref="AJ461:BO461" si="40">+AJ27+AJ28</f>
        <v>566788</v>
      </c>
      <c r="AK461" s="212">
        <f t="shared" si="40"/>
        <v>524115.5</v>
      </c>
      <c r="AL461" s="212">
        <f t="shared" si="40"/>
        <v>35686389.140000001</v>
      </c>
      <c r="AM461" s="212">
        <f t="shared" si="40"/>
        <v>317198</v>
      </c>
      <c r="AN461" s="212">
        <f t="shared" si="40"/>
        <v>265314</v>
      </c>
      <c r="AO461" s="212">
        <f t="shared" si="40"/>
        <v>1220623.3700000001</v>
      </c>
      <c r="AP461" s="212">
        <f t="shared" si="40"/>
        <v>2812151</v>
      </c>
      <c r="AQ461" s="212">
        <f t="shared" si="40"/>
        <v>661700</v>
      </c>
      <c r="AR461" s="212">
        <f t="shared" si="40"/>
        <v>192041.5</v>
      </c>
      <c r="AS461" s="212">
        <f t="shared" si="40"/>
        <v>8380112.9100000001</v>
      </c>
      <c r="AT461" s="212">
        <f t="shared" si="40"/>
        <v>682454.25</v>
      </c>
      <c r="AU461" s="212">
        <f t="shared" si="40"/>
        <v>1184562</v>
      </c>
      <c r="AV461" s="212">
        <f t="shared" si="40"/>
        <v>1197730.3799999999</v>
      </c>
      <c r="AW461" s="212">
        <f t="shared" si="40"/>
        <v>818549.32000000007</v>
      </c>
      <c r="AX461" s="212">
        <f t="shared" si="40"/>
        <v>442102.75</v>
      </c>
      <c r="AY461" s="212">
        <f t="shared" si="40"/>
        <v>764048.25</v>
      </c>
      <c r="AZ461" s="212">
        <f t="shared" si="40"/>
        <v>447739.25</v>
      </c>
      <c r="BA461" s="212">
        <f t="shared" si="40"/>
        <v>353705</v>
      </c>
      <c r="BB461" s="212">
        <f t="shared" si="40"/>
        <v>8407871.0500000007</v>
      </c>
      <c r="BC461" s="212">
        <f t="shared" si="40"/>
        <v>458149</v>
      </c>
      <c r="BD461" s="212">
        <f t="shared" si="40"/>
        <v>32739936.600000001</v>
      </c>
      <c r="BE461" s="212">
        <f t="shared" si="40"/>
        <v>3286658.4</v>
      </c>
      <c r="BF461" s="212">
        <f t="shared" si="40"/>
        <v>648199.75</v>
      </c>
      <c r="BG461" s="212">
        <f t="shared" si="40"/>
        <v>684410</v>
      </c>
      <c r="BH461" s="212">
        <f t="shared" si="40"/>
        <v>21469533.289999999</v>
      </c>
      <c r="BI461" s="212">
        <f t="shared" si="40"/>
        <v>320317.90000000002</v>
      </c>
      <c r="BJ461" s="212">
        <f t="shared" si="40"/>
        <v>265192</v>
      </c>
      <c r="BK461" s="212">
        <f t="shared" si="40"/>
        <v>485765</v>
      </c>
      <c r="BL461" s="212">
        <f t="shared" si="40"/>
        <v>529894.5</v>
      </c>
      <c r="BM461" s="212">
        <f t="shared" si="40"/>
        <v>11883966.5</v>
      </c>
      <c r="BN461" s="212">
        <f t="shared" si="40"/>
        <v>1182068.25</v>
      </c>
      <c r="BO461" s="212">
        <f t="shared" si="40"/>
        <v>575204</v>
      </c>
      <c r="BP461" s="212">
        <f t="shared" ref="BP461:CM461" si="41">+BP27+BP28</f>
        <v>1581210</v>
      </c>
      <c r="BQ461" s="212">
        <f t="shared" si="41"/>
        <v>573868.72</v>
      </c>
      <c r="BR461" s="212">
        <f t="shared" si="41"/>
        <v>665348.69999999995</v>
      </c>
      <c r="BS461" s="212">
        <f t="shared" si="41"/>
        <v>61222590.799999997</v>
      </c>
      <c r="BT461" s="212">
        <f t="shared" si="41"/>
        <v>670888</v>
      </c>
      <c r="BU461" s="212">
        <f t="shared" si="41"/>
        <v>795442.14</v>
      </c>
      <c r="BV461" s="212">
        <f t="shared" si="41"/>
        <v>6388670.4000000004</v>
      </c>
      <c r="BW461" s="212">
        <f t="shared" si="41"/>
        <v>100078</v>
      </c>
      <c r="BX461" s="212">
        <f t="shared" si="41"/>
        <v>549609.5</v>
      </c>
      <c r="BY461" s="212">
        <f t="shared" si="41"/>
        <v>3949464.66</v>
      </c>
      <c r="BZ461" s="212">
        <f t="shared" si="41"/>
        <v>269348.90000000002</v>
      </c>
      <c r="CA461" s="212">
        <f t="shared" si="41"/>
        <v>566106</v>
      </c>
      <c r="CB461" s="212">
        <f t="shared" si="41"/>
        <v>321948</v>
      </c>
      <c r="CC461" s="212">
        <f t="shared" si="41"/>
        <v>1105305</v>
      </c>
      <c r="CD461" s="212">
        <f t="shared" si="41"/>
        <v>3253132</v>
      </c>
      <c r="CE461" s="212">
        <f t="shared" si="41"/>
        <v>1584609.85</v>
      </c>
      <c r="CF461" s="212">
        <f t="shared" si="41"/>
        <v>2289929.5</v>
      </c>
      <c r="CG461" s="212">
        <f t="shared" si="41"/>
        <v>256259.5</v>
      </c>
      <c r="CH461" s="212">
        <f t="shared" si="41"/>
        <v>332802</v>
      </c>
      <c r="CI461" s="212">
        <f t="shared" si="41"/>
        <v>282285.27</v>
      </c>
      <c r="CJ461" s="212">
        <f t="shared" si="41"/>
        <v>316837.5</v>
      </c>
      <c r="CK461" s="212">
        <f t="shared" si="41"/>
        <v>3486951.75</v>
      </c>
      <c r="CL461" s="212">
        <f t="shared" si="41"/>
        <v>280035</v>
      </c>
      <c r="CM461" s="212">
        <f t="shared" si="41"/>
        <v>281218</v>
      </c>
    </row>
    <row r="462" spans="3:91" s="122" customFormat="1" ht="24.6" hidden="1">
      <c r="C462" s="209">
        <v>12</v>
      </c>
      <c r="D462" s="213">
        <f t="shared" ref="D462:AI462" si="42">+D117+D118+D119+D120+D121+D122+D123+D124+D125</f>
        <v>2030353.6</v>
      </c>
      <c r="E462" s="213">
        <f t="shared" si="42"/>
        <v>15095</v>
      </c>
      <c r="F462" s="213">
        <f t="shared" si="42"/>
        <v>204675.93</v>
      </c>
      <c r="G462" s="213">
        <f t="shared" si="42"/>
        <v>63143</v>
      </c>
      <c r="H462" s="213">
        <f t="shared" si="42"/>
        <v>0</v>
      </c>
      <c r="I462" s="213">
        <f t="shared" si="42"/>
        <v>95199.22</v>
      </c>
      <c r="J462" s="213">
        <f t="shared" si="42"/>
        <v>153385</v>
      </c>
      <c r="K462" s="213">
        <f t="shared" si="42"/>
        <v>4866.38</v>
      </c>
      <c r="L462" s="213">
        <f t="shared" si="42"/>
        <v>0</v>
      </c>
      <c r="M462" s="213">
        <f t="shared" si="42"/>
        <v>2741</v>
      </c>
      <c r="N462" s="213">
        <f t="shared" si="42"/>
        <v>90065</v>
      </c>
      <c r="O462" s="213">
        <f t="shared" si="42"/>
        <v>0</v>
      </c>
      <c r="P462" s="213">
        <f t="shared" si="42"/>
        <v>146602.41</v>
      </c>
      <c r="Q462" s="213">
        <f t="shared" si="42"/>
        <v>91870.15</v>
      </c>
      <c r="R462" s="213">
        <f t="shared" si="42"/>
        <v>1341630</v>
      </c>
      <c r="S462" s="213">
        <f t="shared" si="42"/>
        <v>349800</v>
      </c>
      <c r="T462" s="213">
        <f t="shared" si="42"/>
        <v>103580.25</v>
      </c>
      <c r="U462" s="213">
        <f t="shared" si="42"/>
        <v>81990</v>
      </c>
      <c r="V462" s="213">
        <f t="shared" si="42"/>
        <v>0</v>
      </c>
      <c r="W462" s="213">
        <f t="shared" si="42"/>
        <v>46168.320000000007</v>
      </c>
      <c r="X462" s="213">
        <f t="shared" si="42"/>
        <v>1725274.35</v>
      </c>
      <c r="Y462" s="213">
        <f t="shared" si="42"/>
        <v>83664.44</v>
      </c>
      <c r="Z462" s="213">
        <f t="shared" si="42"/>
        <v>224903</v>
      </c>
      <c r="AA462" s="213">
        <f t="shared" si="42"/>
        <v>-53807</v>
      </c>
      <c r="AB462" s="213">
        <f t="shared" si="42"/>
        <v>54633</v>
      </c>
      <c r="AC462" s="213">
        <f t="shared" si="42"/>
        <v>144414</v>
      </c>
      <c r="AD462" s="213">
        <f t="shared" si="42"/>
        <v>751125</v>
      </c>
      <c r="AE462" s="213">
        <f t="shared" si="42"/>
        <v>112582</v>
      </c>
      <c r="AF462" s="213">
        <f t="shared" si="42"/>
        <v>371</v>
      </c>
      <c r="AG462" s="213">
        <f t="shared" si="42"/>
        <v>182082</v>
      </c>
      <c r="AH462" s="213">
        <f t="shared" si="42"/>
        <v>129097.3</v>
      </c>
      <c r="AI462" s="213">
        <f t="shared" si="42"/>
        <v>22960</v>
      </c>
      <c r="AJ462" s="213">
        <f t="shared" ref="AJ462:BO462" si="43">+AJ117+AJ118+AJ119+AJ120+AJ121+AJ122+AJ123+AJ124+AJ125</f>
        <v>99933</v>
      </c>
      <c r="AK462" s="213">
        <f t="shared" si="43"/>
        <v>51445</v>
      </c>
      <c r="AL462" s="213">
        <f t="shared" si="43"/>
        <v>699175.42</v>
      </c>
      <c r="AM462" s="213">
        <f t="shared" si="43"/>
        <v>2000</v>
      </c>
      <c r="AN462" s="213">
        <f t="shared" si="43"/>
        <v>10000</v>
      </c>
      <c r="AO462" s="213">
        <f t="shared" si="43"/>
        <v>78250</v>
      </c>
      <c r="AP462" s="213">
        <f t="shared" si="43"/>
        <v>528204</v>
      </c>
      <c r="AQ462" s="213">
        <f t="shared" si="43"/>
        <v>64000</v>
      </c>
      <c r="AR462" s="213">
        <f t="shared" si="43"/>
        <v>24948</v>
      </c>
      <c r="AS462" s="213">
        <f t="shared" si="43"/>
        <v>1505</v>
      </c>
      <c r="AT462" s="213">
        <f t="shared" si="43"/>
        <v>0</v>
      </c>
      <c r="AU462" s="213">
        <f t="shared" si="43"/>
        <v>71500</v>
      </c>
      <c r="AV462" s="213">
        <f t="shared" si="43"/>
        <v>99335.58</v>
      </c>
      <c r="AW462" s="213">
        <f t="shared" si="43"/>
        <v>338419.63</v>
      </c>
      <c r="AX462" s="213">
        <f t="shared" si="43"/>
        <v>51763</v>
      </c>
      <c r="AY462" s="213">
        <f t="shared" si="43"/>
        <v>128200</v>
      </c>
      <c r="AZ462" s="213">
        <f t="shared" si="43"/>
        <v>161915</v>
      </c>
      <c r="BA462" s="213">
        <f t="shared" si="43"/>
        <v>0</v>
      </c>
      <c r="BB462" s="213">
        <f t="shared" si="43"/>
        <v>197556.25</v>
      </c>
      <c r="BC462" s="213">
        <f t="shared" si="43"/>
        <v>21000</v>
      </c>
      <c r="BD462" s="213">
        <f t="shared" si="43"/>
        <v>2567167.25</v>
      </c>
      <c r="BE462" s="213">
        <f t="shared" si="43"/>
        <v>248503.62</v>
      </c>
      <c r="BF462" s="213">
        <f t="shared" si="43"/>
        <v>19418.839999999997</v>
      </c>
      <c r="BG462" s="213">
        <f t="shared" si="43"/>
        <v>174945</v>
      </c>
      <c r="BH462" s="213">
        <f t="shared" si="43"/>
        <v>1533933.7</v>
      </c>
      <c r="BI462" s="213">
        <f t="shared" si="43"/>
        <v>167564</v>
      </c>
      <c r="BJ462" s="213">
        <f t="shared" si="43"/>
        <v>0</v>
      </c>
      <c r="BK462" s="213">
        <f t="shared" si="43"/>
        <v>132000</v>
      </c>
      <c r="BL462" s="213">
        <f t="shared" si="43"/>
        <v>0</v>
      </c>
      <c r="BM462" s="213">
        <f t="shared" si="43"/>
        <v>684</v>
      </c>
      <c r="BN462" s="213">
        <f t="shared" si="43"/>
        <v>0</v>
      </c>
      <c r="BO462" s="213">
        <f t="shared" si="43"/>
        <v>209994</v>
      </c>
      <c r="BP462" s="213">
        <f t="shared" ref="BP462:CM462" si="44">+BP117+BP118+BP119+BP120+BP121+BP122+BP123+BP124+BP125</f>
        <v>343300</v>
      </c>
      <c r="BQ462" s="213">
        <f t="shared" si="44"/>
        <v>119976.15</v>
      </c>
      <c r="BR462" s="213">
        <f t="shared" si="44"/>
        <v>42790</v>
      </c>
      <c r="BS462" s="213">
        <f t="shared" si="44"/>
        <v>1977944.3599999999</v>
      </c>
      <c r="BT462" s="213">
        <f t="shared" si="44"/>
        <v>328500</v>
      </c>
      <c r="BU462" s="213">
        <f t="shared" si="44"/>
        <v>66000</v>
      </c>
      <c r="BV462" s="213">
        <f t="shared" si="44"/>
        <v>144380</v>
      </c>
      <c r="BW462" s="213">
        <f t="shared" si="44"/>
        <v>0</v>
      </c>
      <c r="BX462" s="213">
        <f t="shared" si="44"/>
        <v>8620</v>
      </c>
      <c r="BY462" s="213">
        <f t="shared" si="44"/>
        <v>0</v>
      </c>
      <c r="BZ462" s="213">
        <f t="shared" si="44"/>
        <v>0</v>
      </c>
      <c r="CA462" s="213">
        <f t="shared" si="44"/>
        <v>0</v>
      </c>
      <c r="CB462" s="213">
        <f t="shared" si="44"/>
        <v>13500</v>
      </c>
      <c r="CC462" s="213">
        <f t="shared" si="44"/>
        <v>4615</v>
      </c>
      <c r="CD462" s="213">
        <f t="shared" si="44"/>
        <v>0</v>
      </c>
      <c r="CE462" s="213">
        <f t="shared" si="44"/>
        <v>41629.64</v>
      </c>
      <c r="CF462" s="213">
        <f t="shared" si="44"/>
        <v>986.94</v>
      </c>
      <c r="CG462" s="213">
        <f t="shared" si="44"/>
        <v>-37</v>
      </c>
      <c r="CH462" s="213">
        <f t="shared" si="44"/>
        <v>0</v>
      </c>
      <c r="CI462" s="213">
        <f t="shared" si="44"/>
        <v>31482</v>
      </c>
      <c r="CJ462" s="213">
        <f t="shared" si="44"/>
        <v>0</v>
      </c>
      <c r="CK462" s="213">
        <f t="shared" si="44"/>
        <v>288322.88</v>
      </c>
      <c r="CL462" s="213">
        <f t="shared" si="44"/>
        <v>0</v>
      </c>
      <c r="CM462" s="213">
        <f t="shared" si="44"/>
        <v>0</v>
      </c>
    </row>
    <row r="463" spans="3:91" s="122" customFormat="1" ht="24.6" hidden="1">
      <c r="C463" s="209">
        <v>13</v>
      </c>
      <c r="D463" s="212">
        <f t="shared" ref="D463:AI463" si="45">+D52</f>
        <v>0</v>
      </c>
      <c r="E463" s="212">
        <f t="shared" si="45"/>
        <v>0</v>
      </c>
      <c r="F463" s="212">
        <f t="shared" si="45"/>
        <v>0</v>
      </c>
      <c r="G463" s="212">
        <f t="shared" si="45"/>
        <v>0</v>
      </c>
      <c r="H463" s="212">
        <f t="shared" si="45"/>
        <v>0</v>
      </c>
      <c r="I463" s="212">
        <f t="shared" si="45"/>
        <v>0</v>
      </c>
      <c r="J463" s="212">
        <f t="shared" si="45"/>
        <v>0</v>
      </c>
      <c r="K463" s="212">
        <f t="shared" si="45"/>
        <v>0</v>
      </c>
      <c r="L463" s="212">
        <f t="shared" si="45"/>
        <v>0</v>
      </c>
      <c r="M463" s="212">
        <f t="shared" si="45"/>
        <v>0</v>
      </c>
      <c r="N463" s="212">
        <f t="shared" si="45"/>
        <v>0</v>
      </c>
      <c r="O463" s="212">
        <f t="shared" si="45"/>
        <v>0</v>
      </c>
      <c r="P463" s="212">
        <f t="shared" si="45"/>
        <v>0</v>
      </c>
      <c r="Q463" s="212">
        <f t="shared" si="45"/>
        <v>0</v>
      </c>
      <c r="R463" s="212">
        <f t="shared" si="45"/>
        <v>0</v>
      </c>
      <c r="S463" s="212">
        <f t="shared" si="45"/>
        <v>0</v>
      </c>
      <c r="T463" s="212">
        <f t="shared" si="45"/>
        <v>0</v>
      </c>
      <c r="U463" s="212">
        <f t="shared" si="45"/>
        <v>0</v>
      </c>
      <c r="V463" s="212">
        <f t="shared" si="45"/>
        <v>0</v>
      </c>
      <c r="W463" s="212">
        <f t="shared" si="45"/>
        <v>0</v>
      </c>
      <c r="X463" s="212">
        <f t="shared" si="45"/>
        <v>0</v>
      </c>
      <c r="Y463" s="212">
        <f t="shared" si="45"/>
        <v>0</v>
      </c>
      <c r="Z463" s="212">
        <f t="shared" si="45"/>
        <v>0</v>
      </c>
      <c r="AA463" s="212">
        <f t="shared" si="45"/>
        <v>0</v>
      </c>
      <c r="AB463" s="212">
        <f t="shared" si="45"/>
        <v>0</v>
      </c>
      <c r="AC463" s="212">
        <f t="shared" si="45"/>
        <v>0</v>
      </c>
      <c r="AD463" s="212">
        <f t="shared" si="45"/>
        <v>0</v>
      </c>
      <c r="AE463" s="212">
        <f t="shared" si="45"/>
        <v>0</v>
      </c>
      <c r="AF463" s="212">
        <f t="shared" si="45"/>
        <v>0</v>
      </c>
      <c r="AG463" s="212">
        <f t="shared" si="45"/>
        <v>0</v>
      </c>
      <c r="AH463" s="212">
        <f t="shared" si="45"/>
        <v>0</v>
      </c>
      <c r="AI463" s="212">
        <f t="shared" si="45"/>
        <v>0</v>
      </c>
      <c r="AJ463" s="212">
        <f t="shared" ref="AJ463:BO463" si="46">+AJ52</f>
        <v>0</v>
      </c>
      <c r="AK463" s="212">
        <f t="shared" si="46"/>
        <v>0</v>
      </c>
      <c r="AL463" s="212">
        <f t="shared" si="46"/>
        <v>0</v>
      </c>
      <c r="AM463" s="212">
        <f t="shared" si="46"/>
        <v>0</v>
      </c>
      <c r="AN463" s="212">
        <f t="shared" si="46"/>
        <v>6000</v>
      </c>
      <c r="AO463" s="212">
        <f t="shared" si="46"/>
        <v>0</v>
      </c>
      <c r="AP463" s="212">
        <f t="shared" si="46"/>
        <v>0</v>
      </c>
      <c r="AQ463" s="212">
        <f t="shared" si="46"/>
        <v>0</v>
      </c>
      <c r="AR463" s="212">
        <f t="shared" si="46"/>
        <v>0</v>
      </c>
      <c r="AS463" s="212">
        <f t="shared" si="46"/>
        <v>0</v>
      </c>
      <c r="AT463" s="212">
        <f t="shared" si="46"/>
        <v>0</v>
      </c>
      <c r="AU463" s="212">
        <f t="shared" si="46"/>
        <v>0</v>
      </c>
      <c r="AV463" s="212">
        <f t="shared" si="46"/>
        <v>0</v>
      </c>
      <c r="AW463" s="212">
        <f t="shared" si="46"/>
        <v>0</v>
      </c>
      <c r="AX463" s="212">
        <f t="shared" si="46"/>
        <v>0</v>
      </c>
      <c r="AY463" s="212">
        <f t="shared" si="46"/>
        <v>0</v>
      </c>
      <c r="AZ463" s="212">
        <f t="shared" si="46"/>
        <v>0</v>
      </c>
      <c r="BA463" s="212">
        <f t="shared" si="46"/>
        <v>0</v>
      </c>
      <c r="BB463" s="212">
        <f t="shared" si="46"/>
        <v>0</v>
      </c>
      <c r="BC463" s="212">
        <f t="shared" si="46"/>
        <v>0</v>
      </c>
      <c r="BD463" s="212">
        <f t="shared" si="46"/>
        <v>0</v>
      </c>
      <c r="BE463" s="212">
        <f t="shared" si="46"/>
        <v>0</v>
      </c>
      <c r="BF463" s="212">
        <f t="shared" si="46"/>
        <v>0</v>
      </c>
      <c r="BG463" s="212">
        <f t="shared" si="46"/>
        <v>0</v>
      </c>
      <c r="BH463" s="212">
        <f t="shared" si="46"/>
        <v>0</v>
      </c>
      <c r="BI463" s="212">
        <f t="shared" si="46"/>
        <v>0</v>
      </c>
      <c r="BJ463" s="212">
        <f t="shared" si="46"/>
        <v>0</v>
      </c>
      <c r="BK463" s="212">
        <f t="shared" si="46"/>
        <v>0</v>
      </c>
      <c r="BL463" s="212">
        <f t="shared" si="46"/>
        <v>0</v>
      </c>
      <c r="BM463" s="212">
        <f t="shared" si="46"/>
        <v>0</v>
      </c>
      <c r="BN463" s="212">
        <f t="shared" si="46"/>
        <v>0</v>
      </c>
      <c r="BO463" s="212">
        <f t="shared" si="46"/>
        <v>0</v>
      </c>
      <c r="BP463" s="212">
        <f t="shared" ref="BP463:CM463" si="47">+BP52</f>
        <v>0</v>
      </c>
      <c r="BQ463" s="212">
        <f t="shared" si="47"/>
        <v>0</v>
      </c>
      <c r="BR463" s="212">
        <f t="shared" si="47"/>
        <v>0</v>
      </c>
      <c r="BS463" s="212">
        <f t="shared" si="47"/>
        <v>0</v>
      </c>
      <c r="BT463" s="212">
        <f t="shared" si="47"/>
        <v>0</v>
      </c>
      <c r="BU463" s="212">
        <f t="shared" si="47"/>
        <v>0</v>
      </c>
      <c r="BV463" s="212">
        <f t="shared" si="47"/>
        <v>0</v>
      </c>
      <c r="BW463" s="212">
        <f t="shared" si="47"/>
        <v>0</v>
      </c>
      <c r="BX463" s="212">
        <f t="shared" si="47"/>
        <v>0</v>
      </c>
      <c r="BY463" s="212">
        <f t="shared" si="47"/>
        <v>0</v>
      </c>
      <c r="BZ463" s="212">
        <f t="shared" si="47"/>
        <v>0</v>
      </c>
      <c r="CA463" s="212">
        <f t="shared" si="47"/>
        <v>0</v>
      </c>
      <c r="CB463" s="212">
        <f t="shared" si="47"/>
        <v>0</v>
      </c>
      <c r="CC463" s="212">
        <f t="shared" si="47"/>
        <v>0</v>
      </c>
      <c r="CD463" s="212">
        <f t="shared" si="47"/>
        <v>0</v>
      </c>
      <c r="CE463" s="212">
        <f t="shared" si="47"/>
        <v>0</v>
      </c>
      <c r="CF463" s="212">
        <f t="shared" si="47"/>
        <v>0</v>
      </c>
      <c r="CG463" s="212">
        <f t="shared" si="47"/>
        <v>0</v>
      </c>
      <c r="CH463" s="212">
        <f t="shared" si="47"/>
        <v>0</v>
      </c>
      <c r="CI463" s="212">
        <f t="shared" si="47"/>
        <v>0</v>
      </c>
      <c r="CJ463" s="212">
        <f t="shared" si="47"/>
        <v>0</v>
      </c>
      <c r="CK463" s="212">
        <f t="shared" si="47"/>
        <v>0</v>
      </c>
      <c r="CL463" s="212">
        <f t="shared" si="47"/>
        <v>0</v>
      </c>
      <c r="CM463" s="212">
        <f t="shared" si="47"/>
        <v>0</v>
      </c>
    </row>
    <row r="464" spans="3:91" s="122" customFormat="1" ht="24.6" hidden="1">
      <c r="C464" s="209">
        <v>14</v>
      </c>
      <c r="D464" s="213">
        <f t="shared" ref="D464:AI464" si="48">+D66</f>
        <v>439941</v>
      </c>
      <c r="E464" s="213">
        <f t="shared" si="48"/>
        <v>2322650.9500000002</v>
      </c>
      <c r="F464" s="213">
        <f t="shared" si="48"/>
        <v>288318.37</v>
      </c>
      <c r="G464" s="213">
        <f t="shared" si="48"/>
        <v>130533</v>
      </c>
      <c r="H464" s="213">
        <f t="shared" si="48"/>
        <v>9363.75</v>
      </c>
      <c r="I464" s="213">
        <f t="shared" si="48"/>
        <v>1388199.95</v>
      </c>
      <c r="J464" s="213">
        <f t="shared" si="48"/>
        <v>1769984.22</v>
      </c>
      <c r="K464" s="213">
        <f t="shared" si="48"/>
        <v>10829726.07</v>
      </c>
      <c r="L464" s="213">
        <f t="shared" si="48"/>
        <v>1453694.23</v>
      </c>
      <c r="M464" s="213">
        <f t="shared" si="48"/>
        <v>3019</v>
      </c>
      <c r="N464" s="213">
        <f t="shared" si="48"/>
        <v>2419064.46</v>
      </c>
      <c r="O464" s="213">
        <f t="shared" si="48"/>
        <v>20032.5</v>
      </c>
      <c r="P464" s="213">
        <f t="shared" si="48"/>
        <v>6863154.71</v>
      </c>
      <c r="Q464" s="213">
        <f t="shared" si="48"/>
        <v>221115.15</v>
      </c>
      <c r="R464" s="213">
        <f t="shared" si="48"/>
        <v>4918552.76</v>
      </c>
      <c r="S464" s="213">
        <f t="shared" si="48"/>
        <v>2790592.94</v>
      </c>
      <c r="T464" s="213">
        <f t="shared" si="48"/>
        <v>564844.14</v>
      </c>
      <c r="U464" s="213">
        <f t="shared" si="48"/>
        <v>554748.97</v>
      </c>
      <c r="V464" s="213">
        <f t="shared" si="48"/>
        <v>224791.13</v>
      </c>
      <c r="W464" s="213">
        <f t="shared" si="48"/>
        <v>16269.2</v>
      </c>
      <c r="X464" s="213">
        <f t="shared" si="48"/>
        <v>27798235.260000002</v>
      </c>
      <c r="Y464" s="213">
        <f t="shared" si="48"/>
        <v>95620.800000000003</v>
      </c>
      <c r="Z464" s="213">
        <f t="shared" si="48"/>
        <v>1607103.65</v>
      </c>
      <c r="AA464" s="213">
        <f t="shared" si="48"/>
        <v>653391.5</v>
      </c>
      <c r="AB464" s="213">
        <f t="shared" si="48"/>
        <v>58157</v>
      </c>
      <c r="AC464" s="213">
        <f t="shared" si="48"/>
        <v>199995</v>
      </c>
      <c r="AD464" s="213">
        <f t="shared" si="48"/>
        <v>62874</v>
      </c>
      <c r="AE464" s="213">
        <f t="shared" si="48"/>
        <v>465660.45</v>
      </c>
      <c r="AF464" s="213">
        <f t="shared" si="48"/>
        <v>114558.6</v>
      </c>
      <c r="AG464" s="213">
        <f t="shared" si="48"/>
        <v>9744.75</v>
      </c>
      <c r="AH464" s="213">
        <f t="shared" si="48"/>
        <v>1740256.89</v>
      </c>
      <c r="AI464" s="213">
        <f t="shared" si="48"/>
        <v>733714.75</v>
      </c>
      <c r="AJ464" s="213">
        <f t="shared" ref="AJ464:BO464" si="49">+AJ66</f>
        <v>164032.63</v>
      </c>
      <c r="AK464" s="213">
        <f t="shared" si="49"/>
        <v>156586.65</v>
      </c>
      <c r="AL464" s="213">
        <f t="shared" si="49"/>
        <v>68800146.180000007</v>
      </c>
      <c r="AM464" s="213">
        <f t="shared" si="49"/>
        <v>182765</v>
      </c>
      <c r="AN464" s="213">
        <f t="shared" si="49"/>
        <v>87620.5</v>
      </c>
      <c r="AO464" s="213">
        <f t="shared" si="49"/>
        <v>853937.25</v>
      </c>
      <c r="AP464" s="213">
        <f t="shared" si="49"/>
        <v>958743</v>
      </c>
      <c r="AQ464" s="213">
        <f t="shared" si="49"/>
        <v>416428</v>
      </c>
      <c r="AR464" s="213">
        <f t="shared" si="49"/>
        <v>54700.5</v>
      </c>
      <c r="AS464" s="213">
        <f t="shared" si="49"/>
        <v>6721182.4900000002</v>
      </c>
      <c r="AT464" s="213">
        <f t="shared" si="49"/>
        <v>454818.82</v>
      </c>
      <c r="AU464" s="213">
        <f t="shared" si="49"/>
        <v>230653.28</v>
      </c>
      <c r="AV464" s="213">
        <f t="shared" si="49"/>
        <v>606154.63</v>
      </c>
      <c r="AW464" s="213">
        <f t="shared" si="49"/>
        <v>56159</v>
      </c>
      <c r="AX464" s="213">
        <f t="shared" si="49"/>
        <v>383967.55</v>
      </c>
      <c r="AY464" s="213">
        <f t="shared" si="49"/>
        <v>97875.65</v>
      </c>
      <c r="AZ464" s="213">
        <f t="shared" si="49"/>
        <v>160059.5</v>
      </c>
      <c r="BA464" s="213">
        <f t="shared" si="49"/>
        <v>136949.5</v>
      </c>
      <c r="BB464" s="213">
        <f t="shared" si="49"/>
        <v>9161066.0299999993</v>
      </c>
      <c r="BC464" s="213">
        <f t="shared" si="49"/>
        <v>109224.73</v>
      </c>
      <c r="BD464" s="213">
        <f t="shared" si="49"/>
        <v>12147666.77</v>
      </c>
      <c r="BE464" s="213">
        <f t="shared" si="49"/>
        <v>161592.13</v>
      </c>
      <c r="BF464" s="213">
        <f t="shared" si="49"/>
        <v>333717</v>
      </c>
      <c r="BG464" s="213">
        <f t="shared" si="49"/>
        <v>2955545.46</v>
      </c>
      <c r="BH464" s="213">
        <f t="shared" si="49"/>
        <v>11134228.6</v>
      </c>
      <c r="BI464" s="213">
        <f t="shared" si="49"/>
        <v>290367.8</v>
      </c>
      <c r="BJ464" s="213">
        <f t="shared" si="49"/>
        <v>533902.06000000006</v>
      </c>
      <c r="BK464" s="213">
        <f t="shared" si="49"/>
        <v>827371.24</v>
      </c>
      <c r="BL464" s="213">
        <f t="shared" si="49"/>
        <v>219901.06</v>
      </c>
      <c r="BM464" s="213">
        <f t="shared" si="49"/>
        <v>6859944.5</v>
      </c>
      <c r="BN464" s="213">
        <f t="shared" si="49"/>
        <v>412306.75</v>
      </c>
      <c r="BO464" s="213">
        <f t="shared" si="49"/>
        <v>1593371.33</v>
      </c>
      <c r="BP464" s="213">
        <f t="shared" ref="BP464:CM464" si="50">+BP66</f>
        <v>248209</v>
      </c>
      <c r="BQ464" s="213">
        <f t="shared" si="50"/>
        <v>15863</v>
      </c>
      <c r="BR464" s="213">
        <f t="shared" si="50"/>
        <v>343167.35</v>
      </c>
      <c r="BS464" s="213">
        <f t="shared" si="50"/>
        <v>12772062.5</v>
      </c>
      <c r="BT464" s="213">
        <f t="shared" si="50"/>
        <v>511385.62</v>
      </c>
      <c r="BU464" s="213">
        <f t="shared" si="50"/>
        <v>251187.76</v>
      </c>
      <c r="BV464" s="213">
        <f t="shared" si="50"/>
        <v>11196508.060000001</v>
      </c>
      <c r="BW464" s="213">
        <f t="shared" si="50"/>
        <v>10295</v>
      </c>
      <c r="BX464" s="213">
        <f t="shared" si="50"/>
        <v>157816.62</v>
      </c>
      <c r="BY464" s="213">
        <f t="shared" si="50"/>
        <v>1504633.97</v>
      </c>
      <c r="BZ464" s="213">
        <f t="shared" si="50"/>
        <v>486547.26</v>
      </c>
      <c r="CA464" s="213">
        <f t="shared" si="50"/>
        <v>228532</v>
      </c>
      <c r="CB464" s="213">
        <f t="shared" si="50"/>
        <v>572928.43000000005</v>
      </c>
      <c r="CC464" s="213">
        <f t="shared" si="50"/>
        <v>3446558.82</v>
      </c>
      <c r="CD464" s="213">
        <f t="shared" si="50"/>
        <v>3317011.91</v>
      </c>
      <c r="CE464" s="213">
        <f t="shared" si="50"/>
        <v>521054.01</v>
      </c>
      <c r="CF464" s="213">
        <f t="shared" si="50"/>
        <v>3236427.41</v>
      </c>
      <c r="CG464" s="213">
        <f t="shared" si="50"/>
        <v>250911</v>
      </c>
      <c r="CH464" s="213">
        <f t="shared" si="50"/>
        <v>139519.59</v>
      </c>
      <c r="CI464" s="213">
        <f t="shared" si="50"/>
        <v>164411.25</v>
      </c>
      <c r="CJ464" s="213">
        <f t="shared" si="50"/>
        <v>468307.41</v>
      </c>
      <c r="CK464" s="213">
        <f t="shared" si="50"/>
        <v>11872611.35</v>
      </c>
      <c r="CL464" s="213">
        <f t="shared" si="50"/>
        <v>35025</v>
      </c>
      <c r="CM464" s="213">
        <f t="shared" si="50"/>
        <v>327536.13</v>
      </c>
    </row>
    <row r="465" spans="3:91" s="122" customFormat="1" ht="24.6" hidden="1">
      <c r="C465" s="209">
        <v>15</v>
      </c>
      <c r="D465" s="212">
        <f t="shared" ref="D465:AI465" si="51">+D15+D16+D17+D18+D19+D20+D21+D22</f>
        <v>1700367</v>
      </c>
      <c r="E465" s="212">
        <f t="shared" si="51"/>
        <v>0</v>
      </c>
      <c r="F465" s="212">
        <f t="shared" si="51"/>
        <v>3440</v>
      </c>
      <c r="G465" s="212">
        <f t="shared" si="51"/>
        <v>0</v>
      </c>
      <c r="H465" s="212">
        <f t="shared" si="51"/>
        <v>31640</v>
      </c>
      <c r="I465" s="212">
        <f t="shared" si="51"/>
        <v>9316</v>
      </c>
      <c r="J465" s="212">
        <f t="shared" si="51"/>
        <v>0</v>
      </c>
      <c r="K465" s="212">
        <f t="shared" si="51"/>
        <v>0</v>
      </c>
      <c r="L465" s="212">
        <f t="shared" si="51"/>
        <v>0</v>
      </c>
      <c r="M465" s="212">
        <f t="shared" si="51"/>
        <v>66358</v>
      </c>
      <c r="N465" s="212">
        <f t="shared" si="51"/>
        <v>0</v>
      </c>
      <c r="O465" s="212">
        <f t="shared" si="51"/>
        <v>0</v>
      </c>
      <c r="P465" s="212">
        <f t="shared" si="51"/>
        <v>349940</v>
      </c>
      <c r="Q465" s="212">
        <f t="shared" si="51"/>
        <v>0</v>
      </c>
      <c r="R465" s="212">
        <f t="shared" si="51"/>
        <v>0</v>
      </c>
      <c r="S465" s="212">
        <f t="shared" si="51"/>
        <v>5960</v>
      </c>
      <c r="T465" s="212">
        <f t="shared" si="51"/>
        <v>69065</v>
      </c>
      <c r="U465" s="212">
        <f t="shared" si="51"/>
        <v>1070</v>
      </c>
      <c r="V465" s="212">
        <f t="shared" si="51"/>
        <v>0</v>
      </c>
      <c r="W465" s="212">
        <f t="shared" si="51"/>
        <v>0</v>
      </c>
      <c r="X465" s="212">
        <f t="shared" si="51"/>
        <v>3719086</v>
      </c>
      <c r="Y465" s="212">
        <f t="shared" si="51"/>
        <v>58700</v>
      </c>
      <c r="Z465" s="212">
        <f t="shared" si="51"/>
        <v>10610</v>
      </c>
      <c r="AA465" s="212">
        <f t="shared" si="51"/>
        <v>0</v>
      </c>
      <c r="AB465" s="212">
        <f t="shared" si="51"/>
        <v>0</v>
      </c>
      <c r="AC465" s="212">
        <f t="shared" si="51"/>
        <v>0</v>
      </c>
      <c r="AD465" s="212">
        <f t="shared" si="51"/>
        <v>0</v>
      </c>
      <c r="AE465" s="212">
        <f t="shared" si="51"/>
        <v>0</v>
      </c>
      <c r="AF465" s="212">
        <f t="shared" si="51"/>
        <v>0</v>
      </c>
      <c r="AG465" s="212">
        <f t="shared" si="51"/>
        <v>0</v>
      </c>
      <c r="AH465" s="212">
        <f t="shared" si="51"/>
        <v>0</v>
      </c>
      <c r="AI465" s="212">
        <f t="shared" si="51"/>
        <v>25615</v>
      </c>
      <c r="AJ465" s="212">
        <f t="shared" ref="AJ465:BO465" si="52">+AJ15+AJ16+AJ17+AJ18+AJ19+AJ20+AJ21+AJ22</f>
        <v>0</v>
      </c>
      <c r="AK465" s="212">
        <f t="shared" si="52"/>
        <v>0</v>
      </c>
      <c r="AL465" s="212">
        <f t="shared" si="52"/>
        <v>3914041</v>
      </c>
      <c r="AM465" s="212">
        <f t="shared" si="52"/>
        <v>0</v>
      </c>
      <c r="AN465" s="212">
        <f t="shared" si="52"/>
        <v>0</v>
      </c>
      <c r="AO465" s="212">
        <f t="shared" si="52"/>
        <v>3341529.57</v>
      </c>
      <c r="AP465" s="212">
        <f t="shared" si="52"/>
        <v>5620</v>
      </c>
      <c r="AQ465" s="212">
        <f t="shared" si="52"/>
        <v>631</v>
      </c>
      <c r="AR465" s="212">
        <f t="shared" si="52"/>
        <v>0</v>
      </c>
      <c r="AS465" s="212">
        <f t="shared" si="52"/>
        <v>31620</v>
      </c>
      <c r="AT465" s="212">
        <f t="shared" si="52"/>
        <v>0</v>
      </c>
      <c r="AU465" s="212">
        <f t="shared" si="52"/>
        <v>0</v>
      </c>
      <c r="AV465" s="212">
        <f t="shared" si="52"/>
        <v>0</v>
      </c>
      <c r="AW465" s="212">
        <f t="shared" si="52"/>
        <v>0</v>
      </c>
      <c r="AX465" s="212">
        <f t="shared" si="52"/>
        <v>0</v>
      </c>
      <c r="AY465" s="212">
        <f t="shared" si="52"/>
        <v>0</v>
      </c>
      <c r="AZ465" s="212">
        <f t="shared" si="52"/>
        <v>0</v>
      </c>
      <c r="BA465" s="212">
        <f t="shared" si="52"/>
        <v>0</v>
      </c>
      <c r="BB465" s="212">
        <f t="shared" si="52"/>
        <v>140570</v>
      </c>
      <c r="BC465" s="212">
        <f t="shared" si="52"/>
        <v>0</v>
      </c>
      <c r="BD465" s="212">
        <f t="shared" si="52"/>
        <v>1414274</v>
      </c>
      <c r="BE465" s="212">
        <f t="shared" si="52"/>
        <v>64653</v>
      </c>
      <c r="BF465" s="212">
        <f t="shared" si="52"/>
        <v>34380</v>
      </c>
      <c r="BG465" s="212">
        <f t="shared" si="52"/>
        <v>0</v>
      </c>
      <c r="BH465" s="212">
        <f t="shared" si="52"/>
        <v>330915</v>
      </c>
      <c r="BI465" s="212">
        <f t="shared" si="52"/>
        <v>0</v>
      </c>
      <c r="BJ465" s="212">
        <f t="shared" si="52"/>
        <v>0</v>
      </c>
      <c r="BK465" s="212">
        <f t="shared" si="52"/>
        <v>0</v>
      </c>
      <c r="BL465" s="212">
        <f t="shared" si="52"/>
        <v>19310</v>
      </c>
      <c r="BM465" s="212">
        <f t="shared" si="52"/>
        <v>606151.39</v>
      </c>
      <c r="BN465" s="212">
        <f t="shared" si="52"/>
        <v>111805</v>
      </c>
      <c r="BO465" s="212">
        <f t="shared" si="52"/>
        <v>4730</v>
      </c>
      <c r="BP465" s="212">
        <f t="shared" ref="BP465:CM465" si="53">+BP15+BP16+BP17+BP18+BP19+BP20+BP21+BP22</f>
        <v>0</v>
      </c>
      <c r="BQ465" s="212">
        <f t="shared" si="53"/>
        <v>0</v>
      </c>
      <c r="BR465" s="212">
        <f t="shared" si="53"/>
        <v>0</v>
      </c>
      <c r="BS465" s="212">
        <f t="shared" si="53"/>
        <v>1630405</v>
      </c>
      <c r="BT465" s="212">
        <f t="shared" si="53"/>
        <v>0</v>
      </c>
      <c r="BU465" s="212">
        <f t="shared" si="53"/>
        <v>0</v>
      </c>
      <c r="BV465" s="212">
        <f t="shared" si="53"/>
        <v>211000</v>
      </c>
      <c r="BW465" s="212">
        <f t="shared" si="53"/>
        <v>420480</v>
      </c>
      <c r="BX465" s="212">
        <f t="shared" si="53"/>
        <v>0</v>
      </c>
      <c r="BY465" s="212">
        <f t="shared" si="53"/>
        <v>49000</v>
      </c>
      <c r="BZ465" s="212">
        <f t="shared" si="53"/>
        <v>0</v>
      </c>
      <c r="CA465" s="212">
        <f t="shared" si="53"/>
        <v>0</v>
      </c>
      <c r="CB465" s="212">
        <f t="shared" si="53"/>
        <v>113350</v>
      </c>
      <c r="CC465" s="212">
        <f t="shared" si="53"/>
        <v>0</v>
      </c>
      <c r="CD465" s="212">
        <f t="shared" si="53"/>
        <v>0</v>
      </c>
      <c r="CE465" s="212">
        <f t="shared" si="53"/>
        <v>73222</v>
      </c>
      <c r="CF465" s="212">
        <f t="shared" si="53"/>
        <v>7260</v>
      </c>
      <c r="CG465" s="212">
        <f t="shared" si="53"/>
        <v>0</v>
      </c>
      <c r="CH465" s="212">
        <f t="shared" si="53"/>
        <v>0</v>
      </c>
      <c r="CI465" s="212">
        <f t="shared" si="53"/>
        <v>0</v>
      </c>
      <c r="CJ465" s="212">
        <f t="shared" si="53"/>
        <v>12350</v>
      </c>
      <c r="CK465" s="212">
        <f t="shared" si="53"/>
        <v>32556</v>
      </c>
      <c r="CL465" s="212">
        <f t="shared" si="53"/>
        <v>0</v>
      </c>
      <c r="CM465" s="212">
        <f t="shared" si="53"/>
        <v>0</v>
      </c>
    </row>
    <row r="466" spans="3:91" s="122" customFormat="1" ht="24.6" hidden="1">
      <c r="C466" s="210">
        <v>16</v>
      </c>
      <c r="D466" s="213">
        <f t="shared" ref="D466:AI466" si="54">+D140</f>
        <v>0</v>
      </c>
      <c r="E466" s="213">
        <f t="shared" si="54"/>
        <v>0</v>
      </c>
      <c r="F466" s="213">
        <f t="shared" si="54"/>
        <v>0</v>
      </c>
      <c r="G466" s="213">
        <f t="shared" si="54"/>
        <v>0</v>
      </c>
      <c r="H466" s="213">
        <f t="shared" si="54"/>
        <v>0</v>
      </c>
      <c r="I466" s="213">
        <f t="shared" si="54"/>
        <v>0</v>
      </c>
      <c r="J466" s="213">
        <f t="shared" si="54"/>
        <v>0</v>
      </c>
      <c r="K466" s="213">
        <f t="shared" si="54"/>
        <v>0</v>
      </c>
      <c r="L466" s="213">
        <f t="shared" si="54"/>
        <v>0</v>
      </c>
      <c r="M466" s="213">
        <f t="shared" si="54"/>
        <v>0</v>
      </c>
      <c r="N466" s="213">
        <f t="shared" si="54"/>
        <v>0</v>
      </c>
      <c r="O466" s="213">
        <f t="shared" si="54"/>
        <v>0</v>
      </c>
      <c r="P466" s="213">
        <f t="shared" si="54"/>
        <v>0</v>
      </c>
      <c r="Q466" s="213">
        <f t="shared" si="54"/>
        <v>0</v>
      </c>
      <c r="R466" s="213">
        <f t="shared" si="54"/>
        <v>0</v>
      </c>
      <c r="S466" s="213">
        <f t="shared" si="54"/>
        <v>0</v>
      </c>
      <c r="T466" s="213">
        <f t="shared" si="54"/>
        <v>0</v>
      </c>
      <c r="U466" s="213">
        <f t="shared" si="54"/>
        <v>0</v>
      </c>
      <c r="V466" s="213">
        <f t="shared" si="54"/>
        <v>0</v>
      </c>
      <c r="W466" s="213">
        <f t="shared" si="54"/>
        <v>0</v>
      </c>
      <c r="X466" s="213">
        <f t="shared" si="54"/>
        <v>0</v>
      </c>
      <c r="Y466" s="213">
        <f t="shared" si="54"/>
        <v>0</v>
      </c>
      <c r="Z466" s="213">
        <f t="shared" si="54"/>
        <v>0</v>
      </c>
      <c r="AA466" s="213">
        <f t="shared" si="54"/>
        <v>0</v>
      </c>
      <c r="AB466" s="213">
        <f t="shared" si="54"/>
        <v>0</v>
      </c>
      <c r="AC466" s="213">
        <f t="shared" si="54"/>
        <v>0</v>
      </c>
      <c r="AD466" s="213">
        <f t="shared" si="54"/>
        <v>0</v>
      </c>
      <c r="AE466" s="213">
        <f t="shared" si="54"/>
        <v>0</v>
      </c>
      <c r="AF466" s="213">
        <f t="shared" si="54"/>
        <v>0</v>
      </c>
      <c r="AG466" s="213">
        <f t="shared" si="54"/>
        <v>0</v>
      </c>
      <c r="AH466" s="213">
        <f t="shared" si="54"/>
        <v>0</v>
      </c>
      <c r="AI466" s="213">
        <f t="shared" si="54"/>
        <v>0</v>
      </c>
      <c r="AJ466" s="213">
        <f t="shared" ref="AJ466:BO466" si="55">+AJ140</f>
        <v>0</v>
      </c>
      <c r="AK466" s="213">
        <f t="shared" si="55"/>
        <v>0</v>
      </c>
      <c r="AL466" s="213">
        <f t="shared" si="55"/>
        <v>0</v>
      </c>
      <c r="AM466" s="213">
        <f t="shared" si="55"/>
        <v>0</v>
      </c>
      <c r="AN466" s="213">
        <f t="shared" si="55"/>
        <v>0</v>
      </c>
      <c r="AO466" s="213">
        <f t="shared" si="55"/>
        <v>0</v>
      </c>
      <c r="AP466" s="213">
        <f t="shared" si="55"/>
        <v>0</v>
      </c>
      <c r="AQ466" s="213">
        <f t="shared" si="55"/>
        <v>0</v>
      </c>
      <c r="AR466" s="213">
        <f t="shared" si="55"/>
        <v>0</v>
      </c>
      <c r="AS466" s="213">
        <f t="shared" si="55"/>
        <v>0</v>
      </c>
      <c r="AT466" s="213">
        <f t="shared" si="55"/>
        <v>0</v>
      </c>
      <c r="AU466" s="213">
        <f t="shared" si="55"/>
        <v>0</v>
      </c>
      <c r="AV466" s="213">
        <f t="shared" si="55"/>
        <v>0</v>
      </c>
      <c r="AW466" s="213">
        <f t="shared" si="55"/>
        <v>0</v>
      </c>
      <c r="AX466" s="213">
        <f t="shared" si="55"/>
        <v>0</v>
      </c>
      <c r="AY466" s="213">
        <f t="shared" si="55"/>
        <v>0</v>
      </c>
      <c r="AZ466" s="213">
        <f t="shared" si="55"/>
        <v>0</v>
      </c>
      <c r="BA466" s="213">
        <f t="shared" si="55"/>
        <v>0</v>
      </c>
      <c r="BB466" s="213">
        <f t="shared" si="55"/>
        <v>0</v>
      </c>
      <c r="BC466" s="213">
        <f t="shared" si="55"/>
        <v>0</v>
      </c>
      <c r="BD466" s="213">
        <f t="shared" si="55"/>
        <v>0</v>
      </c>
      <c r="BE466" s="213">
        <f t="shared" si="55"/>
        <v>0</v>
      </c>
      <c r="BF466" s="213">
        <f t="shared" si="55"/>
        <v>0</v>
      </c>
      <c r="BG466" s="213">
        <f t="shared" si="55"/>
        <v>0</v>
      </c>
      <c r="BH466" s="213">
        <f t="shared" si="55"/>
        <v>0</v>
      </c>
      <c r="BI466" s="213">
        <f t="shared" si="55"/>
        <v>0</v>
      </c>
      <c r="BJ466" s="213">
        <f t="shared" si="55"/>
        <v>0</v>
      </c>
      <c r="BK466" s="213">
        <f t="shared" si="55"/>
        <v>0</v>
      </c>
      <c r="BL466" s="213">
        <f t="shared" si="55"/>
        <v>0</v>
      </c>
      <c r="BM466" s="213">
        <f t="shared" si="55"/>
        <v>0</v>
      </c>
      <c r="BN466" s="213">
        <f t="shared" si="55"/>
        <v>0</v>
      </c>
      <c r="BO466" s="213">
        <f t="shared" si="55"/>
        <v>0</v>
      </c>
      <c r="BP466" s="213">
        <f t="shared" ref="BP466:CM466" si="56">+BP140</f>
        <v>0</v>
      </c>
      <c r="BQ466" s="213">
        <f t="shared" si="56"/>
        <v>0</v>
      </c>
      <c r="BR466" s="213">
        <f t="shared" si="56"/>
        <v>0</v>
      </c>
      <c r="BS466" s="213">
        <f t="shared" si="56"/>
        <v>0</v>
      </c>
      <c r="BT466" s="213">
        <f t="shared" si="56"/>
        <v>0</v>
      </c>
      <c r="BU466" s="213">
        <f t="shared" si="56"/>
        <v>0</v>
      </c>
      <c r="BV466" s="213">
        <f t="shared" si="56"/>
        <v>0</v>
      </c>
      <c r="BW466" s="213">
        <f t="shared" si="56"/>
        <v>0</v>
      </c>
      <c r="BX466" s="213">
        <f t="shared" si="56"/>
        <v>0</v>
      </c>
      <c r="BY466" s="213">
        <f t="shared" si="56"/>
        <v>0</v>
      </c>
      <c r="BZ466" s="213">
        <f t="shared" si="56"/>
        <v>0</v>
      </c>
      <c r="CA466" s="213">
        <f t="shared" si="56"/>
        <v>0</v>
      </c>
      <c r="CB466" s="213">
        <f t="shared" si="56"/>
        <v>0</v>
      </c>
      <c r="CC466" s="213">
        <f t="shared" si="56"/>
        <v>0</v>
      </c>
      <c r="CD466" s="213">
        <f t="shared" si="56"/>
        <v>0</v>
      </c>
      <c r="CE466" s="213">
        <f t="shared" si="56"/>
        <v>0</v>
      </c>
      <c r="CF466" s="213">
        <f t="shared" si="56"/>
        <v>0</v>
      </c>
      <c r="CG466" s="213">
        <f t="shared" si="56"/>
        <v>0</v>
      </c>
      <c r="CH466" s="213">
        <f t="shared" si="56"/>
        <v>0</v>
      </c>
      <c r="CI466" s="213">
        <f t="shared" si="56"/>
        <v>0</v>
      </c>
      <c r="CJ466" s="213">
        <f t="shared" si="56"/>
        <v>0</v>
      </c>
      <c r="CK466" s="213">
        <f t="shared" si="56"/>
        <v>0</v>
      </c>
      <c r="CL466" s="213">
        <f t="shared" si="56"/>
        <v>0</v>
      </c>
      <c r="CM466" s="213">
        <f t="shared" si="56"/>
        <v>0</v>
      </c>
    </row>
    <row r="467" spans="3:91" s="122" customFormat="1" ht="24.6" hidden="1">
      <c r="C467" s="211">
        <v>17</v>
      </c>
      <c r="D467" s="212">
        <f t="shared" ref="D467:AI467" si="57">+D141+D142+D143+D144+D145+D146</f>
        <v>4471541.13</v>
      </c>
      <c r="E467" s="212">
        <f t="shared" si="57"/>
        <v>375500.1</v>
      </c>
      <c r="F467" s="212">
        <f t="shared" si="57"/>
        <v>422870.42</v>
      </c>
      <c r="G467" s="212">
        <f t="shared" si="57"/>
        <v>437859.17</v>
      </c>
      <c r="H467" s="212">
        <f t="shared" si="57"/>
        <v>314591.58</v>
      </c>
      <c r="I467" s="212">
        <f t="shared" si="57"/>
        <v>437390.37</v>
      </c>
      <c r="J467" s="212">
        <f t="shared" si="57"/>
        <v>637586.68999999994</v>
      </c>
      <c r="K467" s="212">
        <f t="shared" si="57"/>
        <v>706176.25</v>
      </c>
      <c r="L467" s="212">
        <f t="shared" si="57"/>
        <v>402779.6</v>
      </c>
      <c r="M467" s="212">
        <f t="shared" si="57"/>
        <v>414240</v>
      </c>
      <c r="N467" s="212">
        <f t="shared" si="57"/>
        <v>864368.09</v>
      </c>
      <c r="O467" s="212">
        <f t="shared" si="57"/>
        <v>130597.62</v>
      </c>
      <c r="P467" s="212">
        <f t="shared" si="57"/>
        <v>1685876.85</v>
      </c>
      <c r="Q467" s="212">
        <f t="shared" si="57"/>
        <v>360671.1</v>
      </c>
      <c r="R467" s="212">
        <f t="shared" si="57"/>
        <v>360568.34</v>
      </c>
      <c r="S467" s="212">
        <f t="shared" si="57"/>
        <v>676271.4</v>
      </c>
      <c r="T467" s="212">
        <f t="shared" si="57"/>
        <v>388677.23</v>
      </c>
      <c r="U467" s="212">
        <f t="shared" si="57"/>
        <v>336692.19</v>
      </c>
      <c r="V467" s="212">
        <f t="shared" si="57"/>
        <v>374195.4</v>
      </c>
      <c r="W467" s="212">
        <f t="shared" si="57"/>
        <v>219144.12</v>
      </c>
      <c r="X467" s="212">
        <f t="shared" si="57"/>
        <v>3826149.89</v>
      </c>
      <c r="Y467" s="212">
        <f t="shared" si="57"/>
        <v>245748.9</v>
      </c>
      <c r="Z467" s="212">
        <f t="shared" si="57"/>
        <v>438331.05</v>
      </c>
      <c r="AA467" s="212">
        <f t="shared" si="57"/>
        <v>345317.6</v>
      </c>
      <c r="AB467" s="212">
        <f t="shared" si="57"/>
        <v>200760.6</v>
      </c>
      <c r="AC467" s="212">
        <f t="shared" si="57"/>
        <v>206481.34</v>
      </c>
      <c r="AD467" s="212">
        <f t="shared" si="57"/>
        <v>247039.15</v>
      </c>
      <c r="AE467" s="212">
        <f t="shared" si="57"/>
        <v>823630.42</v>
      </c>
      <c r="AF467" s="212">
        <f t="shared" si="57"/>
        <v>280943.61</v>
      </c>
      <c r="AG467" s="212">
        <f t="shared" si="57"/>
        <v>295227.90000000002</v>
      </c>
      <c r="AH467" s="212">
        <f t="shared" si="57"/>
        <v>381825.3</v>
      </c>
      <c r="AI467" s="212">
        <f t="shared" si="57"/>
        <v>581683.80000000005</v>
      </c>
      <c r="AJ467" s="212">
        <f t="shared" ref="AJ467:BO467" si="58">+AJ141+AJ142+AJ143+AJ144+AJ145+AJ146</f>
        <v>282742.36</v>
      </c>
      <c r="AK467" s="212">
        <f t="shared" si="58"/>
        <v>192227.66</v>
      </c>
      <c r="AL467" s="212">
        <f t="shared" si="58"/>
        <v>6194419.5599999996</v>
      </c>
      <c r="AM467" s="212">
        <f t="shared" si="58"/>
        <v>408893.8</v>
      </c>
      <c r="AN467" s="212">
        <f t="shared" si="58"/>
        <v>335201.51</v>
      </c>
      <c r="AO467" s="212">
        <f t="shared" si="58"/>
        <v>615689.62</v>
      </c>
      <c r="AP467" s="212">
        <f t="shared" si="58"/>
        <v>602430.06999999995</v>
      </c>
      <c r="AQ467" s="212">
        <f t="shared" si="58"/>
        <v>374138.7</v>
      </c>
      <c r="AR467" s="212">
        <f t="shared" si="58"/>
        <v>210368.6</v>
      </c>
      <c r="AS467" s="212">
        <f t="shared" si="58"/>
        <v>1536273.17</v>
      </c>
      <c r="AT467" s="212">
        <f t="shared" si="58"/>
        <v>350880.72</v>
      </c>
      <c r="AU467" s="212">
        <f t="shared" si="58"/>
        <v>540821.38</v>
      </c>
      <c r="AV467" s="212">
        <f t="shared" si="58"/>
        <v>738483.37</v>
      </c>
      <c r="AW467" s="212">
        <f t="shared" si="58"/>
        <v>319396.59999999998</v>
      </c>
      <c r="AX467" s="212">
        <f t="shared" si="58"/>
        <v>263307.3</v>
      </c>
      <c r="AY467" s="212">
        <f t="shared" si="58"/>
        <v>471776.4</v>
      </c>
      <c r="AZ467" s="212">
        <f t="shared" si="58"/>
        <v>289714.2</v>
      </c>
      <c r="BA467" s="212">
        <f t="shared" si="58"/>
        <v>321859</v>
      </c>
      <c r="BB467" s="212">
        <f t="shared" si="58"/>
        <v>1549037.98</v>
      </c>
      <c r="BC467" s="212">
        <f t="shared" si="58"/>
        <v>320781.40000000002</v>
      </c>
      <c r="BD467" s="212">
        <f t="shared" si="58"/>
        <v>3860844.27</v>
      </c>
      <c r="BE467" s="212">
        <f t="shared" si="58"/>
        <v>1064998.3500000001</v>
      </c>
      <c r="BF467" s="212">
        <f t="shared" si="58"/>
        <v>324492.90000000002</v>
      </c>
      <c r="BG467" s="212">
        <f t="shared" si="58"/>
        <v>304545.90000000002</v>
      </c>
      <c r="BH467" s="212">
        <f t="shared" si="58"/>
        <v>1693035</v>
      </c>
      <c r="BI467" s="212">
        <f t="shared" si="58"/>
        <v>136165.5</v>
      </c>
      <c r="BJ467" s="212">
        <f t="shared" si="58"/>
        <v>168380.6</v>
      </c>
      <c r="BK467" s="212">
        <f t="shared" si="58"/>
        <v>212448.9</v>
      </c>
      <c r="BL467" s="212">
        <f t="shared" si="58"/>
        <v>199637.2</v>
      </c>
      <c r="BM467" s="212">
        <f t="shared" si="58"/>
        <v>3380198.11</v>
      </c>
      <c r="BN467" s="212">
        <f t="shared" si="58"/>
        <v>614850.77</v>
      </c>
      <c r="BO467" s="212">
        <f t="shared" si="58"/>
        <v>477983.92</v>
      </c>
      <c r="BP467" s="212">
        <f t="shared" ref="BP467:CM467" si="59">+BP141+BP142+BP143+BP144+BP145+BP146</f>
        <v>706256.22</v>
      </c>
      <c r="BQ467" s="212">
        <f t="shared" si="59"/>
        <v>459863.86</v>
      </c>
      <c r="BR467" s="212">
        <f t="shared" si="59"/>
        <v>316503.75</v>
      </c>
      <c r="BS467" s="212">
        <f t="shared" si="59"/>
        <v>12213530.529999999</v>
      </c>
      <c r="BT467" s="212">
        <f t="shared" si="59"/>
        <v>493915.3</v>
      </c>
      <c r="BU467" s="212">
        <f t="shared" si="59"/>
        <v>502221.7</v>
      </c>
      <c r="BV467" s="212">
        <f t="shared" si="59"/>
        <v>2180522.15</v>
      </c>
      <c r="BW467" s="212">
        <f t="shared" si="59"/>
        <v>139161.5</v>
      </c>
      <c r="BX467" s="212">
        <f t="shared" si="59"/>
        <v>403068.73</v>
      </c>
      <c r="BY467" s="212">
        <f t="shared" si="59"/>
        <v>916050.4</v>
      </c>
      <c r="BZ467" s="212">
        <f t="shared" si="59"/>
        <v>334639.09999999998</v>
      </c>
      <c r="CA467" s="212">
        <f t="shared" si="59"/>
        <v>318067.65999999997</v>
      </c>
      <c r="CB467" s="212">
        <f t="shared" si="59"/>
        <v>451704.5</v>
      </c>
      <c r="CC467" s="212">
        <f t="shared" si="59"/>
        <v>524132.7</v>
      </c>
      <c r="CD467" s="212">
        <f t="shared" si="59"/>
        <v>917967</v>
      </c>
      <c r="CE467" s="212">
        <f t="shared" si="59"/>
        <v>572776.6</v>
      </c>
      <c r="CF467" s="212">
        <f t="shared" si="59"/>
        <v>682203.9</v>
      </c>
      <c r="CG467" s="212">
        <f t="shared" si="59"/>
        <v>243971.93</v>
      </c>
      <c r="CH467" s="212">
        <f t="shared" si="59"/>
        <v>257137.3</v>
      </c>
      <c r="CI467" s="212">
        <f t="shared" si="59"/>
        <v>228620</v>
      </c>
      <c r="CJ467" s="212">
        <f t="shared" si="59"/>
        <v>286552.09999999998</v>
      </c>
      <c r="CK467" s="212">
        <f t="shared" si="59"/>
        <v>923890</v>
      </c>
      <c r="CL467" s="212">
        <f t="shared" si="59"/>
        <v>171051</v>
      </c>
      <c r="CM467" s="212">
        <f t="shared" si="59"/>
        <v>155750</v>
      </c>
    </row>
    <row r="468" spans="3:91" s="122" customFormat="1" ht="24.6" hidden="1">
      <c r="C468" s="209">
        <v>18</v>
      </c>
      <c r="D468" s="213">
        <f t="shared" ref="D468:AI468" si="60">+D147+D148+D149+D150+D151+D152+D153+D154</f>
        <v>135467.28</v>
      </c>
      <c r="E468" s="213">
        <f t="shared" si="60"/>
        <v>0</v>
      </c>
      <c r="F468" s="213">
        <f t="shared" si="60"/>
        <v>0</v>
      </c>
      <c r="G468" s="213">
        <f t="shared" si="60"/>
        <v>0</v>
      </c>
      <c r="H468" s="213">
        <f t="shared" si="60"/>
        <v>0</v>
      </c>
      <c r="I468" s="213">
        <f t="shared" si="60"/>
        <v>0</v>
      </c>
      <c r="J468" s="213">
        <f t="shared" si="60"/>
        <v>0</v>
      </c>
      <c r="K468" s="213">
        <f t="shared" si="60"/>
        <v>0</v>
      </c>
      <c r="L468" s="213">
        <f t="shared" si="60"/>
        <v>0</v>
      </c>
      <c r="M468" s="213">
        <f t="shared" si="60"/>
        <v>0</v>
      </c>
      <c r="N468" s="213">
        <f t="shared" si="60"/>
        <v>0</v>
      </c>
      <c r="O468" s="213">
        <f t="shared" si="60"/>
        <v>0</v>
      </c>
      <c r="P468" s="213">
        <f t="shared" si="60"/>
        <v>146415.5</v>
      </c>
      <c r="Q468" s="213">
        <f t="shared" si="60"/>
        <v>0</v>
      </c>
      <c r="R468" s="213">
        <f t="shared" si="60"/>
        <v>1500</v>
      </c>
      <c r="S468" s="213">
        <f t="shared" si="60"/>
        <v>26817.72</v>
      </c>
      <c r="T468" s="213">
        <f t="shared" si="60"/>
        <v>31255</v>
      </c>
      <c r="U468" s="213">
        <f t="shared" si="60"/>
        <v>6900</v>
      </c>
      <c r="V468" s="213">
        <f t="shared" si="60"/>
        <v>0</v>
      </c>
      <c r="W468" s="213">
        <f t="shared" si="60"/>
        <v>3.7</v>
      </c>
      <c r="X468" s="213">
        <f t="shared" si="60"/>
        <v>209354</v>
      </c>
      <c r="Y468" s="213">
        <f t="shared" si="60"/>
        <v>0</v>
      </c>
      <c r="Z468" s="213">
        <f t="shared" si="60"/>
        <v>0</v>
      </c>
      <c r="AA468" s="213">
        <f t="shared" si="60"/>
        <v>0</v>
      </c>
      <c r="AB468" s="213">
        <f t="shared" si="60"/>
        <v>14250</v>
      </c>
      <c r="AC468" s="213">
        <f t="shared" si="60"/>
        <v>0</v>
      </c>
      <c r="AD468" s="213">
        <f t="shared" si="60"/>
        <v>0</v>
      </c>
      <c r="AE468" s="213">
        <f t="shared" si="60"/>
        <v>0</v>
      </c>
      <c r="AF468" s="213">
        <f t="shared" si="60"/>
        <v>0</v>
      </c>
      <c r="AG468" s="213">
        <f t="shared" si="60"/>
        <v>0</v>
      </c>
      <c r="AH468" s="213">
        <f t="shared" si="60"/>
        <v>0</v>
      </c>
      <c r="AI468" s="213">
        <f t="shared" si="60"/>
        <v>0</v>
      </c>
      <c r="AJ468" s="213">
        <f t="shared" ref="AJ468:BO468" si="61">+AJ147+AJ148+AJ149+AJ150+AJ151+AJ152+AJ153+AJ154</f>
        <v>0</v>
      </c>
      <c r="AK468" s="213">
        <f t="shared" si="61"/>
        <v>0</v>
      </c>
      <c r="AL468" s="213">
        <f t="shared" si="61"/>
        <v>658583.64</v>
      </c>
      <c r="AM468" s="213">
        <f t="shared" si="61"/>
        <v>9260.32</v>
      </c>
      <c r="AN468" s="213">
        <f t="shared" si="61"/>
        <v>0</v>
      </c>
      <c r="AO468" s="213">
        <f t="shared" si="61"/>
        <v>9260.32</v>
      </c>
      <c r="AP468" s="213">
        <f t="shared" si="61"/>
        <v>0</v>
      </c>
      <c r="AQ468" s="213">
        <f t="shared" si="61"/>
        <v>0</v>
      </c>
      <c r="AR468" s="213">
        <f t="shared" si="61"/>
        <v>0</v>
      </c>
      <c r="AS468" s="213">
        <f t="shared" si="61"/>
        <v>113728.88</v>
      </c>
      <c r="AT468" s="213">
        <f t="shared" si="61"/>
        <v>0</v>
      </c>
      <c r="AU468" s="213">
        <f t="shared" si="61"/>
        <v>0</v>
      </c>
      <c r="AV468" s="213">
        <f t="shared" si="61"/>
        <v>0</v>
      </c>
      <c r="AW468" s="213">
        <f t="shared" si="61"/>
        <v>0</v>
      </c>
      <c r="AX468" s="213">
        <f t="shared" si="61"/>
        <v>0</v>
      </c>
      <c r="AY468" s="213">
        <f t="shared" si="61"/>
        <v>0</v>
      </c>
      <c r="AZ468" s="213">
        <f t="shared" si="61"/>
        <v>0</v>
      </c>
      <c r="BA468" s="213">
        <f t="shared" si="61"/>
        <v>0</v>
      </c>
      <c r="BB468" s="213">
        <f t="shared" si="61"/>
        <v>13860</v>
      </c>
      <c r="BC468" s="213">
        <f t="shared" si="61"/>
        <v>0</v>
      </c>
      <c r="BD468" s="213">
        <f t="shared" si="61"/>
        <v>54154.15</v>
      </c>
      <c r="BE468" s="213">
        <f t="shared" si="61"/>
        <v>19309</v>
      </c>
      <c r="BF468" s="213">
        <f t="shared" si="61"/>
        <v>0</v>
      </c>
      <c r="BG468" s="213">
        <f t="shared" si="61"/>
        <v>0</v>
      </c>
      <c r="BH468" s="213">
        <f t="shared" si="61"/>
        <v>0</v>
      </c>
      <c r="BI468" s="213">
        <f t="shared" si="61"/>
        <v>0</v>
      </c>
      <c r="BJ468" s="213">
        <f t="shared" si="61"/>
        <v>0</v>
      </c>
      <c r="BK468" s="213">
        <f t="shared" si="61"/>
        <v>0</v>
      </c>
      <c r="BL468" s="213">
        <f t="shared" si="61"/>
        <v>0</v>
      </c>
      <c r="BM468" s="213">
        <f t="shared" si="61"/>
        <v>1014449.39</v>
      </c>
      <c r="BN468" s="213">
        <f t="shared" si="61"/>
        <v>0</v>
      </c>
      <c r="BO468" s="213">
        <f t="shared" si="61"/>
        <v>1972</v>
      </c>
      <c r="BP468" s="213">
        <f t="shared" ref="BP468:CM468" si="62">+BP147+BP148+BP149+BP150+BP151+BP152+BP153+BP154</f>
        <v>0</v>
      </c>
      <c r="BQ468" s="213">
        <f t="shared" si="62"/>
        <v>0</v>
      </c>
      <c r="BR468" s="213">
        <f t="shared" si="62"/>
        <v>0</v>
      </c>
      <c r="BS468" s="213">
        <f t="shared" si="62"/>
        <v>2348716.81</v>
      </c>
      <c r="BT468" s="213">
        <f t="shared" si="62"/>
        <v>0</v>
      </c>
      <c r="BU468" s="213">
        <f t="shared" si="62"/>
        <v>0</v>
      </c>
      <c r="BV468" s="213">
        <f t="shared" si="62"/>
        <v>81231.02</v>
      </c>
      <c r="BW468" s="213">
        <f t="shared" si="62"/>
        <v>0</v>
      </c>
      <c r="BX468" s="213">
        <f t="shared" si="62"/>
        <v>0</v>
      </c>
      <c r="BY468" s="213">
        <f t="shared" si="62"/>
        <v>71190</v>
      </c>
      <c r="BZ468" s="213">
        <f t="shared" si="62"/>
        <v>0</v>
      </c>
      <c r="CA468" s="213">
        <f t="shared" si="62"/>
        <v>0</v>
      </c>
      <c r="CB468" s="213">
        <f t="shared" si="62"/>
        <v>0</v>
      </c>
      <c r="CC468" s="213">
        <f t="shared" si="62"/>
        <v>0</v>
      </c>
      <c r="CD468" s="213">
        <f t="shared" si="62"/>
        <v>0</v>
      </c>
      <c r="CE468" s="213">
        <f t="shared" si="62"/>
        <v>0</v>
      </c>
      <c r="CF468" s="213">
        <f t="shared" si="62"/>
        <v>12812.2</v>
      </c>
      <c r="CG468" s="213">
        <f t="shared" si="62"/>
        <v>10185</v>
      </c>
      <c r="CH468" s="213">
        <f t="shared" si="62"/>
        <v>0</v>
      </c>
      <c r="CI468" s="213">
        <f t="shared" si="62"/>
        <v>0</v>
      </c>
      <c r="CJ468" s="213">
        <f t="shared" si="62"/>
        <v>0</v>
      </c>
      <c r="CK468" s="213">
        <f t="shared" si="62"/>
        <v>0</v>
      </c>
      <c r="CL468" s="213">
        <f t="shared" si="62"/>
        <v>0</v>
      </c>
      <c r="CM468" s="213">
        <f t="shared" si="62"/>
        <v>0</v>
      </c>
    </row>
    <row r="469" spans="3:91" s="122" customFormat="1" ht="24.6" hidden="1">
      <c r="C469" s="209">
        <v>19</v>
      </c>
      <c r="D469" s="212">
        <f t="shared" ref="D469:AI469" si="63">+D24+D126+D127+D128+D129+D130+D131+D132+D133+D134+D135+D136+D137+D138+D139+D155+D156+D157+D158+D159+D160+D161+D162+D163+D164+D165+D166+D167+D168+D169+D170+D171+D172+D173+D174</f>
        <v>156646320.76000002</v>
      </c>
      <c r="E469" s="212">
        <f t="shared" si="63"/>
        <v>22695061.380000003</v>
      </c>
      <c r="F469" s="212">
        <f t="shared" si="63"/>
        <v>20602975.440000005</v>
      </c>
      <c r="G469" s="212">
        <f t="shared" si="63"/>
        <v>21231090.829999998</v>
      </c>
      <c r="H469" s="212">
        <f t="shared" si="63"/>
        <v>14584023.810000001</v>
      </c>
      <c r="I469" s="212">
        <f t="shared" si="63"/>
        <v>22801227.920000002</v>
      </c>
      <c r="J469" s="212">
        <f t="shared" si="63"/>
        <v>29549606.349999998</v>
      </c>
      <c r="K469" s="212">
        <f t="shared" si="63"/>
        <v>34012243.210000001</v>
      </c>
      <c r="L469" s="212">
        <f t="shared" si="63"/>
        <v>21316394.520000003</v>
      </c>
      <c r="M469" s="212">
        <f t="shared" si="63"/>
        <v>20260201.390000001</v>
      </c>
      <c r="N469" s="212">
        <f t="shared" si="63"/>
        <v>61686007.5</v>
      </c>
      <c r="O469" s="212">
        <f t="shared" si="63"/>
        <v>7621901.6099999994</v>
      </c>
      <c r="P469" s="212">
        <f t="shared" si="63"/>
        <v>78961792</v>
      </c>
      <c r="Q469" s="212">
        <f t="shared" si="63"/>
        <v>18187727.559999999</v>
      </c>
      <c r="R469" s="212">
        <f t="shared" si="63"/>
        <v>17312805.040000003</v>
      </c>
      <c r="S469" s="212">
        <f t="shared" si="63"/>
        <v>32532259.800000001</v>
      </c>
      <c r="T469" s="212">
        <f t="shared" si="63"/>
        <v>18318633.870000001</v>
      </c>
      <c r="U469" s="212">
        <f t="shared" si="63"/>
        <v>16835088.650000002</v>
      </c>
      <c r="V469" s="212">
        <f t="shared" si="63"/>
        <v>17715258.25</v>
      </c>
      <c r="W469" s="212">
        <f t="shared" si="63"/>
        <v>10524551.210000001</v>
      </c>
      <c r="X469" s="212">
        <f t="shared" si="63"/>
        <v>657287049.61000001</v>
      </c>
      <c r="Y469" s="212">
        <f t="shared" si="63"/>
        <v>14139267.82</v>
      </c>
      <c r="Z469" s="212">
        <f t="shared" si="63"/>
        <v>27264583.300000001</v>
      </c>
      <c r="AA469" s="212">
        <f t="shared" si="63"/>
        <v>16015712.540000001</v>
      </c>
      <c r="AB469" s="212">
        <f t="shared" si="63"/>
        <v>10547565.24</v>
      </c>
      <c r="AC469" s="212">
        <f t="shared" si="63"/>
        <v>12866820.659999998</v>
      </c>
      <c r="AD469" s="212">
        <f t="shared" si="63"/>
        <v>14918284.069999998</v>
      </c>
      <c r="AE469" s="212">
        <f t="shared" si="63"/>
        <v>50559030.120000005</v>
      </c>
      <c r="AF469" s="212">
        <f t="shared" si="63"/>
        <v>16416152.08</v>
      </c>
      <c r="AG469" s="212">
        <f t="shared" si="63"/>
        <v>14614329.089999998</v>
      </c>
      <c r="AH469" s="212">
        <f t="shared" si="63"/>
        <v>26093766.580000002</v>
      </c>
      <c r="AI469" s="212">
        <f t="shared" si="63"/>
        <v>30708915.810000002</v>
      </c>
      <c r="AJ469" s="212">
        <f t="shared" ref="AJ469:BO469" si="64">+AJ24+AJ126+AJ127+AJ128+AJ129+AJ130+AJ131+AJ132+AJ133+AJ134+AJ135+AJ136+AJ137+AJ138+AJ139+AJ155+AJ156+AJ157+AJ158+AJ159+AJ160+AJ161+AJ162+AJ163+AJ164+AJ165+AJ166+AJ167+AJ168+AJ169+AJ170+AJ171+AJ172+AJ173+AJ174</f>
        <v>14885311</v>
      </c>
      <c r="AK469" s="212">
        <f t="shared" si="64"/>
        <v>11694428.710000001</v>
      </c>
      <c r="AL469" s="212">
        <f t="shared" si="64"/>
        <v>306645203.19999999</v>
      </c>
      <c r="AM469" s="212">
        <f t="shared" si="64"/>
        <v>24607036.82</v>
      </c>
      <c r="AN469" s="212">
        <f t="shared" si="64"/>
        <v>15538168.24</v>
      </c>
      <c r="AO469" s="212">
        <f t="shared" si="64"/>
        <v>44037468.879999995</v>
      </c>
      <c r="AP469" s="212">
        <f t="shared" si="64"/>
        <v>33784638.840000004</v>
      </c>
      <c r="AQ469" s="212">
        <f t="shared" si="64"/>
        <v>20988406.609999999</v>
      </c>
      <c r="AR469" s="212">
        <f t="shared" si="64"/>
        <v>10203080.379999999</v>
      </c>
      <c r="AS469" s="212">
        <f t="shared" si="64"/>
        <v>63091338.229999997</v>
      </c>
      <c r="AT469" s="212">
        <f t="shared" si="64"/>
        <v>17802557.049999997</v>
      </c>
      <c r="AU469" s="212">
        <f t="shared" si="64"/>
        <v>28529989.93</v>
      </c>
      <c r="AV469" s="212">
        <f t="shared" si="64"/>
        <v>36575611.43</v>
      </c>
      <c r="AW469" s="212">
        <f t="shared" si="64"/>
        <v>18258673.169999998</v>
      </c>
      <c r="AX469" s="212">
        <f t="shared" si="64"/>
        <v>13481191.470000001</v>
      </c>
      <c r="AY469" s="212">
        <f t="shared" si="64"/>
        <v>23946532.93</v>
      </c>
      <c r="AZ469" s="212">
        <f t="shared" si="64"/>
        <v>16301176.609999999</v>
      </c>
      <c r="BA469" s="212">
        <f t="shared" si="64"/>
        <v>14821223.210000001</v>
      </c>
      <c r="BB469" s="212">
        <f t="shared" si="64"/>
        <v>89669285.439999998</v>
      </c>
      <c r="BC469" s="212">
        <f t="shared" si="64"/>
        <v>16546290.689999999</v>
      </c>
      <c r="BD469" s="212">
        <f t="shared" si="64"/>
        <v>170924078.75999999</v>
      </c>
      <c r="BE469" s="212">
        <f t="shared" si="64"/>
        <v>45707591.340000004</v>
      </c>
      <c r="BF469" s="212">
        <f t="shared" si="64"/>
        <v>19418623.059999995</v>
      </c>
      <c r="BG469" s="212">
        <f t="shared" si="64"/>
        <v>17561258.949999999</v>
      </c>
      <c r="BH469" s="212">
        <f t="shared" si="64"/>
        <v>136921123.62</v>
      </c>
      <c r="BI469" s="212">
        <f t="shared" si="64"/>
        <v>7559782.870000001</v>
      </c>
      <c r="BJ469" s="212">
        <f t="shared" si="64"/>
        <v>8127250.3700000001</v>
      </c>
      <c r="BK469" s="212">
        <f t="shared" si="64"/>
        <v>9657889.5999999996</v>
      </c>
      <c r="BL469" s="212">
        <f t="shared" si="64"/>
        <v>11061025.67</v>
      </c>
      <c r="BM469" s="212">
        <f t="shared" si="64"/>
        <v>121480242.19</v>
      </c>
      <c r="BN469" s="212">
        <f t="shared" si="64"/>
        <v>30390953.989999998</v>
      </c>
      <c r="BO469" s="212">
        <f t="shared" si="64"/>
        <v>22617649.189999998</v>
      </c>
      <c r="BP469" s="212">
        <f t="shared" ref="BP469:CM469" si="65">+BP24+BP126+BP127+BP128+BP129+BP130+BP131+BP132+BP133+BP134+BP135+BP136+BP137+BP138+BP139+BP155+BP156+BP157+BP158+BP159+BP160+BP161+BP162+BP163+BP164+BP165+BP166+BP167+BP168+BP169+BP170+BP171+BP172+BP173+BP174</f>
        <v>38909924.309999995</v>
      </c>
      <c r="BQ469" s="212">
        <f t="shared" si="65"/>
        <v>25518454.399999999</v>
      </c>
      <c r="BR469" s="212">
        <f t="shared" si="65"/>
        <v>15340864.409999998</v>
      </c>
      <c r="BS469" s="212">
        <f t="shared" si="65"/>
        <v>454134393.72000003</v>
      </c>
      <c r="BT469" s="212">
        <f t="shared" si="65"/>
        <v>25385188.859999999</v>
      </c>
      <c r="BU469" s="212">
        <f t="shared" si="65"/>
        <v>27188145.57</v>
      </c>
      <c r="BV469" s="212">
        <f t="shared" si="65"/>
        <v>79561218.479999989</v>
      </c>
      <c r="BW469" s="212">
        <f t="shared" si="65"/>
        <v>7496162.46</v>
      </c>
      <c r="BX469" s="212">
        <f t="shared" si="65"/>
        <v>20058941.579999998</v>
      </c>
      <c r="BY469" s="212">
        <f t="shared" si="65"/>
        <v>46900364.340000004</v>
      </c>
      <c r="BZ469" s="212">
        <f t="shared" si="65"/>
        <v>15989295.18</v>
      </c>
      <c r="CA469" s="212">
        <f t="shared" si="65"/>
        <v>16897055.82</v>
      </c>
      <c r="CB469" s="212">
        <f t="shared" si="65"/>
        <v>20986113.16</v>
      </c>
      <c r="CC469" s="212">
        <f t="shared" si="65"/>
        <v>24828738.060000002</v>
      </c>
      <c r="CD469" s="212">
        <f t="shared" si="65"/>
        <v>45036731.229999997</v>
      </c>
      <c r="CE469" s="212">
        <f t="shared" si="65"/>
        <v>27323478.920000002</v>
      </c>
      <c r="CF469" s="212">
        <f t="shared" si="65"/>
        <v>35679718.5</v>
      </c>
      <c r="CG469" s="212">
        <f t="shared" si="65"/>
        <v>13050113.84</v>
      </c>
      <c r="CH469" s="212">
        <f t="shared" si="65"/>
        <v>15477088.530000001</v>
      </c>
      <c r="CI469" s="212">
        <f t="shared" si="65"/>
        <v>10539776.869999999</v>
      </c>
      <c r="CJ469" s="212">
        <f t="shared" si="65"/>
        <v>14896768.640000001</v>
      </c>
      <c r="CK469" s="212">
        <f t="shared" si="65"/>
        <v>46224387.840000004</v>
      </c>
      <c r="CL469" s="212">
        <f t="shared" si="65"/>
        <v>9240984.0500000007</v>
      </c>
      <c r="CM469" s="212">
        <f t="shared" si="65"/>
        <v>8774821.2400000002</v>
      </c>
    </row>
    <row r="470" spans="3:91" s="122" customFormat="1" ht="53.4" hidden="1">
      <c r="C470" s="215" t="s">
        <v>1173</v>
      </c>
      <c r="D470" s="214">
        <f t="shared" ref="D470:P470" si="66">SUM(D450:D469)</f>
        <v>348082425.40999997</v>
      </c>
      <c r="E470" s="214">
        <f t="shared" si="66"/>
        <v>42560379.049999997</v>
      </c>
      <c r="F470" s="214">
        <f t="shared" si="66"/>
        <v>44055865.830000013</v>
      </c>
      <c r="G470" s="214">
        <f t="shared" si="66"/>
        <v>45045348.509999998</v>
      </c>
      <c r="H470" s="214">
        <f t="shared" si="66"/>
        <v>37869056.369999997</v>
      </c>
      <c r="I470" s="214">
        <f t="shared" si="66"/>
        <v>51403632.469999999</v>
      </c>
      <c r="J470" s="214">
        <f t="shared" si="66"/>
        <v>69852579.930000007</v>
      </c>
      <c r="K470" s="214">
        <f t="shared" si="66"/>
        <v>94346312.900000006</v>
      </c>
      <c r="L470" s="214">
        <f t="shared" si="66"/>
        <v>45735541.870000005</v>
      </c>
      <c r="M470" s="214">
        <f t="shared" si="66"/>
        <v>47623312.980000004</v>
      </c>
      <c r="N470" s="214">
        <f t="shared" si="66"/>
        <v>133934035.11</v>
      </c>
      <c r="O470" s="214">
        <f t="shared" si="66"/>
        <v>17473684.989999998</v>
      </c>
      <c r="P470" s="214">
        <f t="shared" si="66"/>
        <v>246509393.14999998</v>
      </c>
      <c r="Q470" s="214">
        <f t="shared" ref="Q470:CM470" si="67">SUM(Q450:Q469)</f>
        <v>47125154.129999995</v>
      </c>
      <c r="R470" s="214">
        <f t="shared" si="67"/>
        <v>63037577.020000011</v>
      </c>
      <c r="S470" s="214">
        <f t="shared" si="67"/>
        <v>92453296.629999995</v>
      </c>
      <c r="T470" s="214">
        <f t="shared" si="67"/>
        <v>45363213.890000001</v>
      </c>
      <c r="U470" s="214">
        <f t="shared" si="67"/>
        <v>52344635.160000011</v>
      </c>
      <c r="V470" s="214">
        <f t="shared" si="67"/>
        <v>36275280.339999996</v>
      </c>
      <c r="W470" s="214">
        <f t="shared" si="67"/>
        <v>28681769.530000001</v>
      </c>
      <c r="X470" s="214">
        <f t="shared" si="67"/>
        <v>967703727.12</v>
      </c>
      <c r="Y470" s="214">
        <f t="shared" si="67"/>
        <v>34193319.609999999</v>
      </c>
      <c r="Z470" s="214">
        <f t="shared" si="67"/>
        <v>71761579.689999983</v>
      </c>
      <c r="AA470" s="214">
        <f t="shared" si="67"/>
        <v>58947485.54999999</v>
      </c>
      <c r="AB470" s="214">
        <f t="shared" si="67"/>
        <v>29901824.200000003</v>
      </c>
      <c r="AC470" s="214">
        <f t="shared" si="67"/>
        <v>30005606.119999997</v>
      </c>
      <c r="AD470" s="214">
        <f t="shared" si="67"/>
        <v>36396486.459999993</v>
      </c>
      <c r="AE470" s="214">
        <f t="shared" si="67"/>
        <v>117397298.01000002</v>
      </c>
      <c r="AF470" s="214">
        <f t="shared" si="67"/>
        <v>32166466.739999998</v>
      </c>
      <c r="AG470" s="214">
        <f t="shared" si="67"/>
        <v>40063867.539999999</v>
      </c>
      <c r="AH470" s="214">
        <f t="shared" si="67"/>
        <v>59486592.410000011</v>
      </c>
      <c r="AI470" s="214">
        <f t="shared" si="67"/>
        <v>77666609.129999995</v>
      </c>
      <c r="AJ470" s="214">
        <f t="shared" si="67"/>
        <v>36179691.75</v>
      </c>
      <c r="AK470" s="214">
        <f t="shared" si="67"/>
        <v>24832157.200000003</v>
      </c>
      <c r="AL470" s="214">
        <f t="shared" si="67"/>
        <v>1055876782.2699997</v>
      </c>
      <c r="AM470" s="214">
        <f t="shared" si="67"/>
        <v>53338088.390000001</v>
      </c>
      <c r="AN470" s="214">
        <f t="shared" si="67"/>
        <v>32434544.009999998</v>
      </c>
      <c r="AO470" s="214">
        <f t="shared" si="67"/>
        <v>96414461.699999988</v>
      </c>
      <c r="AP470" s="214">
        <f t="shared" si="67"/>
        <v>74911869.280000001</v>
      </c>
      <c r="AQ470" s="214">
        <f t="shared" si="67"/>
        <v>48833700.789999992</v>
      </c>
      <c r="AR470" s="214">
        <f t="shared" si="67"/>
        <v>21513247.399999999</v>
      </c>
      <c r="AS470" s="214">
        <f t="shared" si="67"/>
        <v>196720607.51999998</v>
      </c>
      <c r="AT470" s="214">
        <f t="shared" si="67"/>
        <v>44704580.50999999</v>
      </c>
      <c r="AU470" s="214">
        <f t="shared" si="67"/>
        <v>91167265.980000019</v>
      </c>
      <c r="AV470" s="214">
        <f t="shared" si="67"/>
        <v>77076022.070000008</v>
      </c>
      <c r="AW470" s="214">
        <f t="shared" si="67"/>
        <v>40766881.939999998</v>
      </c>
      <c r="AX470" s="214">
        <f t="shared" si="67"/>
        <v>27228446.550000001</v>
      </c>
      <c r="AY470" s="214">
        <f t="shared" si="67"/>
        <v>48283592.429999992</v>
      </c>
      <c r="AZ470" s="214">
        <f t="shared" si="67"/>
        <v>41205728.149999999</v>
      </c>
      <c r="BA470" s="214">
        <f t="shared" si="67"/>
        <v>34443679.000000007</v>
      </c>
      <c r="BB470" s="214">
        <f t="shared" si="67"/>
        <v>223627338.50999999</v>
      </c>
      <c r="BC470" s="214">
        <f t="shared" si="67"/>
        <v>37842479.420000002</v>
      </c>
      <c r="BD470" s="214">
        <f t="shared" si="67"/>
        <v>435273203.08000004</v>
      </c>
      <c r="BE470" s="214">
        <f t="shared" si="67"/>
        <v>88876125.210000008</v>
      </c>
      <c r="BF470" s="214">
        <f t="shared" si="67"/>
        <v>33030588.979999997</v>
      </c>
      <c r="BG470" s="214">
        <f t="shared" si="67"/>
        <v>39112184.920000002</v>
      </c>
      <c r="BH470" s="214">
        <f t="shared" si="67"/>
        <v>305825122.85000002</v>
      </c>
      <c r="BI470" s="214">
        <f t="shared" si="67"/>
        <v>23100647.630000003</v>
      </c>
      <c r="BJ470" s="214">
        <f t="shared" si="67"/>
        <v>17890488.919999998</v>
      </c>
      <c r="BK470" s="214">
        <f t="shared" si="67"/>
        <v>30113748.139999993</v>
      </c>
      <c r="BL470" s="214">
        <f t="shared" si="67"/>
        <v>29413526.700000003</v>
      </c>
      <c r="BM470" s="214">
        <f t="shared" si="67"/>
        <v>299354078.71000004</v>
      </c>
      <c r="BN470" s="214">
        <f t="shared" si="67"/>
        <v>71614100.879999995</v>
      </c>
      <c r="BO470" s="214">
        <f t="shared" si="67"/>
        <v>49865517.579999998</v>
      </c>
      <c r="BP470" s="214">
        <f t="shared" si="67"/>
        <v>88350498.859999985</v>
      </c>
      <c r="BQ470" s="214">
        <f t="shared" si="67"/>
        <v>60137791.239999987</v>
      </c>
      <c r="BR470" s="214">
        <f t="shared" si="67"/>
        <v>36498725.609999999</v>
      </c>
      <c r="BS470" s="214">
        <f t="shared" si="67"/>
        <v>1271425874.1199999</v>
      </c>
      <c r="BT470" s="214">
        <f t="shared" si="67"/>
        <v>60848287.079999991</v>
      </c>
      <c r="BU470" s="214">
        <f t="shared" si="67"/>
        <v>58567072.260000005</v>
      </c>
      <c r="BV470" s="214">
        <f t="shared" si="67"/>
        <v>225344665.59999999</v>
      </c>
      <c r="BW470" s="214">
        <f t="shared" si="67"/>
        <v>13663592.98</v>
      </c>
      <c r="BX470" s="214">
        <f t="shared" si="67"/>
        <v>41126745.990000002</v>
      </c>
      <c r="BY470" s="214">
        <f t="shared" si="67"/>
        <v>128447804.66000001</v>
      </c>
      <c r="BZ470" s="214">
        <f t="shared" si="67"/>
        <v>33162811.780000001</v>
      </c>
      <c r="CA470" s="214">
        <f t="shared" si="67"/>
        <v>37813875.43</v>
      </c>
      <c r="CB470" s="214">
        <f t="shared" si="67"/>
        <v>40949134.909999996</v>
      </c>
      <c r="CC470" s="214">
        <f t="shared" si="67"/>
        <v>66537255.380000003</v>
      </c>
      <c r="CD470" s="214">
        <f t="shared" si="67"/>
        <v>108189425.06</v>
      </c>
      <c r="CE470" s="214">
        <f t="shared" si="67"/>
        <v>65742076.469999999</v>
      </c>
      <c r="CF470" s="214">
        <f t="shared" si="67"/>
        <v>95510026.659999996</v>
      </c>
      <c r="CG470" s="214">
        <f t="shared" si="67"/>
        <v>31591316.479999997</v>
      </c>
      <c r="CH470" s="214">
        <f t="shared" si="67"/>
        <v>30506360.039999999</v>
      </c>
      <c r="CI470" s="214">
        <f t="shared" si="67"/>
        <v>34536384.289999992</v>
      </c>
      <c r="CJ470" s="214">
        <f t="shared" si="67"/>
        <v>30900485.02</v>
      </c>
      <c r="CK470" s="214">
        <f t="shared" si="67"/>
        <v>145003265.78999996</v>
      </c>
      <c r="CL470" s="214">
        <f t="shared" si="67"/>
        <v>26477351.330000002</v>
      </c>
      <c r="CM470" s="214">
        <f t="shared" si="67"/>
        <v>24230574.050000001</v>
      </c>
    </row>
    <row r="471" spans="3:91" s="122" customFormat="1" ht="25.95" customHeight="1"/>
    <row r="472" spans="3:91" s="122" customFormat="1" ht="25.95" customHeight="1">
      <c r="C472" s="207" t="s">
        <v>704</v>
      </c>
      <c r="D472" s="213">
        <f>+D47+D48+D53+D54+D58+D59+D60+D63+D72+D76+D77+D78</f>
        <v>58012348.570000008</v>
      </c>
      <c r="E472" s="213">
        <f t="shared" ref="E472:BP472" si="68">+E47+E48+E53+E54+E58+E59+E60+E63+E72+E76+E77+E78</f>
        <v>12708529.419999998</v>
      </c>
      <c r="F472" s="213">
        <f t="shared" si="68"/>
        <v>16729264.059999999</v>
      </c>
      <c r="G472" s="213">
        <f t="shared" si="68"/>
        <v>18198095.009999998</v>
      </c>
      <c r="H472" s="213">
        <f t="shared" si="68"/>
        <v>15666111.990000002</v>
      </c>
      <c r="I472" s="213">
        <f t="shared" si="68"/>
        <v>16359564.99</v>
      </c>
      <c r="J472" s="213">
        <f t="shared" si="68"/>
        <v>26399664.459999993</v>
      </c>
      <c r="K472" s="213">
        <f t="shared" si="68"/>
        <v>33085670.209999997</v>
      </c>
      <c r="L472" s="213">
        <f t="shared" si="68"/>
        <v>17831311.27</v>
      </c>
      <c r="M472" s="213">
        <f t="shared" si="68"/>
        <v>18679805.949999999</v>
      </c>
      <c r="N472" s="213">
        <f t="shared" si="68"/>
        <v>40602653.719999999</v>
      </c>
      <c r="O472" s="213">
        <f t="shared" si="68"/>
        <v>6125553.6799999997</v>
      </c>
      <c r="P472" s="213">
        <f t="shared" si="68"/>
        <v>84946781.459999979</v>
      </c>
      <c r="Q472" s="213">
        <f t="shared" si="68"/>
        <v>19921625.039999995</v>
      </c>
      <c r="R472" s="213">
        <f t="shared" si="68"/>
        <v>26020997.340000004</v>
      </c>
      <c r="S472" s="213">
        <f t="shared" si="68"/>
        <v>34339483.559999995</v>
      </c>
      <c r="T472" s="213">
        <f t="shared" si="68"/>
        <v>17589264.550000004</v>
      </c>
      <c r="U472" s="213">
        <f t="shared" si="68"/>
        <v>20058848.609999999</v>
      </c>
      <c r="V472" s="213">
        <f t="shared" si="68"/>
        <v>12924004.769999998</v>
      </c>
      <c r="W472" s="213">
        <f t="shared" si="68"/>
        <v>10711143.359999999</v>
      </c>
      <c r="X472" s="213">
        <f t="shared" si="68"/>
        <v>124099999.54000001</v>
      </c>
      <c r="Y472" s="213">
        <f t="shared" si="68"/>
        <v>14227580.739999998</v>
      </c>
      <c r="Z472" s="213">
        <f t="shared" si="68"/>
        <v>33442981.469999995</v>
      </c>
      <c r="AA472" s="213">
        <f t="shared" si="68"/>
        <v>28182174.059999995</v>
      </c>
      <c r="AB472" s="213">
        <f t="shared" si="68"/>
        <v>11037236.82</v>
      </c>
      <c r="AC472" s="213">
        <f t="shared" si="68"/>
        <v>11118061.280000001</v>
      </c>
      <c r="AD472" s="213">
        <f t="shared" si="68"/>
        <v>15285846</v>
      </c>
      <c r="AE472" s="213">
        <f t="shared" si="68"/>
        <v>46584953.230000004</v>
      </c>
      <c r="AF472" s="213">
        <f t="shared" si="68"/>
        <v>12444941.460000001</v>
      </c>
      <c r="AG472" s="213">
        <f t="shared" si="68"/>
        <v>16136201.52</v>
      </c>
      <c r="AH472" s="213">
        <f t="shared" si="68"/>
        <v>21613779.569999997</v>
      </c>
      <c r="AI472" s="213">
        <f t="shared" si="68"/>
        <v>26394915.550000001</v>
      </c>
      <c r="AJ472" s="213">
        <f t="shared" si="68"/>
        <v>16595725.27</v>
      </c>
      <c r="AK472" s="213">
        <f t="shared" si="68"/>
        <v>9170019.3100000005</v>
      </c>
      <c r="AL472" s="213">
        <f t="shared" si="68"/>
        <v>302597830.44</v>
      </c>
      <c r="AM472" s="213">
        <f t="shared" si="68"/>
        <v>20248352.129999999</v>
      </c>
      <c r="AN472" s="213">
        <f t="shared" si="68"/>
        <v>10343495.870000001</v>
      </c>
      <c r="AO472" s="213">
        <f t="shared" si="68"/>
        <v>31221159.709999997</v>
      </c>
      <c r="AP472" s="213">
        <f t="shared" si="68"/>
        <v>25526384.860000003</v>
      </c>
      <c r="AQ472" s="213">
        <f t="shared" si="68"/>
        <v>16596933.019999998</v>
      </c>
      <c r="AR472" s="213">
        <f t="shared" si="68"/>
        <v>5471949.1299999999</v>
      </c>
      <c r="AS472" s="213">
        <f t="shared" si="68"/>
        <v>54315527.13000001</v>
      </c>
      <c r="AT472" s="213">
        <f t="shared" si="68"/>
        <v>19233959.500000004</v>
      </c>
      <c r="AU472" s="213">
        <f t="shared" si="68"/>
        <v>41454267.740000002</v>
      </c>
      <c r="AV472" s="213">
        <f t="shared" si="68"/>
        <v>26987767.84</v>
      </c>
      <c r="AW472" s="213">
        <f t="shared" si="68"/>
        <v>15028559.26</v>
      </c>
      <c r="AX472" s="213">
        <f t="shared" si="68"/>
        <v>8918543.1799999978</v>
      </c>
      <c r="AY472" s="213">
        <f t="shared" si="68"/>
        <v>14262484.659999998</v>
      </c>
      <c r="AZ472" s="213">
        <f t="shared" si="68"/>
        <v>16331714.32</v>
      </c>
      <c r="BA472" s="213">
        <f t="shared" si="68"/>
        <v>14567878.200000003</v>
      </c>
      <c r="BB472" s="213">
        <f t="shared" si="68"/>
        <v>64407943.729999989</v>
      </c>
      <c r="BC472" s="213">
        <f t="shared" si="68"/>
        <v>16173745.640000001</v>
      </c>
      <c r="BD472" s="213">
        <f t="shared" si="68"/>
        <v>72904569.340000004</v>
      </c>
      <c r="BE472" s="213">
        <f t="shared" si="68"/>
        <v>23187502.279999997</v>
      </c>
      <c r="BF472" s="213">
        <f t="shared" si="68"/>
        <v>8203626.4399999985</v>
      </c>
      <c r="BG472" s="213">
        <f t="shared" si="68"/>
        <v>9137109.3900000006</v>
      </c>
      <c r="BH472" s="213">
        <f t="shared" si="68"/>
        <v>76801321.400000006</v>
      </c>
      <c r="BI472" s="213">
        <f t="shared" si="68"/>
        <v>12574008.160000002</v>
      </c>
      <c r="BJ472" s="213">
        <f t="shared" si="68"/>
        <v>6795049.2299999995</v>
      </c>
      <c r="BK472" s="213">
        <f t="shared" si="68"/>
        <v>15855432.91</v>
      </c>
      <c r="BL472" s="213">
        <f t="shared" si="68"/>
        <v>13283341.84</v>
      </c>
      <c r="BM472" s="213">
        <f t="shared" si="68"/>
        <v>70501185.590000004</v>
      </c>
      <c r="BN472" s="213">
        <f t="shared" si="68"/>
        <v>30021451.98</v>
      </c>
      <c r="BO472" s="213">
        <f t="shared" si="68"/>
        <v>18432528.810000002</v>
      </c>
      <c r="BP472" s="213">
        <f t="shared" si="68"/>
        <v>33377547.369999997</v>
      </c>
      <c r="BQ472" s="213">
        <f t="shared" ref="BQ472:CM472" si="69">+BQ47+BQ48+BQ53+BQ54+BQ58+BQ59+BQ60+BQ63+BQ72+BQ76+BQ77+BQ78</f>
        <v>22981253.399999995</v>
      </c>
      <c r="BR472" s="213">
        <f t="shared" si="69"/>
        <v>16085158.42</v>
      </c>
      <c r="BS472" s="213">
        <f t="shared" si="69"/>
        <v>384098146.83999997</v>
      </c>
      <c r="BT472" s="213">
        <f t="shared" si="69"/>
        <v>21462735.34</v>
      </c>
      <c r="BU472" s="213">
        <f t="shared" si="69"/>
        <v>20292998.219999999</v>
      </c>
      <c r="BV472" s="213">
        <f t="shared" si="69"/>
        <v>80053956.25999999</v>
      </c>
      <c r="BW472" s="213">
        <f t="shared" si="69"/>
        <v>2338566.94</v>
      </c>
      <c r="BX472" s="213">
        <f t="shared" si="69"/>
        <v>14669199.550000003</v>
      </c>
      <c r="BY472" s="213">
        <f t="shared" si="69"/>
        <v>50587107.140000001</v>
      </c>
      <c r="BZ472" s="213">
        <f t="shared" si="69"/>
        <v>12060872.029999997</v>
      </c>
      <c r="CA472" s="213">
        <f t="shared" si="69"/>
        <v>16963219.839999996</v>
      </c>
      <c r="CB472" s="213">
        <f t="shared" si="69"/>
        <v>12758780.82</v>
      </c>
      <c r="CC472" s="213">
        <f t="shared" si="69"/>
        <v>22601328.209999997</v>
      </c>
      <c r="CD472" s="213">
        <f t="shared" si="69"/>
        <v>40739404.490000002</v>
      </c>
      <c r="CE472" s="213">
        <f t="shared" si="69"/>
        <v>20934298.48</v>
      </c>
      <c r="CF472" s="213">
        <f t="shared" si="69"/>
        <v>40038250.700000003</v>
      </c>
      <c r="CG472" s="213">
        <f t="shared" si="69"/>
        <v>10397379.559999999</v>
      </c>
      <c r="CH472" s="213">
        <f t="shared" si="69"/>
        <v>8451387.9700000007</v>
      </c>
      <c r="CI472" s="213">
        <f t="shared" si="69"/>
        <v>15694625.629999999</v>
      </c>
      <c r="CJ472" s="213">
        <f t="shared" si="69"/>
        <v>9338018.7300000004</v>
      </c>
      <c r="CK472" s="213">
        <f t="shared" si="69"/>
        <v>56620283.610000007</v>
      </c>
      <c r="CL472" s="213">
        <f t="shared" si="69"/>
        <v>9443530.7199999988</v>
      </c>
      <c r="CM472" s="213">
        <f t="shared" si="69"/>
        <v>10303740.639999999</v>
      </c>
    </row>
    <row r="473" spans="3:91" s="122" customFormat="1" ht="25.95" customHeight="1">
      <c r="C473" s="207" t="s">
        <v>705</v>
      </c>
      <c r="D473" s="212">
        <f>+D49+D50+D51+D61+D62+D66+D67+D68+D69+D71+D73+D74</f>
        <v>23898202.009999998</v>
      </c>
      <c r="E473" s="212">
        <f t="shared" ref="E473:BP473" si="70">+E49+E50+E51+E61+E62+E66+E67+E68+E69+E71+E73+E74</f>
        <v>2586771.7700000005</v>
      </c>
      <c r="F473" s="212">
        <f t="shared" si="70"/>
        <v>345960.23</v>
      </c>
      <c r="G473" s="212">
        <f t="shared" si="70"/>
        <v>369422.73</v>
      </c>
      <c r="H473" s="212">
        <f t="shared" si="70"/>
        <v>836498.38000000012</v>
      </c>
      <c r="I473" s="212">
        <f t="shared" si="70"/>
        <v>2839556.6799999992</v>
      </c>
      <c r="J473" s="212">
        <f t="shared" si="70"/>
        <v>2526672.5199999996</v>
      </c>
      <c r="K473" s="212">
        <f t="shared" si="70"/>
        <v>12293553.290000001</v>
      </c>
      <c r="L473" s="212">
        <f t="shared" si="70"/>
        <v>1590097.8399999999</v>
      </c>
      <c r="M473" s="212">
        <f t="shared" si="70"/>
        <v>429743.25</v>
      </c>
      <c r="N473" s="212">
        <f t="shared" si="70"/>
        <v>5828121.0099999998</v>
      </c>
      <c r="O473" s="212">
        <f t="shared" si="70"/>
        <v>167929.18</v>
      </c>
      <c r="P473" s="212">
        <f t="shared" si="70"/>
        <v>20408772.540000003</v>
      </c>
      <c r="Q473" s="212">
        <f t="shared" si="70"/>
        <v>1636862.9599999997</v>
      </c>
      <c r="R473" s="212">
        <f t="shared" si="70"/>
        <v>5810419.96</v>
      </c>
      <c r="S473" s="212">
        <f t="shared" si="70"/>
        <v>4947770.0199999996</v>
      </c>
      <c r="T473" s="212">
        <f t="shared" si="70"/>
        <v>1845041.8699999999</v>
      </c>
      <c r="U473" s="212">
        <f t="shared" si="70"/>
        <v>278742.3899999999</v>
      </c>
      <c r="V473" s="212">
        <f t="shared" si="70"/>
        <v>285996.98</v>
      </c>
      <c r="W473" s="212">
        <f t="shared" si="70"/>
        <v>269012.5</v>
      </c>
      <c r="X473" s="212">
        <f t="shared" si="70"/>
        <v>58322158.060000002</v>
      </c>
      <c r="Y473" s="212">
        <f t="shared" si="70"/>
        <v>295156.49</v>
      </c>
      <c r="Z473" s="212">
        <f t="shared" si="70"/>
        <v>1735611.4</v>
      </c>
      <c r="AA473" s="212">
        <f t="shared" si="70"/>
        <v>595643.39</v>
      </c>
      <c r="AB473" s="212">
        <f t="shared" si="70"/>
        <v>123614</v>
      </c>
      <c r="AC473" s="212">
        <f t="shared" si="70"/>
        <v>1060241.77</v>
      </c>
      <c r="AD473" s="212">
        <f t="shared" si="70"/>
        <v>507135.5</v>
      </c>
      <c r="AE473" s="212">
        <f t="shared" si="70"/>
        <v>2053030.24</v>
      </c>
      <c r="AF473" s="212">
        <f t="shared" si="70"/>
        <v>321538.5</v>
      </c>
      <c r="AG473" s="212">
        <f t="shared" si="70"/>
        <v>199610.84999999998</v>
      </c>
      <c r="AH473" s="212">
        <f t="shared" si="70"/>
        <v>1899381.14</v>
      </c>
      <c r="AI473" s="212">
        <f t="shared" si="70"/>
        <v>2735278.1899999995</v>
      </c>
      <c r="AJ473" s="212">
        <f t="shared" si="70"/>
        <v>487971.51</v>
      </c>
      <c r="AK473" s="212">
        <f t="shared" si="70"/>
        <v>610631.25</v>
      </c>
      <c r="AL473" s="212">
        <f t="shared" si="70"/>
        <v>148666882.82999998</v>
      </c>
      <c r="AM473" s="212">
        <f t="shared" si="70"/>
        <v>660094</v>
      </c>
      <c r="AN473" s="212">
        <f t="shared" si="70"/>
        <v>677085.91</v>
      </c>
      <c r="AO473" s="212">
        <f t="shared" si="70"/>
        <v>4883642</v>
      </c>
      <c r="AP473" s="212">
        <f t="shared" si="70"/>
        <v>1720297.1800000002</v>
      </c>
      <c r="AQ473" s="212">
        <f t="shared" si="70"/>
        <v>562945.34</v>
      </c>
      <c r="AR473" s="212">
        <f t="shared" si="70"/>
        <v>109233.07</v>
      </c>
      <c r="AS473" s="212">
        <f t="shared" si="70"/>
        <v>18143483.010000002</v>
      </c>
      <c r="AT473" s="212">
        <f t="shared" si="70"/>
        <v>1006748.13</v>
      </c>
      <c r="AU473" s="212">
        <f t="shared" si="70"/>
        <v>1640211.1400000001</v>
      </c>
      <c r="AV473" s="212">
        <f t="shared" si="70"/>
        <v>764813.12999999989</v>
      </c>
      <c r="AW473" s="212">
        <f t="shared" si="70"/>
        <v>222366</v>
      </c>
      <c r="AX473" s="212">
        <f t="shared" si="70"/>
        <v>681255.61</v>
      </c>
      <c r="AY473" s="212">
        <f t="shared" si="70"/>
        <v>515011.23000000004</v>
      </c>
      <c r="AZ473" s="212">
        <f t="shared" si="70"/>
        <v>476711.65</v>
      </c>
      <c r="BA473" s="212">
        <f t="shared" si="70"/>
        <v>332360.16000000003</v>
      </c>
      <c r="BB473" s="212">
        <f t="shared" si="70"/>
        <v>19331784.349999998</v>
      </c>
      <c r="BC473" s="212">
        <f t="shared" si="70"/>
        <v>1507320.0799999998</v>
      </c>
      <c r="BD473" s="212">
        <f t="shared" si="70"/>
        <v>42265561.509999998</v>
      </c>
      <c r="BE473" s="212">
        <f t="shared" si="70"/>
        <v>-1580140.86</v>
      </c>
      <c r="BF473" s="212">
        <f t="shared" si="70"/>
        <v>423056.5</v>
      </c>
      <c r="BG473" s="212">
        <f t="shared" si="70"/>
        <v>2853498.37</v>
      </c>
      <c r="BH473" s="212">
        <f t="shared" si="70"/>
        <v>16959670.260000002</v>
      </c>
      <c r="BI473" s="212">
        <f t="shared" si="70"/>
        <v>301003.07999999996</v>
      </c>
      <c r="BJ473" s="212">
        <f t="shared" si="70"/>
        <v>704607.29</v>
      </c>
      <c r="BK473" s="212">
        <f t="shared" si="70"/>
        <v>928525.55</v>
      </c>
      <c r="BL473" s="212">
        <f t="shared" si="70"/>
        <v>424959.56</v>
      </c>
      <c r="BM473" s="212">
        <f t="shared" si="70"/>
        <v>36925966.369999997</v>
      </c>
      <c r="BN473" s="212">
        <f t="shared" si="70"/>
        <v>750550.67</v>
      </c>
      <c r="BO473" s="212">
        <f t="shared" si="70"/>
        <v>1742191.48</v>
      </c>
      <c r="BP473" s="212">
        <f t="shared" si="70"/>
        <v>565529.71</v>
      </c>
      <c r="BQ473" s="212">
        <f t="shared" ref="BQ473:CM473" si="71">+BQ49+BQ50+BQ51+BQ61+BQ62+BQ66+BQ67+BQ68+BQ69+BQ71+BQ73+BQ74</f>
        <v>332092.21999999997</v>
      </c>
      <c r="BR473" s="212">
        <f t="shared" si="71"/>
        <v>942831.33000000007</v>
      </c>
      <c r="BS473" s="212">
        <f t="shared" si="71"/>
        <v>112516166.81</v>
      </c>
      <c r="BT473" s="212">
        <f t="shared" si="71"/>
        <v>4354321.37</v>
      </c>
      <c r="BU473" s="212">
        <f t="shared" si="71"/>
        <v>429202.14</v>
      </c>
      <c r="BV473" s="212">
        <f t="shared" si="71"/>
        <v>14857034.16</v>
      </c>
      <c r="BW473" s="212">
        <f t="shared" si="71"/>
        <v>751152.11</v>
      </c>
      <c r="BX473" s="212">
        <f t="shared" si="71"/>
        <v>283606.11</v>
      </c>
      <c r="BY473" s="212">
        <f t="shared" si="71"/>
        <v>3454601.3000000003</v>
      </c>
      <c r="BZ473" s="212">
        <f t="shared" si="71"/>
        <v>574637.77</v>
      </c>
      <c r="CA473" s="212">
        <f t="shared" si="71"/>
        <v>230955</v>
      </c>
      <c r="CB473" s="212">
        <f t="shared" si="71"/>
        <v>844547.66</v>
      </c>
      <c r="CC473" s="212">
        <f t="shared" si="71"/>
        <v>3453878.44</v>
      </c>
      <c r="CD473" s="212">
        <f t="shared" si="71"/>
        <v>3478561.2100000004</v>
      </c>
      <c r="CE473" s="212">
        <f t="shared" si="71"/>
        <v>2278323.16</v>
      </c>
      <c r="CF473" s="212">
        <f t="shared" si="71"/>
        <v>3931016.6900000004</v>
      </c>
      <c r="CG473" s="212">
        <f t="shared" si="71"/>
        <v>1944505.62</v>
      </c>
      <c r="CH473" s="212">
        <f t="shared" si="71"/>
        <v>1159388.48</v>
      </c>
      <c r="CI473" s="212">
        <f t="shared" si="71"/>
        <v>154294.6</v>
      </c>
      <c r="CJ473" s="212">
        <f t="shared" si="71"/>
        <v>1618585.66</v>
      </c>
      <c r="CK473" s="212">
        <f t="shared" si="71"/>
        <v>14128615.899999999</v>
      </c>
      <c r="CL473" s="212">
        <f t="shared" si="71"/>
        <v>795583.57</v>
      </c>
      <c r="CM473" s="212">
        <f t="shared" si="71"/>
        <v>1620978.3800000001</v>
      </c>
    </row>
    <row r="474" spans="3:91" s="122" customFormat="1" ht="25.95" customHeight="1">
      <c r="C474" s="207" t="s">
        <v>706</v>
      </c>
      <c r="D474" s="213">
        <f>+D55+D56+D57+D64+D70</f>
        <v>19340678.890000001</v>
      </c>
      <c r="E474" s="213">
        <f t="shared" ref="E474:BP474" si="72">+E55+E56+E57+E64+E70</f>
        <v>341899.09</v>
      </c>
      <c r="F474" s="213">
        <f t="shared" si="72"/>
        <v>2825509.74</v>
      </c>
      <c r="G474" s="213">
        <f t="shared" si="72"/>
        <v>1376418.14</v>
      </c>
      <c r="H474" s="213">
        <f t="shared" si="72"/>
        <v>5050193.63</v>
      </c>
      <c r="I474" s="213">
        <f t="shared" si="72"/>
        <v>2673980.58</v>
      </c>
      <c r="J474" s="213">
        <f t="shared" si="72"/>
        <v>6918265.4299999997</v>
      </c>
      <c r="K474" s="213">
        <f t="shared" si="72"/>
        <v>3278531.66</v>
      </c>
      <c r="L474" s="213">
        <f t="shared" si="72"/>
        <v>1462987.74</v>
      </c>
      <c r="M474" s="213">
        <f t="shared" si="72"/>
        <v>4993825.08</v>
      </c>
      <c r="N474" s="213">
        <f t="shared" si="72"/>
        <v>5497077.9199999999</v>
      </c>
      <c r="O474" s="213">
        <f t="shared" si="72"/>
        <v>2515715.75</v>
      </c>
      <c r="P474" s="213">
        <f t="shared" si="72"/>
        <v>18925946.850000001</v>
      </c>
      <c r="Q474" s="213">
        <f t="shared" si="72"/>
        <v>2615800.1</v>
      </c>
      <c r="R474" s="213">
        <f t="shared" si="72"/>
        <v>3726025.21</v>
      </c>
      <c r="S474" s="213">
        <f t="shared" si="72"/>
        <v>6560612.8699999992</v>
      </c>
      <c r="T474" s="213">
        <f t="shared" si="72"/>
        <v>3611541.0700000003</v>
      </c>
      <c r="U474" s="213">
        <f t="shared" si="72"/>
        <v>6225946.6600000001</v>
      </c>
      <c r="V474" s="213">
        <f t="shared" si="72"/>
        <v>1634722.11</v>
      </c>
      <c r="W474" s="213">
        <f t="shared" si="72"/>
        <v>4931801.28</v>
      </c>
      <c r="X474" s="213">
        <f t="shared" si="72"/>
        <v>15866990.02</v>
      </c>
      <c r="Y474" s="213">
        <f t="shared" si="72"/>
        <v>3127121.33</v>
      </c>
      <c r="Z474" s="213">
        <f t="shared" si="72"/>
        <v>1812572.69</v>
      </c>
      <c r="AA474" s="213">
        <f t="shared" si="72"/>
        <v>8177047.8899999997</v>
      </c>
      <c r="AB474" s="213">
        <f t="shared" si="72"/>
        <v>6255543.5899999999</v>
      </c>
      <c r="AC474" s="213">
        <f t="shared" si="72"/>
        <v>2092042.2</v>
      </c>
      <c r="AD474" s="213">
        <f t="shared" si="72"/>
        <v>937320.16</v>
      </c>
      <c r="AE474" s="213">
        <f t="shared" si="72"/>
        <v>5751875.4899999993</v>
      </c>
      <c r="AF474" s="213">
        <f t="shared" si="72"/>
        <v>397143.99</v>
      </c>
      <c r="AG474" s="213">
        <f t="shared" si="72"/>
        <v>6045749.1300000008</v>
      </c>
      <c r="AH474" s="213">
        <f t="shared" si="72"/>
        <v>7283443.8500000006</v>
      </c>
      <c r="AI474" s="213">
        <f t="shared" si="72"/>
        <v>7470270.0699999994</v>
      </c>
      <c r="AJ474" s="213">
        <f t="shared" si="72"/>
        <v>1277237.79</v>
      </c>
      <c r="AK474" s="213">
        <f t="shared" si="72"/>
        <v>1172072.8999999999</v>
      </c>
      <c r="AL474" s="213">
        <f t="shared" si="72"/>
        <v>42602659.590000004</v>
      </c>
      <c r="AM474" s="213">
        <f t="shared" si="72"/>
        <v>5026555.21</v>
      </c>
      <c r="AN474" s="213">
        <f t="shared" si="72"/>
        <v>2112399.08</v>
      </c>
      <c r="AO474" s="213">
        <f t="shared" si="72"/>
        <v>4380728.34</v>
      </c>
      <c r="AP474" s="213">
        <f t="shared" si="72"/>
        <v>961410.65999999992</v>
      </c>
      <c r="AQ474" s="213">
        <f t="shared" si="72"/>
        <v>4270509.25</v>
      </c>
      <c r="AR474" s="213">
        <f t="shared" si="72"/>
        <v>4190933.01</v>
      </c>
      <c r="AS474" s="213">
        <f t="shared" si="72"/>
        <v>20547530.120000001</v>
      </c>
      <c r="AT474" s="213">
        <f t="shared" si="72"/>
        <v>1928033.62</v>
      </c>
      <c r="AU474" s="213">
        <f t="shared" si="72"/>
        <v>9538448.1099999994</v>
      </c>
      <c r="AV474" s="213">
        <f t="shared" si="72"/>
        <v>3694163.61</v>
      </c>
      <c r="AW474" s="213">
        <f t="shared" si="72"/>
        <v>3730094.0300000003</v>
      </c>
      <c r="AX474" s="213">
        <f t="shared" si="72"/>
        <v>1812604.5399999998</v>
      </c>
      <c r="AY474" s="213">
        <f t="shared" si="72"/>
        <v>4986268.5999999996</v>
      </c>
      <c r="AZ474" s="213">
        <f t="shared" si="72"/>
        <v>5709015.1699999999</v>
      </c>
      <c r="BA474" s="213">
        <f t="shared" si="72"/>
        <v>1753260.69</v>
      </c>
      <c r="BB474" s="213">
        <f t="shared" si="72"/>
        <v>10578365.960000001</v>
      </c>
      <c r="BC474" s="213">
        <f t="shared" si="72"/>
        <v>906837.40000000014</v>
      </c>
      <c r="BD474" s="213">
        <f t="shared" si="72"/>
        <v>12156794.91</v>
      </c>
      <c r="BE474" s="213">
        <f t="shared" si="72"/>
        <v>8266217.4299999997</v>
      </c>
      <c r="BF474" s="213">
        <f t="shared" si="72"/>
        <v>1602732.24</v>
      </c>
      <c r="BG474" s="213">
        <f t="shared" si="72"/>
        <v>5523006.0999999996</v>
      </c>
      <c r="BH474" s="213">
        <f t="shared" si="72"/>
        <v>9393590.0800000001</v>
      </c>
      <c r="BI474" s="213">
        <f t="shared" si="72"/>
        <v>953324.26</v>
      </c>
      <c r="BJ474" s="213">
        <f t="shared" si="72"/>
        <v>767620.17</v>
      </c>
      <c r="BK474" s="213">
        <f t="shared" si="72"/>
        <v>1486530.72</v>
      </c>
      <c r="BL474" s="213">
        <f t="shared" si="72"/>
        <v>2064034.62</v>
      </c>
      <c r="BM474" s="213">
        <f t="shared" si="72"/>
        <v>10744106.779999999</v>
      </c>
      <c r="BN474" s="213">
        <f t="shared" si="72"/>
        <v>4831346.71</v>
      </c>
      <c r="BO474" s="213">
        <f t="shared" si="72"/>
        <v>2776772.21</v>
      </c>
      <c r="BP474" s="213">
        <f t="shared" si="72"/>
        <v>8306508.7200000007</v>
      </c>
      <c r="BQ474" s="213">
        <f t="shared" ref="BQ474:CM474" si="73">+BQ55+BQ56+BQ57+BQ64+BQ70</f>
        <v>7899653.2599999998</v>
      </c>
      <c r="BR474" s="213">
        <f t="shared" si="73"/>
        <v>1213397.32</v>
      </c>
      <c r="BS474" s="213">
        <f t="shared" si="73"/>
        <v>26103912.25</v>
      </c>
      <c r="BT474" s="213">
        <f t="shared" si="73"/>
        <v>4485414.3100000005</v>
      </c>
      <c r="BU474" s="213">
        <f t="shared" si="73"/>
        <v>6787594.4100000001</v>
      </c>
      <c r="BV474" s="213">
        <f t="shared" si="73"/>
        <v>14162211.059999999</v>
      </c>
      <c r="BW474" s="213">
        <f t="shared" si="73"/>
        <v>802590.39</v>
      </c>
      <c r="BX474" s="213">
        <f t="shared" si="73"/>
        <v>2906737.74</v>
      </c>
      <c r="BY474" s="213">
        <f t="shared" si="73"/>
        <v>10317409.719999999</v>
      </c>
      <c r="BZ474" s="213">
        <f t="shared" si="73"/>
        <v>2306460.8899999997</v>
      </c>
      <c r="CA474" s="213">
        <f t="shared" si="73"/>
        <v>1265708.52</v>
      </c>
      <c r="CB474" s="213">
        <f t="shared" si="73"/>
        <v>2413769.52</v>
      </c>
      <c r="CC474" s="213">
        <f t="shared" si="73"/>
        <v>7365510.2799999993</v>
      </c>
      <c r="CD474" s="213">
        <f t="shared" si="73"/>
        <v>3732989.6500000004</v>
      </c>
      <c r="CE474" s="213">
        <f t="shared" si="73"/>
        <v>10415422.890000001</v>
      </c>
      <c r="CF474" s="213">
        <f t="shared" si="73"/>
        <v>1507825.22</v>
      </c>
      <c r="CG474" s="213">
        <f t="shared" si="73"/>
        <v>2982887.48</v>
      </c>
      <c r="CH474" s="213">
        <f t="shared" si="73"/>
        <v>3706300.4</v>
      </c>
      <c r="CI474" s="213">
        <f t="shared" si="73"/>
        <v>6423549.0500000007</v>
      </c>
      <c r="CJ474" s="213">
        <f t="shared" si="73"/>
        <v>2590170.4500000002</v>
      </c>
      <c r="CK474" s="213">
        <f t="shared" si="73"/>
        <v>8974299.1099999994</v>
      </c>
      <c r="CL474" s="213">
        <f t="shared" si="73"/>
        <v>4984703.58</v>
      </c>
      <c r="CM474" s="213">
        <f t="shared" si="73"/>
        <v>1999260.13</v>
      </c>
    </row>
    <row r="475" spans="3:91" s="122" customFormat="1" ht="25.95" customHeight="1">
      <c r="C475" s="207" t="s">
        <v>707</v>
      </c>
      <c r="D475" s="212">
        <f>+D23</f>
        <v>932478</v>
      </c>
      <c r="E475" s="212">
        <f t="shared" ref="E475:BP475" si="74">+E23</f>
        <v>46300</v>
      </c>
      <c r="F475" s="212">
        <f t="shared" si="74"/>
        <v>49500</v>
      </c>
      <c r="G475" s="212">
        <f t="shared" si="74"/>
        <v>0</v>
      </c>
      <c r="H475" s="212">
        <f t="shared" si="74"/>
        <v>10650</v>
      </c>
      <c r="I475" s="212">
        <f t="shared" si="74"/>
        <v>47600</v>
      </c>
      <c r="J475" s="212">
        <f t="shared" si="74"/>
        <v>42200</v>
      </c>
      <c r="K475" s="212">
        <f t="shared" si="74"/>
        <v>46900</v>
      </c>
      <c r="L475" s="212">
        <f t="shared" si="74"/>
        <v>66550</v>
      </c>
      <c r="M475" s="212">
        <f t="shared" si="74"/>
        <v>10450</v>
      </c>
      <c r="N475" s="212">
        <f t="shared" si="74"/>
        <v>332350</v>
      </c>
      <c r="O475" s="212">
        <f t="shared" si="74"/>
        <v>24000</v>
      </c>
      <c r="P475" s="212">
        <f t="shared" si="74"/>
        <v>59250</v>
      </c>
      <c r="Q475" s="212">
        <f t="shared" si="74"/>
        <v>120800</v>
      </c>
      <c r="R475" s="212">
        <f t="shared" si="74"/>
        <v>0</v>
      </c>
      <c r="S475" s="212">
        <f t="shared" si="74"/>
        <v>0</v>
      </c>
      <c r="T475" s="212">
        <f t="shared" si="74"/>
        <v>56100</v>
      </c>
      <c r="U475" s="212">
        <f t="shared" si="74"/>
        <v>0</v>
      </c>
      <c r="V475" s="212">
        <f t="shared" si="74"/>
        <v>100000</v>
      </c>
      <c r="W475" s="212">
        <f t="shared" si="74"/>
        <v>15700</v>
      </c>
      <c r="X475" s="212">
        <f t="shared" si="74"/>
        <v>137700</v>
      </c>
      <c r="Y475" s="212">
        <f t="shared" si="74"/>
        <v>12750</v>
      </c>
      <c r="Z475" s="212">
        <f t="shared" si="74"/>
        <v>42300</v>
      </c>
      <c r="AA475" s="212">
        <f t="shared" si="74"/>
        <v>39450</v>
      </c>
      <c r="AB475" s="212">
        <f t="shared" si="74"/>
        <v>0</v>
      </c>
      <c r="AC475" s="212">
        <f t="shared" si="74"/>
        <v>15750</v>
      </c>
      <c r="AD475" s="212">
        <f t="shared" si="74"/>
        <v>0</v>
      </c>
      <c r="AE475" s="212">
        <f t="shared" si="74"/>
        <v>22100</v>
      </c>
      <c r="AF475" s="212">
        <f t="shared" si="74"/>
        <v>41250</v>
      </c>
      <c r="AG475" s="212">
        <f t="shared" si="74"/>
        <v>2200</v>
      </c>
      <c r="AH475" s="212">
        <f t="shared" si="74"/>
        <v>19900</v>
      </c>
      <c r="AI475" s="212">
        <f t="shared" si="74"/>
        <v>25400</v>
      </c>
      <c r="AJ475" s="212">
        <f t="shared" si="74"/>
        <v>7050</v>
      </c>
      <c r="AK475" s="212">
        <f t="shared" si="74"/>
        <v>62950</v>
      </c>
      <c r="AL475" s="212">
        <f t="shared" si="74"/>
        <v>203200</v>
      </c>
      <c r="AM475" s="212">
        <f t="shared" si="74"/>
        <v>0</v>
      </c>
      <c r="AN475" s="212">
        <f t="shared" si="74"/>
        <v>16850</v>
      </c>
      <c r="AO475" s="212">
        <f t="shared" si="74"/>
        <v>0</v>
      </c>
      <c r="AP475" s="212">
        <f t="shared" si="74"/>
        <v>81400</v>
      </c>
      <c r="AQ475" s="212">
        <f t="shared" si="74"/>
        <v>23500</v>
      </c>
      <c r="AR475" s="212">
        <f t="shared" si="74"/>
        <v>84600</v>
      </c>
      <c r="AS475" s="212">
        <f t="shared" si="74"/>
        <v>41200</v>
      </c>
      <c r="AT475" s="212">
        <f t="shared" si="74"/>
        <v>19000</v>
      </c>
      <c r="AU475" s="212">
        <f t="shared" si="74"/>
        <v>189150</v>
      </c>
      <c r="AV475" s="212">
        <f t="shared" si="74"/>
        <v>150850</v>
      </c>
      <c r="AW475" s="212">
        <f t="shared" si="74"/>
        <v>49400</v>
      </c>
      <c r="AX475" s="212">
        <f t="shared" si="74"/>
        <v>19700</v>
      </c>
      <c r="AY475" s="212">
        <f t="shared" si="74"/>
        <v>29550</v>
      </c>
      <c r="AZ475" s="212">
        <f t="shared" si="74"/>
        <v>7650</v>
      </c>
      <c r="BA475" s="212">
        <f t="shared" si="74"/>
        <v>14750</v>
      </c>
      <c r="BB475" s="212">
        <f t="shared" si="74"/>
        <v>0</v>
      </c>
      <c r="BC475" s="212">
        <f t="shared" si="74"/>
        <v>17150</v>
      </c>
      <c r="BD475" s="212">
        <f t="shared" si="74"/>
        <v>103100</v>
      </c>
      <c r="BE475" s="212">
        <f t="shared" si="74"/>
        <v>4500</v>
      </c>
      <c r="BF475" s="212">
        <f t="shared" si="74"/>
        <v>11550</v>
      </c>
      <c r="BG475" s="212">
        <f t="shared" si="74"/>
        <v>0</v>
      </c>
      <c r="BH475" s="212">
        <f t="shared" si="74"/>
        <v>41200</v>
      </c>
      <c r="BI475" s="212">
        <f t="shared" si="74"/>
        <v>4200</v>
      </c>
      <c r="BJ475" s="212">
        <f t="shared" si="74"/>
        <v>0</v>
      </c>
      <c r="BK475" s="212">
        <f t="shared" si="74"/>
        <v>34550</v>
      </c>
      <c r="BL475" s="212">
        <f t="shared" si="74"/>
        <v>0</v>
      </c>
      <c r="BM475" s="212">
        <f t="shared" si="74"/>
        <v>340100</v>
      </c>
      <c r="BN475" s="212">
        <f t="shared" si="74"/>
        <v>0</v>
      </c>
      <c r="BO475" s="212">
        <f t="shared" si="74"/>
        <v>12250</v>
      </c>
      <c r="BP475" s="212">
        <f t="shared" si="74"/>
        <v>0</v>
      </c>
      <c r="BQ475" s="212">
        <f t="shared" ref="BQ475:CM475" si="75">+BQ23</f>
        <v>16400</v>
      </c>
      <c r="BR475" s="212">
        <f t="shared" si="75"/>
        <v>0</v>
      </c>
      <c r="BS475" s="212">
        <f t="shared" si="75"/>
        <v>0</v>
      </c>
      <c r="BT475" s="212">
        <f t="shared" si="75"/>
        <v>72100</v>
      </c>
      <c r="BU475" s="212">
        <f t="shared" si="75"/>
        <v>0</v>
      </c>
      <c r="BV475" s="212">
        <f t="shared" si="75"/>
        <v>0</v>
      </c>
      <c r="BW475" s="212">
        <f t="shared" si="75"/>
        <v>0</v>
      </c>
      <c r="BX475" s="212">
        <f t="shared" si="75"/>
        <v>0</v>
      </c>
      <c r="BY475" s="212">
        <f t="shared" si="75"/>
        <v>0</v>
      </c>
      <c r="BZ475" s="212">
        <f t="shared" si="75"/>
        <v>23250</v>
      </c>
      <c r="CA475" s="212">
        <f t="shared" si="75"/>
        <v>57700</v>
      </c>
      <c r="CB475" s="212">
        <f t="shared" si="75"/>
        <v>4300</v>
      </c>
      <c r="CC475" s="212">
        <f t="shared" si="75"/>
        <v>34900</v>
      </c>
      <c r="CD475" s="212">
        <f t="shared" si="75"/>
        <v>51700</v>
      </c>
      <c r="CE475" s="212">
        <f t="shared" si="75"/>
        <v>8650</v>
      </c>
      <c r="CF475" s="212">
        <f t="shared" si="75"/>
        <v>15950</v>
      </c>
      <c r="CG475" s="212">
        <f t="shared" si="75"/>
        <v>0</v>
      </c>
      <c r="CH475" s="212">
        <f t="shared" si="75"/>
        <v>0</v>
      </c>
      <c r="CI475" s="212">
        <f t="shared" si="75"/>
        <v>0</v>
      </c>
      <c r="CJ475" s="212">
        <f t="shared" si="75"/>
        <v>22700</v>
      </c>
      <c r="CK475" s="212">
        <f t="shared" si="75"/>
        <v>77100</v>
      </c>
      <c r="CL475" s="212">
        <f t="shared" si="75"/>
        <v>4800</v>
      </c>
      <c r="CM475" s="212">
        <f t="shared" si="75"/>
        <v>3350</v>
      </c>
    </row>
    <row r="476" spans="3:91" s="122" customFormat="1" ht="25.95" customHeight="1">
      <c r="C476" s="209">
        <v>5</v>
      </c>
      <c r="D476" s="212">
        <f>+D80+D81+D82+D83+D84+D85+D86+D87+D88+D89+D90+D91+D92+D93+D94+D95+D96</f>
        <v>15006139.040000003</v>
      </c>
      <c r="E476" s="212">
        <f t="shared" ref="E476:BP476" si="76">+E80+E81+E82+E83+E84+E85+E86+E87+E88+E89+E90+E91+E92+E93+E94+E95+E96</f>
        <v>346105.99999999994</v>
      </c>
      <c r="F476" s="212">
        <f t="shared" si="76"/>
        <v>217851.36</v>
      </c>
      <c r="G476" s="212">
        <f t="shared" si="76"/>
        <v>171261.63</v>
      </c>
      <c r="H476" s="212">
        <f t="shared" si="76"/>
        <v>108695.78</v>
      </c>
      <c r="I476" s="212">
        <f t="shared" si="76"/>
        <v>539071.61999999988</v>
      </c>
      <c r="J476" s="212">
        <f t="shared" si="76"/>
        <v>251745.59000000003</v>
      </c>
      <c r="K476" s="212">
        <f t="shared" si="76"/>
        <v>1401367.94</v>
      </c>
      <c r="L476" s="212">
        <f t="shared" si="76"/>
        <v>192440.38000000003</v>
      </c>
      <c r="M476" s="212">
        <f t="shared" si="76"/>
        <v>138485.37</v>
      </c>
      <c r="N476" s="212">
        <f t="shared" si="76"/>
        <v>1594722.75</v>
      </c>
      <c r="O476" s="212">
        <f t="shared" si="76"/>
        <v>86238.42</v>
      </c>
      <c r="P476" s="212">
        <f t="shared" si="76"/>
        <v>4454573.9300000006</v>
      </c>
      <c r="Q476" s="212">
        <f t="shared" si="76"/>
        <v>426342.76</v>
      </c>
      <c r="R476" s="212">
        <f t="shared" si="76"/>
        <v>1261532.75</v>
      </c>
      <c r="S476" s="212">
        <f t="shared" si="76"/>
        <v>931661.59000000008</v>
      </c>
      <c r="T476" s="212">
        <f t="shared" si="76"/>
        <v>380372.97999999992</v>
      </c>
      <c r="U476" s="212">
        <f t="shared" si="76"/>
        <v>436390.32999999996</v>
      </c>
      <c r="V476" s="212">
        <f t="shared" si="76"/>
        <v>322053.51999999996</v>
      </c>
      <c r="W476" s="212">
        <f t="shared" si="76"/>
        <v>189168.76999999996</v>
      </c>
      <c r="X476" s="212">
        <f t="shared" si="76"/>
        <v>22795072.93</v>
      </c>
      <c r="Y476" s="212">
        <f t="shared" si="76"/>
        <v>446558.12</v>
      </c>
      <c r="Z476" s="212">
        <f t="shared" si="76"/>
        <v>659757.77</v>
      </c>
      <c r="AA476" s="212">
        <f t="shared" si="76"/>
        <v>244986.46</v>
      </c>
      <c r="AB476" s="212">
        <f t="shared" si="76"/>
        <v>133381.00000000003</v>
      </c>
      <c r="AC476" s="212">
        <f t="shared" si="76"/>
        <v>354691</v>
      </c>
      <c r="AD476" s="212">
        <f t="shared" si="76"/>
        <v>251734</v>
      </c>
      <c r="AE476" s="212">
        <f t="shared" si="76"/>
        <v>1322663</v>
      </c>
      <c r="AF476" s="212">
        <f t="shared" si="76"/>
        <v>491281.63</v>
      </c>
      <c r="AG476" s="212">
        <f t="shared" si="76"/>
        <v>253898.02999999997</v>
      </c>
      <c r="AH476" s="212">
        <f t="shared" si="76"/>
        <v>347864.32999999996</v>
      </c>
      <c r="AI476" s="212">
        <f t="shared" si="76"/>
        <v>969282.83000000007</v>
      </c>
      <c r="AJ476" s="212">
        <f t="shared" si="76"/>
        <v>374875.63999999996</v>
      </c>
      <c r="AK476" s="212">
        <f t="shared" si="76"/>
        <v>185896.75</v>
      </c>
      <c r="AL476" s="212">
        <f t="shared" si="76"/>
        <v>38013761.930000007</v>
      </c>
      <c r="AM476" s="212">
        <f t="shared" si="76"/>
        <v>480452.93</v>
      </c>
      <c r="AN476" s="212">
        <f t="shared" si="76"/>
        <v>232847.98</v>
      </c>
      <c r="AO476" s="212">
        <f t="shared" si="76"/>
        <v>1144201.56</v>
      </c>
      <c r="AP476" s="212">
        <f t="shared" si="76"/>
        <v>1315936</v>
      </c>
      <c r="AQ476" s="212">
        <f t="shared" si="76"/>
        <v>208172.17999999996</v>
      </c>
      <c r="AR476" s="212">
        <f t="shared" si="76"/>
        <v>126303.09</v>
      </c>
      <c r="AS476" s="212">
        <f t="shared" si="76"/>
        <v>5740422.9100000001</v>
      </c>
      <c r="AT476" s="212">
        <f t="shared" si="76"/>
        <v>346793.07999999996</v>
      </c>
      <c r="AU476" s="212">
        <f t="shared" si="76"/>
        <v>729395.14000000013</v>
      </c>
      <c r="AV476" s="212">
        <f t="shared" si="76"/>
        <v>786718.91</v>
      </c>
      <c r="AW476" s="212">
        <f t="shared" si="76"/>
        <v>211107.81000000003</v>
      </c>
      <c r="AX476" s="212">
        <f t="shared" si="76"/>
        <v>319630.40999999997</v>
      </c>
      <c r="AY476" s="212">
        <f t="shared" si="76"/>
        <v>518007.74</v>
      </c>
      <c r="AZ476" s="212">
        <f t="shared" si="76"/>
        <v>129785.53999999998</v>
      </c>
      <c r="BA476" s="212">
        <f t="shared" si="76"/>
        <v>418030.35</v>
      </c>
      <c r="BB476" s="212">
        <f t="shared" si="76"/>
        <v>3510657.2300000004</v>
      </c>
      <c r="BC476" s="212">
        <f t="shared" si="76"/>
        <v>311628.18</v>
      </c>
      <c r="BD476" s="212">
        <f t="shared" si="76"/>
        <v>34528106.610000007</v>
      </c>
      <c r="BE476" s="212">
        <f t="shared" si="76"/>
        <v>1986841.12</v>
      </c>
      <c r="BF476" s="212">
        <f t="shared" si="76"/>
        <v>334773.44999999995</v>
      </c>
      <c r="BG476" s="212">
        <f t="shared" si="76"/>
        <v>483967.79000000004</v>
      </c>
      <c r="BH476" s="212">
        <f t="shared" si="76"/>
        <v>6132045.1000000006</v>
      </c>
      <c r="BI476" s="212">
        <f t="shared" si="76"/>
        <v>318770.70999999996</v>
      </c>
      <c r="BJ476" s="212">
        <f t="shared" si="76"/>
        <v>96702.27</v>
      </c>
      <c r="BK476" s="212">
        <f t="shared" si="76"/>
        <v>114090.91000000003</v>
      </c>
      <c r="BL476" s="212">
        <f t="shared" si="76"/>
        <v>137226.81</v>
      </c>
      <c r="BM476" s="212">
        <f t="shared" si="76"/>
        <v>9554493</v>
      </c>
      <c r="BN476" s="212">
        <f t="shared" si="76"/>
        <v>710292.5</v>
      </c>
      <c r="BO476" s="212">
        <f t="shared" si="76"/>
        <v>694959.5</v>
      </c>
      <c r="BP476" s="212">
        <f t="shared" si="76"/>
        <v>571404.59000000008</v>
      </c>
      <c r="BQ476" s="212">
        <f t="shared" ref="BQ476:CM476" si="77">+BQ80+BQ81+BQ82+BQ83+BQ84+BQ85+BQ86+BQ87+BQ88+BQ89+BQ90+BQ91+BQ92+BQ93+BQ94+BQ95+BQ96</f>
        <v>417893.75</v>
      </c>
      <c r="BR476" s="212">
        <f t="shared" si="77"/>
        <v>187365</v>
      </c>
      <c r="BS476" s="212">
        <f t="shared" si="77"/>
        <v>41100511.209999993</v>
      </c>
      <c r="BT476" s="212">
        <f t="shared" si="77"/>
        <v>921307</v>
      </c>
      <c r="BU476" s="212">
        <f t="shared" si="77"/>
        <v>445269.88</v>
      </c>
      <c r="BV476" s="212">
        <f t="shared" si="77"/>
        <v>4047309</v>
      </c>
      <c r="BW476" s="212">
        <f t="shared" si="77"/>
        <v>37062</v>
      </c>
      <c r="BX476" s="212">
        <f t="shared" si="77"/>
        <v>321024</v>
      </c>
      <c r="BY476" s="212">
        <f t="shared" si="77"/>
        <v>1811553.5000000002</v>
      </c>
      <c r="BZ476" s="212">
        <f t="shared" si="77"/>
        <v>284715.69000000006</v>
      </c>
      <c r="CA476" s="212">
        <f t="shared" si="77"/>
        <v>264627</v>
      </c>
      <c r="CB476" s="212">
        <f t="shared" si="77"/>
        <v>283651.40000000002</v>
      </c>
      <c r="CC476" s="212">
        <f t="shared" si="77"/>
        <v>377247.02</v>
      </c>
      <c r="CD476" s="212">
        <f t="shared" si="77"/>
        <v>1719600.5</v>
      </c>
      <c r="CE476" s="212">
        <f t="shared" si="77"/>
        <v>593195.31999999995</v>
      </c>
      <c r="CF476" s="212">
        <f t="shared" si="77"/>
        <v>1937228.42</v>
      </c>
      <c r="CG476" s="212">
        <f t="shared" si="77"/>
        <v>332148</v>
      </c>
      <c r="CH476" s="212">
        <f t="shared" si="77"/>
        <v>172973.25</v>
      </c>
      <c r="CI476" s="212">
        <f t="shared" si="77"/>
        <v>203001.75</v>
      </c>
      <c r="CJ476" s="212">
        <f t="shared" si="77"/>
        <v>344495</v>
      </c>
      <c r="CK476" s="212">
        <f t="shared" si="77"/>
        <v>2986080.1599999997</v>
      </c>
      <c r="CL476" s="212">
        <f t="shared" si="77"/>
        <v>381719.56</v>
      </c>
      <c r="CM476" s="212">
        <f t="shared" si="77"/>
        <v>320228.25</v>
      </c>
    </row>
    <row r="477" spans="3:91" s="122" customFormat="1" ht="25.95" customHeight="1">
      <c r="C477" s="209">
        <v>6</v>
      </c>
      <c r="D477" s="213">
        <f>+D29+D30+D31+D32+D33+D34+D35+D36</f>
        <v>41199775.789999999</v>
      </c>
      <c r="E477" s="213">
        <f t="shared" ref="E477:BP477" si="78">+E29+E30+E31+E32+E33+E34+E35+E36</f>
        <v>2616819.3800000004</v>
      </c>
      <c r="F477" s="213">
        <f t="shared" si="78"/>
        <v>1839513.25</v>
      </c>
      <c r="G477" s="213">
        <f t="shared" si="78"/>
        <v>1693219.74</v>
      </c>
      <c r="H477" s="213">
        <f t="shared" si="78"/>
        <v>827732.95000000007</v>
      </c>
      <c r="I477" s="213">
        <f t="shared" si="78"/>
        <v>4581438.1899999995</v>
      </c>
      <c r="J477" s="213">
        <f t="shared" si="78"/>
        <v>2219161.0300000003</v>
      </c>
      <c r="K477" s="213">
        <f t="shared" si="78"/>
        <v>5901273.5100000007</v>
      </c>
      <c r="L477" s="213">
        <f t="shared" si="78"/>
        <v>1850163.74</v>
      </c>
      <c r="M477" s="213">
        <f t="shared" si="78"/>
        <v>1608401.59</v>
      </c>
      <c r="N477" s="213">
        <f t="shared" si="78"/>
        <v>11079255.860000001</v>
      </c>
      <c r="O477" s="213">
        <f t="shared" si="78"/>
        <v>530079.59</v>
      </c>
      <c r="P477" s="213">
        <f t="shared" si="78"/>
        <v>19661045.260000002</v>
      </c>
      <c r="Q477" s="213">
        <f t="shared" si="78"/>
        <v>1985022.97</v>
      </c>
      <c r="R477" s="213">
        <f t="shared" si="78"/>
        <v>4474210.92</v>
      </c>
      <c r="S477" s="213">
        <f t="shared" si="78"/>
        <v>7797060.0700000003</v>
      </c>
      <c r="T477" s="213">
        <f t="shared" si="78"/>
        <v>1637225.53</v>
      </c>
      <c r="U477" s="213">
        <f t="shared" si="78"/>
        <v>4885998.5999999996</v>
      </c>
      <c r="V477" s="213">
        <f t="shared" si="78"/>
        <v>1754065.0099999998</v>
      </c>
      <c r="W477" s="213">
        <f t="shared" si="78"/>
        <v>1225917.68</v>
      </c>
      <c r="X477" s="213">
        <f t="shared" si="78"/>
        <v>43486035.469999999</v>
      </c>
      <c r="Y477" s="213">
        <f t="shared" si="78"/>
        <v>799409.01000000013</v>
      </c>
      <c r="Z477" s="213">
        <f t="shared" si="78"/>
        <v>2803607.0400000005</v>
      </c>
      <c r="AA477" s="213">
        <f t="shared" si="78"/>
        <v>3424108.74</v>
      </c>
      <c r="AB477" s="213">
        <f t="shared" si="78"/>
        <v>999550.78</v>
      </c>
      <c r="AC477" s="213">
        <f t="shared" si="78"/>
        <v>1232002.67</v>
      </c>
      <c r="AD477" s="213">
        <f t="shared" si="78"/>
        <v>1721291</v>
      </c>
      <c r="AE477" s="213">
        <f t="shared" si="78"/>
        <v>6333716.8199999994</v>
      </c>
      <c r="AF477" s="213">
        <f t="shared" si="78"/>
        <v>1151973.5999999999</v>
      </c>
      <c r="AG477" s="213">
        <f t="shared" si="78"/>
        <v>1491551.7599999998</v>
      </c>
      <c r="AH477" s="213">
        <f t="shared" si="78"/>
        <v>1140592.8500000001</v>
      </c>
      <c r="AI477" s="213">
        <f t="shared" si="78"/>
        <v>5035380.8900000006</v>
      </c>
      <c r="AJ477" s="213">
        <f t="shared" si="78"/>
        <v>1309568.2000000002</v>
      </c>
      <c r="AK477" s="213">
        <f t="shared" si="78"/>
        <v>922405.56</v>
      </c>
      <c r="AL477" s="213">
        <f t="shared" si="78"/>
        <v>142243391.81999999</v>
      </c>
      <c r="AM477" s="213">
        <f t="shared" si="78"/>
        <v>1241786.8700000001</v>
      </c>
      <c r="AN477" s="213">
        <f t="shared" si="78"/>
        <v>2314193.88</v>
      </c>
      <c r="AO477" s="213">
        <f t="shared" si="78"/>
        <v>4748753.9899999993</v>
      </c>
      <c r="AP477" s="213">
        <f t="shared" si="78"/>
        <v>5944914.1900000004</v>
      </c>
      <c r="AQ477" s="213">
        <f t="shared" si="78"/>
        <v>4047907.3299999996</v>
      </c>
      <c r="AR477" s="213">
        <f t="shared" si="78"/>
        <v>683714.35</v>
      </c>
      <c r="AS477" s="213">
        <f t="shared" si="78"/>
        <v>20537569.719999999</v>
      </c>
      <c r="AT477" s="213">
        <f t="shared" si="78"/>
        <v>2398247.0299999998</v>
      </c>
      <c r="AU477" s="213">
        <f t="shared" si="78"/>
        <v>5758698.71</v>
      </c>
      <c r="AV477" s="213">
        <f t="shared" si="78"/>
        <v>4949420.790000001</v>
      </c>
      <c r="AW477" s="213">
        <f t="shared" si="78"/>
        <v>1414313.42</v>
      </c>
      <c r="AX477" s="213">
        <f t="shared" si="78"/>
        <v>1027041.4599999998</v>
      </c>
      <c r="AY477" s="213">
        <f t="shared" si="78"/>
        <v>2351937.63</v>
      </c>
      <c r="AZ477" s="213">
        <f t="shared" si="78"/>
        <v>1022692.21</v>
      </c>
      <c r="BA477" s="213">
        <f t="shared" si="78"/>
        <v>1353485.48</v>
      </c>
      <c r="BB477" s="213">
        <f t="shared" si="78"/>
        <v>21156324.029999997</v>
      </c>
      <c r="BC477" s="213">
        <f t="shared" si="78"/>
        <v>1234314.8400000001</v>
      </c>
      <c r="BD477" s="213">
        <f t="shared" si="78"/>
        <v>55160396.330000006</v>
      </c>
      <c r="BE477" s="213">
        <f t="shared" si="78"/>
        <v>5322491.66</v>
      </c>
      <c r="BF477" s="213">
        <f t="shared" si="78"/>
        <v>1495829.4200000002</v>
      </c>
      <c r="BG477" s="213">
        <f t="shared" si="78"/>
        <v>1899652.6</v>
      </c>
      <c r="BH477" s="213">
        <f t="shared" si="78"/>
        <v>26567451.059999999</v>
      </c>
      <c r="BI477" s="213">
        <f t="shared" si="78"/>
        <v>773649.71000000008</v>
      </c>
      <c r="BJ477" s="213">
        <f t="shared" si="78"/>
        <v>729853.56</v>
      </c>
      <c r="BK477" s="213">
        <f t="shared" si="78"/>
        <v>956227.25</v>
      </c>
      <c r="BL477" s="213">
        <f t="shared" si="78"/>
        <v>1170977.5</v>
      </c>
      <c r="BM477" s="213">
        <f t="shared" si="78"/>
        <v>27938600.300000001</v>
      </c>
      <c r="BN477" s="213">
        <f t="shared" si="78"/>
        <v>2802360.1500000004</v>
      </c>
      <c r="BO477" s="213">
        <f t="shared" si="78"/>
        <v>1972112.08</v>
      </c>
      <c r="BP477" s="213">
        <f t="shared" si="78"/>
        <v>3204547.42</v>
      </c>
      <c r="BQ477" s="213">
        <f t="shared" ref="BQ477:CM477" si="79">+BQ29+BQ30+BQ31+BQ32+BQ33+BQ34+BQ35+BQ36</f>
        <v>1418531.48</v>
      </c>
      <c r="BR477" s="213">
        <f t="shared" si="79"/>
        <v>1360631.85</v>
      </c>
      <c r="BS477" s="213">
        <f t="shared" si="79"/>
        <v>165247093.84999999</v>
      </c>
      <c r="BT477" s="213">
        <f t="shared" si="79"/>
        <v>2179885.0699999998</v>
      </c>
      <c r="BU477" s="213">
        <f t="shared" si="79"/>
        <v>1781190</v>
      </c>
      <c r="BV477" s="213">
        <f t="shared" si="79"/>
        <v>20600047.300000001</v>
      </c>
      <c r="BW477" s="213">
        <f t="shared" si="79"/>
        <v>1404629.0799999998</v>
      </c>
      <c r="BX477" s="213">
        <f t="shared" si="79"/>
        <v>1674610.35</v>
      </c>
      <c r="BY477" s="213">
        <f t="shared" si="79"/>
        <v>8565944.5099999998</v>
      </c>
      <c r="BZ477" s="213">
        <f t="shared" si="79"/>
        <v>1057723.9600000002</v>
      </c>
      <c r="CA477" s="213">
        <f t="shared" si="79"/>
        <v>972043.03999999992</v>
      </c>
      <c r="CB477" s="213">
        <f t="shared" si="79"/>
        <v>2340445.35</v>
      </c>
      <c r="CC477" s="213">
        <f t="shared" si="79"/>
        <v>4966239.8699999992</v>
      </c>
      <c r="CD477" s="213">
        <f t="shared" si="79"/>
        <v>7759315.6899999995</v>
      </c>
      <c r="CE477" s="213">
        <f t="shared" si="79"/>
        <v>1667851.4699999997</v>
      </c>
      <c r="CF477" s="213">
        <f t="shared" si="79"/>
        <v>5770315.7700000005</v>
      </c>
      <c r="CG477" s="213">
        <f t="shared" si="79"/>
        <v>2085732.5</v>
      </c>
      <c r="CH477" s="213">
        <f t="shared" si="79"/>
        <v>830283.49</v>
      </c>
      <c r="CI477" s="213">
        <f t="shared" si="79"/>
        <v>781724.89</v>
      </c>
      <c r="CJ477" s="213">
        <f t="shared" si="79"/>
        <v>1124995.6800000002</v>
      </c>
      <c r="CK477" s="213">
        <f t="shared" si="79"/>
        <v>8668414.7100000009</v>
      </c>
      <c r="CL477" s="213">
        <f t="shared" si="79"/>
        <v>913971.7699999999</v>
      </c>
      <c r="CM477" s="213">
        <f t="shared" si="79"/>
        <v>595998.05999999994</v>
      </c>
    </row>
    <row r="478" spans="3:91" s="122" customFormat="1" ht="25.95" customHeight="1">
      <c r="C478" s="209">
        <v>7</v>
      </c>
      <c r="D478" s="212">
        <f>+D37+D38</f>
        <v>3248289</v>
      </c>
      <c r="E478" s="212">
        <f t="shared" ref="E478:BP478" si="80">+E37+E38</f>
        <v>25019</v>
      </c>
      <c r="F478" s="212">
        <f t="shared" si="80"/>
        <v>55854</v>
      </c>
      <c r="G478" s="212">
        <f t="shared" si="80"/>
        <v>20173</v>
      </c>
      <c r="H478" s="212">
        <f t="shared" si="80"/>
        <v>101246</v>
      </c>
      <c r="I478" s="212">
        <f t="shared" si="80"/>
        <v>132241</v>
      </c>
      <c r="J478" s="212">
        <f t="shared" si="80"/>
        <v>257581</v>
      </c>
      <c r="K478" s="212">
        <f t="shared" si="80"/>
        <v>105531.5</v>
      </c>
      <c r="L478" s="212">
        <f t="shared" si="80"/>
        <v>43710.3</v>
      </c>
      <c r="M478" s="212">
        <f t="shared" si="80"/>
        <v>141558</v>
      </c>
      <c r="N478" s="212">
        <f t="shared" si="80"/>
        <v>428495.5</v>
      </c>
      <c r="O478" s="212">
        <f t="shared" si="80"/>
        <v>61813.5</v>
      </c>
      <c r="P478" s="212">
        <f t="shared" si="80"/>
        <v>4289215.2</v>
      </c>
      <c r="Q478" s="212">
        <f t="shared" si="80"/>
        <v>199101.3</v>
      </c>
      <c r="R478" s="212">
        <f t="shared" si="80"/>
        <v>248662</v>
      </c>
      <c r="S478" s="212">
        <f t="shared" si="80"/>
        <v>275279</v>
      </c>
      <c r="T478" s="212">
        <f t="shared" si="80"/>
        <v>261542.75</v>
      </c>
      <c r="U478" s="212">
        <f t="shared" si="80"/>
        <v>299413.37</v>
      </c>
      <c r="V478" s="212">
        <f t="shared" si="80"/>
        <v>112817</v>
      </c>
      <c r="W478" s="212">
        <f t="shared" si="80"/>
        <v>43056.5</v>
      </c>
      <c r="X478" s="212">
        <f t="shared" si="80"/>
        <v>8320310.3700000001</v>
      </c>
      <c r="Y478" s="212">
        <f t="shared" si="80"/>
        <v>136483</v>
      </c>
      <c r="Z478" s="212">
        <f t="shared" si="80"/>
        <v>290111</v>
      </c>
      <c r="AA478" s="212">
        <f t="shared" si="80"/>
        <v>71891</v>
      </c>
      <c r="AB478" s="212">
        <f t="shared" si="80"/>
        <v>59902</v>
      </c>
      <c r="AC478" s="212">
        <f t="shared" si="80"/>
        <v>113254</v>
      </c>
      <c r="AD478" s="212">
        <f t="shared" si="80"/>
        <v>89928</v>
      </c>
      <c r="AE478" s="212">
        <f t="shared" si="80"/>
        <v>512060</v>
      </c>
      <c r="AF478" s="212">
        <f t="shared" si="80"/>
        <v>83729</v>
      </c>
      <c r="AG478" s="212">
        <f t="shared" si="80"/>
        <v>63598</v>
      </c>
      <c r="AH478" s="212">
        <f t="shared" si="80"/>
        <v>91203.5</v>
      </c>
      <c r="AI478" s="212">
        <f t="shared" si="80"/>
        <v>55345</v>
      </c>
      <c r="AJ478" s="212">
        <f t="shared" si="80"/>
        <v>190191</v>
      </c>
      <c r="AK478" s="212">
        <f t="shared" si="80"/>
        <v>82806</v>
      </c>
      <c r="AL478" s="212">
        <f t="shared" si="80"/>
        <v>17194652.280000001</v>
      </c>
      <c r="AM478" s="212">
        <f t="shared" si="80"/>
        <v>154052</v>
      </c>
      <c r="AN478" s="212">
        <f t="shared" si="80"/>
        <v>65934.5</v>
      </c>
      <c r="AO478" s="212">
        <f t="shared" si="80"/>
        <v>225228.62</v>
      </c>
      <c r="AP478" s="212">
        <f t="shared" si="80"/>
        <v>545792.19999999995</v>
      </c>
      <c r="AQ478" s="212">
        <f t="shared" si="80"/>
        <v>150580</v>
      </c>
      <c r="AR478" s="212">
        <f t="shared" si="80"/>
        <v>46281</v>
      </c>
      <c r="AS478" s="212">
        <f t="shared" si="80"/>
        <v>2288822.8199999998</v>
      </c>
      <c r="AT478" s="212">
        <f t="shared" si="80"/>
        <v>133998.5</v>
      </c>
      <c r="AU478" s="212">
        <f t="shared" si="80"/>
        <v>303278</v>
      </c>
      <c r="AV478" s="212">
        <f t="shared" si="80"/>
        <v>250316.7</v>
      </c>
      <c r="AW478" s="212">
        <f t="shared" si="80"/>
        <v>86357</v>
      </c>
      <c r="AX478" s="212">
        <f t="shared" si="80"/>
        <v>111172</v>
      </c>
      <c r="AY478" s="212">
        <f t="shared" si="80"/>
        <v>131931</v>
      </c>
      <c r="AZ478" s="212">
        <f t="shared" si="80"/>
        <v>190351</v>
      </c>
      <c r="BA478" s="212">
        <f t="shared" si="80"/>
        <v>168426</v>
      </c>
      <c r="BB478" s="212">
        <f t="shared" si="80"/>
        <v>2868453</v>
      </c>
      <c r="BC478" s="212">
        <f t="shared" si="80"/>
        <v>98650</v>
      </c>
      <c r="BD478" s="212">
        <f t="shared" si="80"/>
        <v>4965650.42</v>
      </c>
      <c r="BE478" s="212">
        <f t="shared" si="80"/>
        <v>615291.69999999995</v>
      </c>
      <c r="BF478" s="212">
        <f t="shared" si="80"/>
        <v>221338</v>
      </c>
      <c r="BG478" s="212">
        <f t="shared" si="80"/>
        <v>123660.5</v>
      </c>
      <c r="BH478" s="212">
        <f t="shared" si="80"/>
        <v>1221126.33</v>
      </c>
      <c r="BI478" s="212">
        <f t="shared" si="80"/>
        <v>82868</v>
      </c>
      <c r="BJ478" s="212">
        <f t="shared" si="80"/>
        <v>165795</v>
      </c>
      <c r="BK478" s="212">
        <f t="shared" si="80"/>
        <v>127506</v>
      </c>
      <c r="BL478" s="212">
        <f t="shared" si="80"/>
        <v>262505</v>
      </c>
      <c r="BM478" s="212">
        <f t="shared" si="80"/>
        <v>3447740.5</v>
      </c>
      <c r="BN478" s="212">
        <f t="shared" si="80"/>
        <v>28845</v>
      </c>
      <c r="BO478" s="212">
        <f t="shared" si="80"/>
        <v>72131.25</v>
      </c>
      <c r="BP478" s="212">
        <f t="shared" si="80"/>
        <v>301239.5</v>
      </c>
      <c r="BQ478" s="212">
        <f t="shared" ref="BQ478:CM478" si="81">+BQ37+BQ38</f>
        <v>162551</v>
      </c>
      <c r="BR478" s="212">
        <f t="shared" si="81"/>
        <v>70726</v>
      </c>
      <c r="BS478" s="212">
        <f t="shared" si="81"/>
        <v>11061503.75</v>
      </c>
      <c r="BT478" s="212">
        <f t="shared" si="81"/>
        <v>292906.5</v>
      </c>
      <c r="BU478" s="212">
        <f t="shared" si="81"/>
        <v>75763</v>
      </c>
      <c r="BV478" s="212">
        <f t="shared" si="81"/>
        <v>1973052</v>
      </c>
      <c r="BW478" s="212">
        <f t="shared" si="81"/>
        <v>32870</v>
      </c>
      <c r="BX478" s="212">
        <f t="shared" si="81"/>
        <v>93197.5</v>
      </c>
      <c r="BY478" s="212">
        <f t="shared" si="81"/>
        <v>1534116.5</v>
      </c>
      <c r="BZ478" s="212">
        <f t="shared" si="81"/>
        <v>75977</v>
      </c>
      <c r="CA478" s="212">
        <f t="shared" si="81"/>
        <v>95300</v>
      </c>
      <c r="CB478" s="212">
        <f t="shared" si="81"/>
        <v>150609</v>
      </c>
      <c r="CC478" s="212">
        <f t="shared" si="81"/>
        <v>147867</v>
      </c>
      <c r="CD478" s="212">
        <f t="shared" si="81"/>
        <v>759484</v>
      </c>
      <c r="CE478" s="212">
        <f t="shared" si="81"/>
        <v>168403</v>
      </c>
      <c r="CF478" s="212">
        <f t="shared" si="81"/>
        <v>295644.5</v>
      </c>
      <c r="CG478" s="212">
        <f t="shared" si="81"/>
        <v>24453</v>
      </c>
      <c r="CH478" s="212">
        <f t="shared" si="81"/>
        <v>55131</v>
      </c>
      <c r="CI478" s="212">
        <f t="shared" si="81"/>
        <v>105067</v>
      </c>
      <c r="CJ478" s="212">
        <f t="shared" si="81"/>
        <v>75433</v>
      </c>
      <c r="CK478" s="212">
        <f t="shared" si="81"/>
        <v>1583304</v>
      </c>
      <c r="CL478" s="212">
        <f t="shared" si="81"/>
        <v>126325</v>
      </c>
      <c r="CM478" s="212">
        <f t="shared" si="81"/>
        <v>148616.4</v>
      </c>
    </row>
    <row r="479" spans="3:91" s="122" customFormat="1" ht="25.95" customHeight="1">
      <c r="C479" s="209">
        <v>8</v>
      </c>
      <c r="D479" s="213">
        <f>+D25+D26</f>
        <v>627440.75</v>
      </c>
      <c r="E479" s="213">
        <f t="shared" ref="E479:BP479" si="82">+E25+E26</f>
        <v>0</v>
      </c>
      <c r="F479" s="213">
        <f t="shared" si="82"/>
        <v>0</v>
      </c>
      <c r="G479" s="213">
        <f t="shared" si="82"/>
        <v>0</v>
      </c>
      <c r="H479" s="213">
        <f t="shared" si="82"/>
        <v>0</v>
      </c>
      <c r="I479" s="213">
        <f t="shared" si="82"/>
        <v>15700.5</v>
      </c>
      <c r="J479" s="213">
        <f t="shared" si="82"/>
        <v>2119.25</v>
      </c>
      <c r="K479" s="213">
        <f t="shared" si="82"/>
        <v>54402</v>
      </c>
      <c r="L479" s="213">
        <f t="shared" si="82"/>
        <v>0</v>
      </c>
      <c r="M479" s="213">
        <f t="shared" si="82"/>
        <v>0</v>
      </c>
      <c r="N479" s="213">
        <f t="shared" si="82"/>
        <v>382192</v>
      </c>
      <c r="O479" s="213">
        <f t="shared" si="82"/>
        <v>0</v>
      </c>
      <c r="P479" s="213">
        <f t="shared" si="82"/>
        <v>366113.25</v>
      </c>
      <c r="Q479" s="213">
        <f t="shared" si="82"/>
        <v>5888.2</v>
      </c>
      <c r="R479" s="213">
        <f t="shared" si="82"/>
        <v>0</v>
      </c>
      <c r="S479" s="213">
        <f t="shared" si="82"/>
        <v>137927</v>
      </c>
      <c r="T479" s="213">
        <f t="shared" si="82"/>
        <v>20550</v>
      </c>
      <c r="U479" s="213">
        <f t="shared" si="82"/>
        <v>0</v>
      </c>
      <c r="V479" s="213">
        <f t="shared" si="82"/>
        <v>0</v>
      </c>
      <c r="W479" s="213">
        <f t="shared" si="82"/>
        <v>1795</v>
      </c>
      <c r="X479" s="213">
        <f t="shared" si="82"/>
        <v>716394.2</v>
      </c>
      <c r="Y479" s="213">
        <f t="shared" si="82"/>
        <v>0</v>
      </c>
      <c r="Z479" s="213">
        <f t="shared" si="82"/>
        <v>20910</v>
      </c>
      <c r="AA479" s="213">
        <f t="shared" si="82"/>
        <v>241075.91</v>
      </c>
      <c r="AB479" s="213">
        <f t="shared" si="82"/>
        <v>0</v>
      </c>
      <c r="AC479" s="213">
        <f t="shared" si="82"/>
        <v>0</v>
      </c>
      <c r="AD479" s="213">
        <f t="shared" si="82"/>
        <v>3336</v>
      </c>
      <c r="AE479" s="213">
        <f t="shared" si="82"/>
        <v>35</v>
      </c>
      <c r="AF479" s="213">
        <f t="shared" si="82"/>
        <v>18328</v>
      </c>
      <c r="AG479" s="213">
        <f t="shared" si="82"/>
        <v>0</v>
      </c>
      <c r="AH479" s="213">
        <f t="shared" si="82"/>
        <v>153</v>
      </c>
      <c r="AI479" s="213">
        <f t="shared" si="82"/>
        <v>29340</v>
      </c>
      <c r="AJ479" s="213">
        <f t="shared" si="82"/>
        <v>26645</v>
      </c>
      <c r="AK479" s="213">
        <f t="shared" si="82"/>
        <v>0</v>
      </c>
      <c r="AL479" s="213">
        <f t="shared" si="82"/>
        <v>3841796.44</v>
      </c>
      <c r="AM479" s="213">
        <f t="shared" si="82"/>
        <v>0</v>
      </c>
      <c r="AN479" s="213">
        <f t="shared" si="82"/>
        <v>0</v>
      </c>
      <c r="AO479" s="213">
        <f t="shared" si="82"/>
        <v>28499.25</v>
      </c>
      <c r="AP479" s="213">
        <f t="shared" si="82"/>
        <v>164268</v>
      </c>
      <c r="AQ479" s="213">
        <f t="shared" si="82"/>
        <v>38253</v>
      </c>
      <c r="AR479" s="213">
        <f t="shared" si="82"/>
        <v>0</v>
      </c>
      <c r="AS479" s="213">
        <f t="shared" si="82"/>
        <v>38100</v>
      </c>
      <c r="AT479" s="213">
        <f t="shared" si="82"/>
        <v>13902.5</v>
      </c>
      <c r="AU479" s="213">
        <f t="shared" si="82"/>
        <v>19225</v>
      </c>
      <c r="AV479" s="213">
        <f t="shared" si="82"/>
        <v>0</v>
      </c>
      <c r="AW479" s="213">
        <f t="shared" si="82"/>
        <v>3040</v>
      </c>
      <c r="AX479" s="213">
        <f t="shared" si="82"/>
        <v>0</v>
      </c>
      <c r="AY479" s="213">
        <f t="shared" si="82"/>
        <v>16163.5</v>
      </c>
      <c r="AZ479" s="213">
        <f t="shared" si="82"/>
        <v>0</v>
      </c>
      <c r="BA479" s="213">
        <f t="shared" si="82"/>
        <v>4346</v>
      </c>
      <c r="BB479" s="213">
        <f t="shared" si="82"/>
        <v>304256.2</v>
      </c>
      <c r="BC479" s="213">
        <f t="shared" si="82"/>
        <v>660</v>
      </c>
      <c r="BD479" s="213">
        <f t="shared" si="82"/>
        <v>2623421.02</v>
      </c>
      <c r="BE479" s="213">
        <f t="shared" si="82"/>
        <v>89223.2</v>
      </c>
      <c r="BF479" s="213">
        <f t="shared" si="82"/>
        <v>0</v>
      </c>
      <c r="BG479" s="213">
        <f t="shared" si="82"/>
        <v>25956.75</v>
      </c>
      <c r="BH479" s="213">
        <f t="shared" si="82"/>
        <v>1160942.24</v>
      </c>
      <c r="BI479" s="213">
        <f t="shared" si="82"/>
        <v>6043.5</v>
      </c>
      <c r="BJ479" s="213">
        <f t="shared" si="82"/>
        <v>0</v>
      </c>
      <c r="BK479" s="213">
        <f t="shared" si="82"/>
        <v>0</v>
      </c>
      <c r="BL479" s="213">
        <f t="shared" si="82"/>
        <v>9983</v>
      </c>
      <c r="BM479" s="213">
        <f t="shared" si="82"/>
        <v>422580.25</v>
      </c>
      <c r="BN479" s="213">
        <f t="shared" si="82"/>
        <v>0</v>
      </c>
      <c r="BO479" s="213">
        <f t="shared" si="82"/>
        <v>6825</v>
      </c>
      <c r="BP479" s="213">
        <f t="shared" si="82"/>
        <v>27278.5</v>
      </c>
      <c r="BQ479" s="213">
        <f t="shared" ref="BQ479:CM479" si="83">+BQ25+BQ26</f>
        <v>0</v>
      </c>
      <c r="BR479" s="213">
        <f t="shared" si="83"/>
        <v>0</v>
      </c>
      <c r="BS479" s="213">
        <f t="shared" si="83"/>
        <v>1804238</v>
      </c>
      <c r="BT479" s="213">
        <f t="shared" si="83"/>
        <v>15403</v>
      </c>
      <c r="BU479" s="213">
        <f t="shared" si="83"/>
        <v>17815.16</v>
      </c>
      <c r="BV479" s="213">
        <f t="shared" si="83"/>
        <v>241064</v>
      </c>
      <c r="BW479" s="213">
        <f t="shared" si="83"/>
        <v>0</v>
      </c>
      <c r="BX479" s="213">
        <f t="shared" si="83"/>
        <v>5716</v>
      </c>
      <c r="BY479" s="213">
        <f t="shared" si="83"/>
        <v>15044.5</v>
      </c>
      <c r="BZ479" s="213">
        <f t="shared" si="83"/>
        <v>0</v>
      </c>
      <c r="CA479" s="213">
        <f t="shared" si="83"/>
        <v>10965</v>
      </c>
      <c r="CB479" s="213">
        <f t="shared" si="83"/>
        <v>0</v>
      </c>
      <c r="CC479" s="213">
        <f t="shared" si="83"/>
        <v>13640</v>
      </c>
      <c r="CD479" s="213">
        <f t="shared" si="83"/>
        <v>111096</v>
      </c>
      <c r="CE479" s="213">
        <f t="shared" si="83"/>
        <v>0</v>
      </c>
      <c r="CF479" s="213">
        <f t="shared" si="83"/>
        <v>25859</v>
      </c>
      <c r="CG479" s="213">
        <f t="shared" si="83"/>
        <v>0</v>
      </c>
      <c r="CH479" s="213">
        <f t="shared" si="83"/>
        <v>0</v>
      </c>
      <c r="CI479" s="213">
        <f t="shared" si="83"/>
        <v>0</v>
      </c>
      <c r="CJ479" s="213">
        <f t="shared" si="83"/>
        <v>0</v>
      </c>
      <c r="CK479" s="213">
        <f t="shared" si="83"/>
        <v>54683.5</v>
      </c>
      <c r="CL479" s="213">
        <f t="shared" si="83"/>
        <v>0</v>
      </c>
      <c r="CM479" s="213">
        <f t="shared" si="83"/>
        <v>0</v>
      </c>
    </row>
    <row r="480" spans="3:91" s="122" customFormat="1" ht="25.95" customHeight="1">
      <c r="C480" s="209">
        <v>9</v>
      </c>
      <c r="D480" s="212">
        <f>+D39+D40+D41+D42+D43+D44+D45+D46</f>
        <v>4951954.91</v>
      </c>
      <c r="E480" s="212">
        <f t="shared" ref="E480:BP480" si="84">+E39+E40+E41+E42+E43+E44+E45+E46</f>
        <v>483808.36000000004</v>
      </c>
      <c r="F480" s="212">
        <f t="shared" si="84"/>
        <v>190201.81</v>
      </c>
      <c r="G480" s="212">
        <f t="shared" si="84"/>
        <v>209500.91</v>
      </c>
      <c r="H480" s="212">
        <f t="shared" si="84"/>
        <v>150788.75</v>
      </c>
      <c r="I480" s="212">
        <f t="shared" si="84"/>
        <v>514085.39999999997</v>
      </c>
      <c r="J480" s="212">
        <f t="shared" si="84"/>
        <v>396214.52999999997</v>
      </c>
      <c r="K480" s="212">
        <f t="shared" si="84"/>
        <v>1617010.68</v>
      </c>
      <c r="L480" s="212">
        <f t="shared" si="84"/>
        <v>373666.2</v>
      </c>
      <c r="M480" s="212">
        <f t="shared" si="84"/>
        <v>263971.59999999998</v>
      </c>
      <c r="N480" s="212">
        <f t="shared" si="84"/>
        <v>1461167.5100000002</v>
      </c>
      <c r="O480" s="212">
        <f t="shared" si="84"/>
        <v>125990.75</v>
      </c>
      <c r="P480" s="212">
        <f t="shared" si="84"/>
        <v>5043223.59</v>
      </c>
      <c r="Q480" s="212">
        <f t="shared" si="84"/>
        <v>552141.39999999991</v>
      </c>
      <c r="R480" s="212">
        <f t="shared" si="84"/>
        <v>993706.21</v>
      </c>
      <c r="S480" s="212">
        <f t="shared" si="84"/>
        <v>1876311.9300000002</v>
      </c>
      <c r="T480" s="212">
        <f t="shared" si="84"/>
        <v>309703.90999999997</v>
      </c>
      <c r="U480" s="212">
        <f t="shared" si="84"/>
        <v>856496.64000000013</v>
      </c>
      <c r="V480" s="212">
        <f t="shared" si="84"/>
        <v>403325.3</v>
      </c>
      <c r="W480" s="212">
        <f t="shared" si="84"/>
        <v>232237.26</v>
      </c>
      <c r="X480" s="212">
        <f t="shared" si="84"/>
        <v>8686226.9800000004</v>
      </c>
      <c r="Y480" s="212">
        <f t="shared" si="84"/>
        <v>172884.9</v>
      </c>
      <c r="Z480" s="212">
        <f t="shared" si="84"/>
        <v>617526.72000000009</v>
      </c>
      <c r="AA480" s="212">
        <f t="shared" si="84"/>
        <v>420583.48</v>
      </c>
      <c r="AB480" s="212">
        <f t="shared" si="84"/>
        <v>182812.55</v>
      </c>
      <c r="AC480" s="212">
        <f t="shared" si="84"/>
        <v>368229.5</v>
      </c>
      <c r="AD480" s="212">
        <f t="shared" si="84"/>
        <v>347238</v>
      </c>
      <c r="AE480" s="212">
        <f t="shared" si="84"/>
        <v>1401630.75</v>
      </c>
      <c r="AF480" s="212">
        <f t="shared" si="84"/>
        <v>179387.87</v>
      </c>
      <c r="AG480" s="212">
        <f t="shared" si="84"/>
        <v>349102.93999999994</v>
      </c>
      <c r="AH480" s="212">
        <f t="shared" si="84"/>
        <v>198949.96</v>
      </c>
      <c r="AI480" s="212">
        <f t="shared" si="84"/>
        <v>706732.93</v>
      </c>
      <c r="AJ480" s="212">
        <f t="shared" si="84"/>
        <v>243534.27999999997</v>
      </c>
      <c r="AK480" s="212">
        <f t="shared" si="84"/>
        <v>208766.06</v>
      </c>
      <c r="AL480" s="212">
        <f t="shared" si="84"/>
        <v>24074615.689999994</v>
      </c>
      <c r="AM480" s="212">
        <f t="shared" si="84"/>
        <v>300843.31</v>
      </c>
      <c r="AN480" s="212">
        <f t="shared" si="84"/>
        <v>628111.03999999992</v>
      </c>
      <c r="AO480" s="212">
        <f t="shared" si="84"/>
        <v>792617.47</v>
      </c>
      <c r="AP480" s="212">
        <f t="shared" si="84"/>
        <v>1644554.74</v>
      </c>
      <c r="AQ480" s="212">
        <f t="shared" si="84"/>
        <v>950081.36</v>
      </c>
      <c r="AR480" s="212">
        <f t="shared" si="84"/>
        <v>198456.77</v>
      </c>
      <c r="AS480" s="212">
        <f t="shared" si="84"/>
        <v>3943682.1199999996</v>
      </c>
      <c r="AT480" s="212">
        <f t="shared" si="84"/>
        <v>870111.13</v>
      </c>
      <c r="AU480" s="212">
        <f t="shared" si="84"/>
        <v>1404361.04</v>
      </c>
      <c r="AV480" s="212">
        <f t="shared" si="84"/>
        <v>1123566.0499999998</v>
      </c>
      <c r="AW480" s="212">
        <f t="shared" si="84"/>
        <v>382022.7</v>
      </c>
      <c r="AX480" s="212">
        <f t="shared" si="84"/>
        <v>248932.33</v>
      </c>
      <c r="AY480" s="212">
        <f t="shared" si="84"/>
        <v>326906.23000000004</v>
      </c>
      <c r="AZ480" s="212">
        <f t="shared" si="84"/>
        <v>220904.44999999998</v>
      </c>
      <c r="BA480" s="212">
        <f t="shared" si="84"/>
        <v>397602.91</v>
      </c>
      <c r="BB480" s="212">
        <f t="shared" si="84"/>
        <v>3650755.46</v>
      </c>
      <c r="BC480" s="212">
        <f t="shared" si="84"/>
        <v>416832.64</v>
      </c>
      <c r="BD480" s="212">
        <f t="shared" si="84"/>
        <v>8395437.5800000001</v>
      </c>
      <c r="BE480" s="212">
        <f t="shared" si="84"/>
        <v>922853.46</v>
      </c>
      <c r="BF480" s="212">
        <f t="shared" si="84"/>
        <v>401941.21</v>
      </c>
      <c r="BG480" s="212">
        <f t="shared" si="84"/>
        <v>375577.97000000003</v>
      </c>
      <c r="BH480" s="212">
        <f t="shared" si="84"/>
        <v>6285107.6399999997</v>
      </c>
      <c r="BI480" s="212">
        <f t="shared" si="84"/>
        <v>90165.440000000002</v>
      </c>
      <c r="BJ480" s="212">
        <f t="shared" si="84"/>
        <v>90055.73000000001</v>
      </c>
      <c r="BK480" s="212">
        <f t="shared" si="84"/>
        <v>180427.95</v>
      </c>
      <c r="BL480" s="212">
        <f t="shared" si="84"/>
        <v>273574</v>
      </c>
      <c r="BM480" s="212">
        <f t="shared" si="84"/>
        <v>5375259.5900000008</v>
      </c>
      <c r="BN480" s="212">
        <f t="shared" si="84"/>
        <v>359194.11</v>
      </c>
      <c r="BO480" s="212">
        <f t="shared" si="84"/>
        <v>417440.39</v>
      </c>
      <c r="BP480" s="212">
        <f t="shared" si="84"/>
        <v>782622.0199999999</v>
      </c>
      <c r="BQ480" s="212">
        <f t="shared" ref="BQ480:CM480" si="85">+BQ39+BQ40+BQ41+BQ42+BQ43+BQ44+BQ45+BQ46</f>
        <v>303709</v>
      </c>
      <c r="BR480" s="212">
        <f t="shared" si="85"/>
        <v>314330.82999999996</v>
      </c>
      <c r="BS480" s="212">
        <f t="shared" si="85"/>
        <v>18730340.340000004</v>
      </c>
      <c r="BT480" s="212">
        <f t="shared" si="85"/>
        <v>541330.32999999996</v>
      </c>
      <c r="BU480" s="212">
        <f t="shared" si="85"/>
        <v>278850.17</v>
      </c>
      <c r="BV480" s="212">
        <f t="shared" si="85"/>
        <v>3178892.77</v>
      </c>
      <c r="BW480" s="212">
        <f t="shared" si="85"/>
        <v>138840.5</v>
      </c>
      <c r="BX480" s="212">
        <f t="shared" si="85"/>
        <v>229126.93</v>
      </c>
      <c r="BY480" s="212">
        <f t="shared" si="85"/>
        <v>1082803.6199999999</v>
      </c>
      <c r="BZ480" s="212">
        <f t="shared" si="85"/>
        <v>291788.55999999994</v>
      </c>
      <c r="CA480" s="212">
        <f t="shared" si="85"/>
        <v>195150.55000000002</v>
      </c>
      <c r="CB480" s="212">
        <f t="shared" si="85"/>
        <v>309040.5</v>
      </c>
      <c r="CC480" s="212">
        <f t="shared" si="85"/>
        <v>1341947.8</v>
      </c>
      <c r="CD480" s="212">
        <f t="shared" si="85"/>
        <v>1354940.54</v>
      </c>
      <c r="CE480" s="212">
        <f t="shared" si="85"/>
        <v>279859.18999999994</v>
      </c>
      <c r="CF480" s="212">
        <f t="shared" si="85"/>
        <v>659867.13</v>
      </c>
      <c r="CG480" s="212">
        <f t="shared" si="85"/>
        <v>350441.05</v>
      </c>
      <c r="CH480" s="212">
        <f t="shared" si="85"/>
        <v>156095.37</v>
      </c>
      <c r="CI480" s="212">
        <f t="shared" si="85"/>
        <v>126961.48000000001</v>
      </c>
      <c r="CJ480" s="212">
        <f t="shared" si="85"/>
        <v>317935.25999999995</v>
      </c>
      <c r="CK480" s="212">
        <f t="shared" si="85"/>
        <v>1777264.73</v>
      </c>
      <c r="CL480" s="212">
        <f t="shared" si="85"/>
        <v>196736.25999999998</v>
      </c>
      <c r="CM480" s="212">
        <f t="shared" si="85"/>
        <v>73398.91</v>
      </c>
    </row>
    <row r="481" spans="2:91" s="122" customFormat="1" ht="25.95" customHeight="1">
      <c r="C481" s="209">
        <v>10</v>
      </c>
      <c r="D481" s="213">
        <f>+D97+D98+D99+D100+D101+D102+D103+D104+D105+D106+D107+D108+D109+D110+D111+D112</f>
        <v>607918.6</v>
      </c>
      <c r="E481" s="213">
        <f t="shared" ref="E481:BP481" si="86">+E97+E98+E99+E100+E101+E102+E103+E104+E105+E106+E107+E108+E109+E110+E111+E112</f>
        <v>20700</v>
      </c>
      <c r="F481" s="213">
        <f t="shared" si="86"/>
        <v>81511</v>
      </c>
      <c r="G481" s="213">
        <f t="shared" si="86"/>
        <v>24476.6</v>
      </c>
      <c r="H481" s="213">
        <f t="shared" si="86"/>
        <v>11788</v>
      </c>
      <c r="I481" s="213">
        <f t="shared" si="86"/>
        <v>18896</v>
      </c>
      <c r="J481" s="213">
        <f t="shared" si="86"/>
        <v>17386.38</v>
      </c>
      <c r="K481" s="213">
        <f t="shared" si="86"/>
        <v>52616.800000000003</v>
      </c>
      <c r="L481" s="213">
        <f t="shared" si="86"/>
        <v>12631.630000000001</v>
      </c>
      <c r="M481" s="213">
        <f t="shared" si="86"/>
        <v>2014</v>
      </c>
      <c r="N481" s="213">
        <f t="shared" si="86"/>
        <v>-206542.25</v>
      </c>
      <c r="O481" s="213">
        <f t="shared" si="86"/>
        <v>0</v>
      </c>
      <c r="P481" s="213">
        <f t="shared" si="86"/>
        <v>178904.71</v>
      </c>
      <c r="Q481" s="213">
        <f t="shared" si="86"/>
        <v>18417.39</v>
      </c>
      <c r="R481" s="213">
        <f t="shared" si="86"/>
        <v>8070</v>
      </c>
      <c r="S481" s="213">
        <f t="shared" si="86"/>
        <v>12580.669999999995</v>
      </c>
      <c r="T481" s="213">
        <f t="shared" si="86"/>
        <v>18492</v>
      </c>
      <c r="U481" s="213">
        <f t="shared" si="86"/>
        <v>0</v>
      </c>
      <c r="V481" s="213">
        <f t="shared" si="86"/>
        <v>4012.5</v>
      </c>
      <c r="W481" s="213">
        <f t="shared" si="86"/>
        <v>-4920.8000000000029</v>
      </c>
      <c r="X481" s="213">
        <f t="shared" si="86"/>
        <v>527715.72</v>
      </c>
      <c r="Y481" s="213">
        <f t="shared" si="86"/>
        <v>5527.3600000000006</v>
      </c>
      <c r="Z481" s="213">
        <f t="shared" si="86"/>
        <v>31778</v>
      </c>
      <c r="AA481" s="213">
        <f t="shared" si="86"/>
        <v>85184</v>
      </c>
      <c r="AB481" s="213">
        <f t="shared" si="86"/>
        <v>0</v>
      </c>
      <c r="AC481" s="213">
        <f t="shared" si="86"/>
        <v>27195</v>
      </c>
      <c r="AD481" s="213">
        <f t="shared" si="86"/>
        <v>0</v>
      </c>
      <c r="AE481" s="213">
        <f t="shared" si="86"/>
        <v>61307.44</v>
      </c>
      <c r="AF481" s="213">
        <f t="shared" si="86"/>
        <v>8793</v>
      </c>
      <c r="AG481" s="213">
        <f t="shared" si="86"/>
        <v>15041.32</v>
      </c>
      <c r="AH481" s="213">
        <f t="shared" si="86"/>
        <v>7766.92</v>
      </c>
      <c r="AI481" s="213">
        <f t="shared" si="86"/>
        <v>94146.510000000009</v>
      </c>
      <c r="AJ481" s="213">
        <f t="shared" si="86"/>
        <v>30264</v>
      </c>
      <c r="AK481" s="213">
        <f t="shared" si="86"/>
        <v>10734</v>
      </c>
      <c r="AL481" s="213">
        <f t="shared" si="86"/>
        <v>64888.750000000015</v>
      </c>
      <c r="AM481" s="213">
        <f t="shared" si="86"/>
        <v>3183</v>
      </c>
      <c r="AN481" s="213">
        <f t="shared" si="86"/>
        <v>1155</v>
      </c>
      <c r="AO481" s="213">
        <f t="shared" si="86"/>
        <v>7498</v>
      </c>
      <c r="AP481" s="213">
        <f t="shared" si="86"/>
        <v>14624.539999999997</v>
      </c>
      <c r="AQ481" s="213">
        <f t="shared" si="86"/>
        <v>0</v>
      </c>
      <c r="AR481" s="213">
        <f t="shared" si="86"/>
        <v>215</v>
      </c>
      <c r="AS481" s="213">
        <f t="shared" si="86"/>
        <v>24949.35</v>
      </c>
      <c r="AT481" s="213">
        <f t="shared" si="86"/>
        <v>2706.5</v>
      </c>
      <c r="AU481" s="213">
        <f t="shared" si="86"/>
        <v>14332.79</v>
      </c>
      <c r="AV481" s="213">
        <f t="shared" si="86"/>
        <v>24509.25</v>
      </c>
      <c r="AW481" s="213">
        <f t="shared" si="86"/>
        <v>339</v>
      </c>
      <c r="AX481" s="213">
        <f t="shared" si="86"/>
        <v>0</v>
      </c>
      <c r="AY481" s="213">
        <f t="shared" si="86"/>
        <v>0</v>
      </c>
      <c r="AZ481" s="213">
        <f t="shared" si="86"/>
        <v>938</v>
      </c>
      <c r="BA481" s="213">
        <f t="shared" si="86"/>
        <v>3781</v>
      </c>
      <c r="BB481" s="213">
        <f t="shared" si="86"/>
        <v>71256.399999999994</v>
      </c>
      <c r="BC481" s="213">
        <f t="shared" si="86"/>
        <v>0</v>
      </c>
      <c r="BD481" s="213">
        <f t="shared" si="86"/>
        <v>150078.81</v>
      </c>
      <c r="BE481" s="213">
        <f t="shared" si="86"/>
        <v>14124.5</v>
      </c>
      <c r="BF481" s="213">
        <f t="shared" si="86"/>
        <v>26295.999999999993</v>
      </c>
      <c r="BG481" s="213">
        <f t="shared" si="86"/>
        <v>20332.600000000002</v>
      </c>
      <c r="BH481" s="213">
        <f t="shared" si="86"/>
        <v>132110.13</v>
      </c>
      <c r="BI481" s="213">
        <f t="shared" si="86"/>
        <v>0</v>
      </c>
      <c r="BJ481" s="213">
        <f t="shared" si="86"/>
        <v>0</v>
      </c>
      <c r="BK481" s="213">
        <f t="shared" si="86"/>
        <v>0</v>
      </c>
      <c r="BL481" s="213">
        <f t="shared" si="86"/>
        <v>17028</v>
      </c>
      <c r="BM481" s="213">
        <f t="shared" si="86"/>
        <v>11931</v>
      </c>
      <c r="BN481" s="213">
        <f t="shared" si="86"/>
        <v>25073.5</v>
      </c>
      <c r="BO481" s="213">
        <f t="shared" si="86"/>
        <v>0</v>
      </c>
      <c r="BP481" s="213">
        <f t="shared" si="86"/>
        <v>0</v>
      </c>
      <c r="BQ481" s="213">
        <f t="shared" ref="BQ481:CM481" si="87">+BQ97+BQ98+BQ99+BQ100+BQ101+BQ102+BQ103+BQ104+BQ105+BQ106+BQ107+BQ108+BQ109+BQ110+BQ111+BQ112</f>
        <v>10241</v>
      </c>
      <c r="BR481" s="213">
        <f t="shared" si="87"/>
        <v>22597</v>
      </c>
      <c r="BS481" s="213">
        <f t="shared" si="87"/>
        <v>347390</v>
      </c>
      <c r="BT481" s="213">
        <f t="shared" si="87"/>
        <v>14756</v>
      </c>
      <c r="BU481" s="213">
        <f t="shared" si="87"/>
        <v>0</v>
      </c>
      <c r="BV481" s="213">
        <f t="shared" si="87"/>
        <v>60466</v>
      </c>
      <c r="BW481" s="213">
        <f t="shared" si="87"/>
        <v>2000</v>
      </c>
      <c r="BX481" s="213">
        <f t="shared" si="87"/>
        <v>0</v>
      </c>
      <c r="BY481" s="213">
        <f t="shared" si="87"/>
        <v>4597</v>
      </c>
      <c r="BZ481" s="213">
        <f t="shared" si="87"/>
        <v>0</v>
      </c>
      <c r="CA481" s="213">
        <f t="shared" si="87"/>
        <v>0</v>
      </c>
      <c r="CB481" s="213">
        <f t="shared" si="87"/>
        <v>4697</v>
      </c>
      <c r="CC481" s="213">
        <f t="shared" si="87"/>
        <v>0</v>
      </c>
      <c r="CD481" s="213">
        <f t="shared" si="87"/>
        <v>20470.25</v>
      </c>
      <c r="CE481" s="213">
        <f t="shared" si="87"/>
        <v>2828</v>
      </c>
      <c r="CF481" s="213">
        <f t="shared" si="87"/>
        <v>14573.69</v>
      </c>
      <c r="CG481" s="213">
        <f t="shared" si="87"/>
        <v>0</v>
      </c>
      <c r="CH481" s="213">
        <f t="shared" si="87"/>
        <v>7320</v>
      </c>
      <c r="CI481" s="213">
        <f t="shared" si="87"/>
        <v>6370.75</v>
      </c>
      <c r="CJ481" s="213">
        <f t="shared" si="87"/>
        <v>170</v>
      </c>
      <c r="CK481" s="213">
        <f t="shared" si="87"/>
        <v>2263.8500000000004</v>
      </c>
      <c r="CL481" s="213">
        <f t="shared" si="87"/>
        <v>0</v>
      </c>
      <c r="CM481" s="213">
        <f t="shared" si="87"/>
        <v>6398.04</v>
      </c>
    </row>
    <row r="482" spans="2:91" s="122" customFormat="1" ht="25.95" customHeight="1">
      <c r="C482" s="209">
        <v>11</v>
      </c>
      <c r="D482" s="212">
        <f>+D27+D28</f>
        <v>19512592.829999998</v>
      </c>
      <c r="E482" s="212">
        <f t="shared" ref="E482:BP482" si="88">+E27+E28</f>
        <v>403325.75</v>
      </c>
      <c r="F482" s="212">
        <f t="shared" si="88"/>
        <v>598188</v>
      </c>
      <c r="G482" s="212">
        <f t="shared" si="88"/>
        <v>1328067</v>
      </c>
      <c r="H482" s="212">
        <f t="shared" si="88"/>
        <v>198371.5</v>
      </c>
      <c r="I482" s="212">
        <f t="shared" si="88"/>
        <v>453747.5</v>
      </c>
      <c r="J482" s="212">
        <f t="shared" si="88"/>
        <v>623356.19999999995</v>
      </c>
      <c r="K482" s="212">
        <f t="shared" si="88"/>
        <v>2040968.29</v>
      </c>
      <c r="L482" s="212">
        <f t="shared" si="88"/>
        <v>618931</v>
      </c>
      <c r="M482" s="212">
        <f t="shared" si="88"/>
        <v>689955.75</v>
      </c>
      <c r="N482" s="212">
        <f t="shared" si="88"/>
        <v>4988812.5</v>
      </c>
      <c r="O482" s="212">
        <f t="shared" si="88"/>
        <v>103862</v>
      </c>
      <c r="P482" s="212">
        <f t="shared" si="88"/>
        <v>9691074.6999999993</v>
      </c>
      <c r="Q482" s="212">
        <f t="shared" si="88"/>
        <v>1100985</v>
      </c>
      <c r="R482" s="212">
        <f t="shared" si="88"/>
        <v>735659</v>
      </c>
      <c r="S482" s="212">
        <f t="shared" si="88"/>
        <v>2456698</v>
      </c>
      <c r="T482" s="212">
        <f t="shared" si="88"/>
        <v>807754.63</v>
      </c>
      <c r="U482" s="212">
        <f t="shared" si="88"/>
        <v>1816070.22</v>
      </c>
      <c r="V482" s="212">
        <f t="shared" si="88"/>
        <v>741485.5</v>
      </c>
      <c r="W482" s="212">
        <f t="shared" si="88"/>
        <v>379693.5</v>
      </c>
      <c r="X482" s="212">
        <f t="shared" si="88"/>
        <v>26223266.289999999</v>
      </c>
      <c r="Y482" s="212">
        <f t="shared" si="88"/>
        <v>507426.5</v>
      </c>
      <c r="Z482" s="212">
        <f t="shared" si="88"/>
        <v>2547119.15</v>
      </c>
      <c r="AA482" s="212">
        <f t="shared" si="88"/>
        <v>1252091.6299999999</v>
      </c>
      <c r="AB482" s="212">
        <f t="shared" si="88"/>
        <v>372249</v>
      </c>
      <c r="AC482" s="212">
        <f t="shared" si="88"/>
        <v>490757.7</v>
      </c>
      <c r="AD482" s="212">
        <f t="shared" si="88"/>
        <v>2331504</v>
      </c>
      <c r="AE482" s="212">
        <f t="shared" si="88"/>
        <v>2662184.5</v>
      </c>
      <c r="AF482" s="212">
        <f t="shared" si="88"/>
        <v>482072.5</v>
      </c>
      <c r="AG482" s="212">
        <f t="shared" si="88"/>
        <v>541956</v>
      </c>
      <c r="AH482" s="212">
        <f t="shared" si="88"/>
        <v>393911</v>
      </c>
      <c r="AI482" s="212">
        <f t="shared" si="88"/>
        <v>3019790.5</v>
      </c>
      <c r="AJ482" s="212">
        <f t="shared" si="88"/>
        <v>566788</v>
      </c>
      <c r="AK482" s="212">
        <f t="shared" si="88"/>
        <v>524115.5</v>
      </c>
      <c r="AL482" s="212">
        <f t="shared" si="88"/>
        <v>35686389.140000001</v>
      </c>
      <c r="AM482" s="212">
        <f t="shared" si="88"/>
        <v>317198</v>
      </c>
      <c r="AN482" s="212">
        <f t="shared" si="88"/>
        <v>265314</v>
      </c>
      <c r="AO482" s="212">
        <f t="shared" si="88"/>
        <v>1220623.3700000001</v>
      </c>
      <c r="AP482" s="212">
        <f t="shared" si="88"/>
        <v>2812151</v>
      </c>
      <c r="AQ482" s="212">
        <f t="shared" si="88"/>
        <v>661700</v>
      </c>
      <c r="AR482" s="212">
        <f t="shared" si="88"/>
        <v>192041.5</v>
      </c>
      <c r="AS482" s="212">
        <f t="shared" si="88"/>
        <v>8380112.9100000001</v>
      </c>
      <c r="AT482" s="212">
        <f t="shared" si="88"/>
        <v>682454.25</v>
      </c>
      <c r="AU482" s="212">
        <f t="shared" si="88"/>
        <v>1184562</v>
      </c>
      <c r="AV482" s="212">
        <f t="shared" si="88"/>
        <v>1197730.3799999999</v>
      </c>
      <c r="AW482" s="212">
        <f t="shared" si="88"/>
        <v>818549.32000000007</v>
      </c>
      <c r="AX482" s="212">
        <f t="shared" si="88"/>
        <v>442102.75</v>
      </c>
      <c r="AY482" s="212">
        <f t="shared" si="88"/>
        <v>764048.25</v>
      </c>
      <c r="AZ482" s="212">
        <f t="shared" si="88"/>
        <v>447739.25</v>
      </c>
      <c r="BA482" s="212">
        <f t="shared" si="88"/>
        <v>353705</v>
      </c>
      <c r="BB482" s="212">
        <f t="shared" si="88"/>
        <v>8407871.0500000007</v>
      </c>
      <c r="BC482" s="212">
        <f t="shared" si="88"/>
        <v>458149</v>
      </c>
      <c r="BD482" s="212">
        <f t="shared" si="88"/>
        <v>32739936.600000001</v>
      </c>
      <c r="BE482" s="212">
        <f t="shared" si="88"/>
        <v>3286658.4</v>
      </c>
      <c r="BF482" s="212">
        <f t="shared" si="88"/>
        <v>648199.75</v>
      </c>
      <c r="BG482" s="212">
        <f t="shared" si="88"/>
        <v>684410</v>
      </c>
      <c r="BH482" s="212">
        <f t="shared" si="88"/>
        <v>21469533.289999999</v>
      </c>
      <c r="BI482" s="212">
        <f t="shared" si="88"/>
        <v>320317.90000000002</v>
      </c>
      <c r="BJ482" s="212">
        <f t="shared" si="88"/>
        <v>265192</v>
      </c>
      <c r="BK482" s="212">
        <f t="shared" si="88"/>
        <v>485765</v>
      </c>
      <c r="BL482" s="212">
        <f t="shared" si="88"/>
        <v>529894.5</v>
      </c>
      <c r="BM482" s="212">
        <f t="shared" si="88"/>
        <v>11883966.5</v>
      </c>
      <c r="BN482" s="212">
        <f t="shared" si="88"/>
        <v>1182068.25</v>
      </c>
      <c r="BO482" s="212">
        <f t="shared" si="88"/>
        <v>575204</v>
      </c>
      <c r="BP482" s="212">
        <f t="shared" si="88"/>
        <v>1581210</v>
      </c>
      <c r="BQ482" s="212">
        <f t="shared" ref="BQ482:CM482" si="89">+BQ27+BQ28</f>
        <v>573868.72</v>
      </c>
      <c r="BR482" s="212">
        <f t="shared" si="89"/>
        <v>665348.69999999995</v>
      </c>
      <c r="BS482" s="212">
        <f t="shared" si="89"/>
        <v>61222590.799999997</v>
      </c>
      <c r="BT482" s="212">
        <f t="shared" si="89"/>
        <v>670888</v>
      </c>
      <c r="BU482" s="212">
        <f t="shared" si="89"/>
        <v>795442.14</v>
      </c>
      <c r="BV482" s="212">
        <f t="shared" si="89"/>
        <v>6388670.4000000004</v>
      </c>
      <c r="BW482" s="212">
        <f t="shared" si="89"/>
        <v>100078</v>
      </c>
      <c r="BX482" s="212">
        <f t="shared" si="89"/>
        <v>549609.5</v>
      </c>
      <c r="BY482" s="212">
        <f t="shared" si="89"/>
        <v>3949464.66</v>
      </c>
      <c r="BZ482" s="212">
        <f t="shared" si="89"/>
        <v>269348.90000000002</v>
      </c>
      <c r="CA482" s="212">
        <f t="shared" si="89"/>
        <v>566106</v>
      </c>
      <c r="CB482" s="212">
        <f t="shared" si="89"/>
        <v>321948</v>
      </c>
      <c r="CC482" s="212">
        <f t="shared" si="89"/>
        <v>1105305</v>
      </c>
      <c r="CD482" s="212">
        <f t="shared" si="89"/>
        <v>3253132</v>
      </c>
      <c r="CE482" s="212">
        <f t="shared" si="89"/>
        <v>1584609.85</v>
      </c>
      <c r="CF482" s="212">
        <f t="shared" si="89"/>
        <v>2289929.5</v>
      </c>
      <c r="CG482" s="212">
        <f t="shared" si="89"/>
        <v>256259.5</v>
      </c>
      <c r="CH482" s="212">
        <f t="shared" si="89"/>
        <v>332802</v>
      </c>
      <c r="CI482" s="212">
        <f t="shared" si="89"/>
        <v>282285.27</v>
      </c>
      <c r="CJ482" s="212">
        <f t="shared" si="89"/>
        <v>316837.5</v>
      </c>
      <c r="CK482" s="212">
        <f t="shared" si="89"/>
        <v>3486951.75</v>
      </c>
      <c r="CL482" s="212">
        <f t="shared" si="89"/>
        <v>280035</v>
      </c>
      <c r="CM482" s="212">
        <f t="shared" si="89"/>
        <v>281218</v>
      </c>
    </row>
    <row r="483" spans="2:91" s="122" customFormat="1" ht="25.95" customHeight="1">
      <c r="C483" s="209">
        <v>12</v>
      </c>
      <c r="D483" s="213">
        <f>+D113+D114+D115+D116+D117+D118+D119+D120+D121</f>
        <v>2282370.6</v>
      </c>
      <c r="E483" s="213">
        <f t="shared" ref="E483:BP483" si="90">+E113+E114+E115+E116+E117+E118+E119+E120+E121</f>
        <v>8158</v>
      </c>
      <c r="F483" s="213">
        <f t="shared" si="90"/>
        <v>111207.01999999999</v>
      </c>
      <c r="G483" s="213">
        <f t="shared" si="90"/>
        <v>23143</v>
      </c>
      <c r="H483" s="213">
        <f t="shared" si="90"/>
        <v>0</v>
      </c>
      <c r="I483" s="213">
        <f t="shared" si="90"/>
        <v>50</v>
      </c>
      <c r="J483" s="213">
        <f t="shared" si="90"/>
        <v>0</v>
      </c>
      <c r="K483" s="213">
        <f t="shared" si="90"/>
        <v>4866.38</v>
      </c>
      <c r="L483" s="213">
        <f t="shared" si="90"/>
        <v>899.66</v>
      </c>
      <c r="M483" s="213">
        <f t="shared" si="90"/>
        <v>2820</v>
      </c>
      <c r="N483" s="213">
        <f t="shared" si="90"/>
        <v>95360</v>
      </c>
      <c r="O483" s="213">
        <f t="shared" si="90"/>
        <v>7314.25</v>
      </c>
      <c r="P483" s="213">
        <f t="shared" si="90"/>
        <v>135484.51</v>
      </c>
      <c r="Q483" s="213">
        <f t="shared" si="90"/>
        <v>0</v>
      </c>
      <c r="R483" s="213">
        <f t="shared" si="90"/>
        <v>1050</v>
      </c>
      <c r="S483" s="213">
        <f t="shared" si="90"/>
        <v>0</v>
      </c>
      <c r="T483" s="213">
        <f t="shared" si="90"/>
        <v>22590.25</v>
      </c>
      <c r="U483" s="213">
        <f t="shared" si="90"/>
        <v>0</v>
      </c>
      <c r="V483" s="213">
        <f t="shared" si="90"/>
        <v>2760</v>
      </c>
      <c r="W483" s="213">
        <f t="shared" si="90"/>
        <v>42172.45</v>
      </c>
      <c r="X483" s="213">
        <f t="shared" si="90"/>
        <v>1789993.24</v>
      </c>
      <c r="Y483" s="213">
        <f t="shared" si="90"/>
        <v>23410.440000000002</v>
      </c>
      <c r="Z483" s="213">
        <f t="shared" si="90"/>
        <v>208103</v>
      </c>
      <c r="AA483" s="213">
        <f t="shared" si="90"/>
        <v>-53807</v>
      </c>
      <c r="AB483" s="213">
        <f t="shared" si="90"/>
        <v>7321.6200000000026</v>
      </c>
      <c r="AC483" s="213">
        <f t="shared" si="90"/>
        <v>76914</v>
      </c>
      <c r="AD483" s="213">
        <f t="shared" si="90"/>
        <v>-218187.42000000004</v>
      </c>
      <c r="AE483" s="213">
        <f t="shared" si="90"/>
        <v>12507</v>
      </c>
      <c r="AF483" s="213">
        <f t="shared" si="90"/>
        <v>0</v>
      </c>
      <c r="AG483" s="213">
        <f t="shared" si="90"/>
        <v>0</v>
      </c>
      <c r="AH483" s="213">
        <f t="shared" si="90"/>
        <v>21032.3</v>
      </c>
      <c r="AI483" s="213">
        <f t="shared" si="90"/>
        <v>22960</v>
      </c>
      <c r="AJ483" s="213">
        <f t="shared" si="90"/>
        <v>0</v>
      </c>
      <c r="AK483" s="213">
        <f t="shared" si="90"/>
        <v>0</v>
      </c>
      <c r="AL483" s="213">
        <f t="shared" si="90"/>
        <v>735222.66</v>
      </c>
      <c r="AM483" s="213">
        <f t="shared" si="90"/>
        <v>0</v>
      </c>
      <c r="AN483" s="213">
        <f t="shared" si="90"/>
        <v>0</v>
      </c>
      <c r="AO483" s="213">
        <f t="shared" si="90"/>
        <v>0</v>
      </c>
      <c r="AP483" s="213">
        <f t="shared" si="90"/>
        <v>28200</v>
      </c>
      <c r="AQ483" s="213">
        <f t="shared" si="90"/>
        <v>0</v>
      </c>
      <c r="AR483" s="213">
        <f t="shared" si="90"/>
        <v>0</v>
      </c>
      <c r="AS483" s="213">
        <f t="shared" si="90"/>
        <v>1505</v>
      </c>
      <c r="AT483" s="213">
        <f t="shared" si="90"/>
        <v>0</v>
      </c>
      <c r="AU483" s="213">
        <f t="shared" si="90"/>
        <v>0</v>
      </c>
      <c r="AV483" s="213">
        <f t="shared" si="90"/>
        <v>6095.58</v>
      </c>
      <c r="AW483" s="213">
        <f t="shared" si="90"/>
        <v>0</v>
      </c>
      <c r="AX483" s="213">
        <f t="shared" si="90"/>
        <v>11948</v>
      </c>
      <c r="AY483" s="213">
        <f t="shared" si="90"/>
        <v>0</v>
      </c>
      <c r="AZ483" s="213">
        <f t="shared" si="90"/>
        <v>0</v>
      </c>
      <c r="BA483" s="213">
        <f t="shared" si="90"/>
        <v>0</v>
      </c>
      <c r="BB483" s="213">
        <f t="shared" si="90"/>
        <v>181206.43</v>
      </c>
      <c r="BC483" s="213">
        <f t="shared" si="90"/>
        <v>0</v>
      </c>
      <c r="BD483" s="213">
        <f t="shared" si="90"/>
        <v>1881253.25</v>
      </c>
      <c r="BE483" s="213">
        <f t="shared" si="90"/>
        <v>127780.89999999998</v>
      </c>
      <c r="BF483" s="213">
        <f t="shared" si="90"/>
        <v>17111.260000000009</v>
      </c>
      <c r="BG483" s="213">
        <f t="shared" si="90"/>
        <v>15426</v>
      </c>
      <c r="BH483" s="213">
        <f t="shared" si="90"/>
        <v>1343884.95</v>
      </c>
      <c r="BI483" s="213">
        <f t="shared" si="90"/>
        <v>5564</v>
      </c>
      <c r="BJ483" s="213">
        <f t="shared" si="90"/>
        <v>5614.4</v>
      </c>
      <c r="BK483" s="213">
        <f t="shared" si="90"/>
        <v>0</v>
      </c>
      <c r="BL483" s="213">
        <f t="shared" si="90"/>
        <v>0</v>
      </c>
      <c r="BM483" s="213">
        <f t="shared" si="90"/>
        <v>0</v>
      </c>
      <c r="BN483" s="213">
        <f t="shared" si="90"/>
        <v>130</v>
      </c>
      <c r="BO483" s="213">
        <f t="shared" si="90"/>
        <v>4494</v>
      </c>
      <c r="BP483" s="213">
        <f t="shared" si="90"/>
        <v>0</v>
      </c>
      <c r="BQ483" s="213">
        <f t="shared" ref="BQ483:CM483" si="91">+BQ113+BQ114+BQ115+BQ116+BQ117+BQ118+BQ119+BQ120+BQ121</f>
        <v>1586.15</v>
      </c>
      <c r="BR483" s="213">
        <f t="shared" si="91"/>
        <v>6891</v>
      </c>
      <c r="BS483" s="213">
        <f t="shared" si="91"/>
        <v>1921348.3599999999</v>
      </c>
      <c r="BT483" s="213">
        <f t="shared" si="91"/>
        <v>0</v>
      </c>
      <c r="BU483" s="213">
        <f t="shared" si="91"/>
        <v>0</v>
      </c>
      <c r="BV483" s="213">
        <f t="shared" si="91"/>
        <v>100800</v>
      </c>
      <c r="BW483" s="213">
        <f t="shared" si="91"/>
        <v>0</v>
      </c>
      <c r="BX483" s="213">
        <f t="shared" si="91"/>
        <v>0</v>
      </c>
      <c r="BY483" s="213">
        <f t="shared" si="91"/>
        <v>0</v>
      </c>
      <c r="BZ483" s="213">
        <f t="shared" si="91"/>
        <v>0</v>
      </c>
      <c r="CA483" s="213">
        <f t="shared" si="91"/>
        <v>0</v>
      </c>
      <c r="CB483" s="213">
        <f t="shared" si="91"/>
        <v>0</v>
      </c>
      <c r="CC483" s="213">
        <f t="shared" si="91"/>
        <v>4615</v>
      </c>
      <c r="CD483" s="213">
        <f t="shared" si="91"/>
        <v>0</v>
      </c>
      <c r="CE483" s="213">
        <f t="shared" si="91"/>
        <v>41407.89</v>
      </c>
      <c r="CF483" s="213">
        <f t="shared" si="91"/>
        <v>986.94</v>
      </c>
      <c r="CG483" s="213">
        <f t="shared" si="91"/>
        <v>1207</v>
      </c>
      <c r="CH483" s="213">
        <f t="shared" si="91"/>
        <v>0</v>
      </c>
      <c r="CI483" s="213">
        <f t="shared" si="91"/>
        <v>0</v>
      </c>
      <c r="CJ483" s="213">
        <f t="shared" si="91"/>
        <v>0</v>
      </c>
      <c r="CK483" s="213">
        <f t="shared" si="91"/>
        <v>4784.88</v>
      </c>
      <c r="CL483" s="213">
        <f t="shared" si="91"/>
        <v>0</v>
      </c>
      <c r="CM483" s="213">
        <f t="shared" si="91"/>
        <v>0</v>
      </c>
    </row>
    <row r="484" spans="2:91" s="122" customFormat="1" ht="25.95" customHeight="1">
      <c r="C484" s="209">
        <v>13</v>
      </c>
      <c r="D484" s="212">
        <f>+D52</f>
        <v>0</v>
      </c>
      <c r="E484" s="212">
        <f t="shared" ref="E484:BP484" si="92">+E52</f>
        <v>0</v>
      </c>
      <c r="F484" s="212">
        <f t="shared" si="92"/>
        <v>0</v>
      </c>
      <c r="G484" s="212">
        <f t="shared" si="92"/>
        <v>0</v>
      </c>
      <c r="H484" s="212">
        <f t="shared" si="92"/>
        <v>0</v>
      </c>
      <c r="I484" s="212">
        <f t="shared" si="92"/>
        <v>0</v>
      </c>
      <c r="J484" s="212">
        <f t="shared" si="92"/>
        <v>0</v>
      </c>
      <c r="K484" s="212">
        <f t="shared" si="92"/>
        <v>0</v>
      </c>
      <c r="L484" s="212">
        <f t="shared" si="92"/>
        <v>0</v>
      </c>
      <c r="M484" s="212">
        <f t="shared" si="92"/>
        <v>0</v>
      </c>
      <c r="N484" s="212">
        <f t="shared" si="92"/>
        <v>0</v>
      </c>
      <c r="O484" s="212">
        <f t="shared" si="92"/>
        <v>0</v>
      </c>
      <c r="P484" s="212">
        <f t="shared" si="92"/>
        <v>0</v>
      </c>
      <c r="Q484" s="212">
        <f t="shared" si="92"/>
        <v>0</v>
      </c>
      <c r="R484" s="212">
        <f t="shared" si="92"/>
        <v>0</v>
      </c>
      <c r="S484" s="212">
        <f t="shared" si="92"/>
        <v>0</v>
      </c>
      <c r="T484" s="212">
        <f t="shared" si="92"/>
        <v>0</v>
      </c>
      <c r="U484" s="212">
        <f t="shared" si="92"/>
        <v>0</v>
      </c>
      <c r="V484" s="212">
        <f t="shared" si="92"/>
        <v>0</v>
      </c>
      <c r="W484" s="212">
        <f t="shared" si="92"/>
        <v>0</v>
      </c>
      <c r="X484" s="212">
        <f t="shared" si="92"/>
        <v>0</v>
      </c>
      <c r="Y484" s="212">
        <f t="shared" si="92"/>
        <v>0</v>
      </c>
      <c r="Z484" s="212">
        <f t="shared" si="92"/>
        <v>0</v>
      </c>
      <c r="AA484" s="212">
        <f t="shared" si="92"/>
        <v>0</v>
      </c>
      <c r="AB484" s="212">
        <f t="shared" si="92"/>
        <v>0</v>
      </c>
      <c r="AC484" s="212">
        <f t="shared" si="92"/>
        <v>0</v>
      </c>
      <c r="AD484" s="212">
        <f t="shared" si="92"/>
        <v>0</v>
      </c>
      <c r="AE484" s="212">
        <f t="shared" si="92"/>
        <v>0</v>
      </c>
      <c r="AF484" s="212">
        <f t="shared" si="92"/>
        <v>0</v>
      </c>
      <c r="AG484" s="212">
        <f t="shared" si="92"/>
        <v>0</v>
      </c>
      <c r="AH484" s="212">
        <f t="shared" si="92"/>
        <v>0</v>
      </c>
      <c r="AI484" s="212">
        <f t="shared" si="92"/>
        <v>0</v>
      </c>
      <c r="AJ484" s="212">
        <f t="shared" si="92"/>
        <v>0</v>
      </c>
      <c r="AK484" s="212">
        <f t="shared" si="92"/>
        <v>0</v>
      </c>
      <c r="AL484" s="212">
        <f t="shared" si="92"/>
        <v>0</v>
      </c>
      <c r="AM484" s="212">
        <f t="shared" si="92"/>
        <v>0</v>
      </c>
      <c r="AN484" s="212">
        <f t="shared" si="92"/>
        <v>6000</v>
      </c>
      <c r="AO484" s="212">
        <f t="shared" si="92"/>
        <v>0</v>
      </c>
      <c r="AP484" s="212">
        <f t="shared" si="92"/>
        <v>0</v>
      </c>
      <c r="AQ484" s="212">
        <f t="shared" si="92"/>
        <v>0</v>
      </c>
      <c r="AR484" s="212">
        <f t="shared" si="92"/>
        <v>0</v>
      </c>
      <c r="AS484" s="212">
        <f t="shared" si="92"/>
        <v>0</v>
      </c>
      <c r="AT484" s="212">
        <f t="shared" si="92"/>
        <v>0</v>
      </c>
      <c r="AU484" s="212">
        <f t="shared" si="92"/>
        <v>0</v>
      </c>
      <c r="AV484" s="212">
        <f t="shared" si="92"/>
        <v>0</v>
      </c>
      <c r="AW484" s="212">
        <f t="shared" si="92"/>
        <v>0</v>
      </c>
      <c r="AX484" s="212">
        <f t="shared" si="92"/>
        <v>0</v>
      </c>
      <c r="AY484" s="212">
        <f t="shared" si="92"/>
        <v>0</v>
      </c>
      <c r="AZ484" s="212">
        <f t="shared" si="92"/>
        <v>0</v>
      </c>
      <c r="BA484" s="212">
        <f t="shared" si="92"/>
        <v>0</v>
      </c>
      <c r="BB484" s="212">
        <f t="shared" si="92"/>
        <v>0</v>
      </c>
      <c r="BC484" s="212">
        <f t="shared" si="92"/>
        <v>0</v>
      </c>
      <c r="BD484" s="212">
        <f t="shared" si="92"/>
        <v>0</v>
      </c>
      <c r="BE484" s="212">
        <f t="shared" si="92"/>
        <v>0</v>
      </c>
      <c r="BF484" s="212">
        <f t="shared" si="92"/>
        <v>0</v>
      </c>
      <c r="BG484" s="212">
        <f t="shared" si="92"/>
        <v>0</v>
      </c>
      <c r="BH484" s="212">
        <f t="shared" si="92"/>
        <v>0</v>
      </c>
      <c r="BI484" s="212">
        <f t="shared" si="92"/>
        <v>0</v>
      </c>
      <c r="BJ484" s="212">
        <f t="shared" si="92"/>
        <v>0</v>
      </c>
      <c r="BK484" s="212">
        <f t="shared" si="92"/>
        <v>0</v>
      </c>
      <c r="BL484" s="212">
        <f t="shared" si="92"/>
        <v>0</v>
      </c>
      <c r="BM484" s="212">
        <f t="shared" si="92"/>
        <v>0</v>
      </c>
      <c r="BN484" s="212">
        <f t="shared" si="92"/>
        <v>0</v>
      </c>
      <c r="BO484" s="212">
        <f t="shared" si="92"/>
        <v>0</v>
      </c>
      <c r="BP484" s="212">
        <f t="shared" si="92"/>
        <v>0</v>
      </c>
      <c r="BQ484" s="212">
        <f t="shared" ref="BQ484:CM484" si="93">+BQ52</f>
        <v>0</v>
      </c>
      <c r="BR484" s="212">
        <f t="shared" si="93"/>
        <v>0</v>
      </c>
      <c r="BS484" s="212">
        <f t="shared" si="93"/>
        <v>0</v>
      </c>
      <c r="BT484" s="212">
        <f t="shared" si="93"/>
        <v>0</v>
      </c>
      <c r="BU484" s="212">
        <f t="shared" si="93"/>
        <v>0</v>
      </c>
      <c r="BV484" s="212">
        <f t="shared" si="93"/>
        <v>0</v>
      </c>
      <c r="BW484" s="212">
        <f t="shared" si="93"/>
        <v>0</v>
      </c>
      <c r="BX484" s="212">
        <f t="shared" si="93"/>
        <v>0</v>
      </c>
      <c r="BY484" s="212">
        <f t="shared" si="93"/>
        <v>0</v>
      </c>
      <c r="BZ484" s="212">
        <f t="shared" si="93"/>
        <v>0</v>
      </c>
      <c r="CA484" s="212">
        <f t="shared" si="93"/>
        <v>0</v>
      </c>
      <c r="CB484" s="212">
        <f t="shared" si="93"/>
        <v>0</v>
      </c>
      <c r="CC484" s="212">
        <f t="shared" si="93"/>
        <v>0</v>
      </c>
      <c r="CD484" s="212">
        <f t="shared" si="93"/>
        <v>0</v>
      </c>
      <c r="CE484" s="212">
        <f t="shared" si="93"/>
        <v>0</v>
      </c>
      <c r="CF484" s="212">
        <f t="shared" si="93"/>
        <v>0</v>
      </c>
      <c r="CG484" s="212">
        <f t="shared" si="93"/>
        <v>0</v>
      </c>
      <c r="CH484" s="212">
        <f t="shared" si="93"/>
        <v>0</v>
      </c>
      <c r="CI484" s="212">
        <f t="shared" si="93"/>
        <v>0</v>
      </c>
      <c r="CJ484" s="212">
        <f t="shared" si="93"/>
        <v>0</v>
      </c>
      <c r="CK484" s="212">
        <f t="shared" si="93"/>
        <v>0</v>
      </c>
      <c r="CL484" s="212">
        <f t="shared" si="93"/>
        <v>0</v>
      </c>
      <c r="CM484" s="212">
        <f t="shared" si="93"/>
        <v>0</v>
      </c>
    </row>
    <row r="485" spans="2:91" s="122" customFormat="1" ht="25.95" customHeight="1">
      <c r="C485" s="209">
        <v>14</v>
      </c>
      <c r="D485" s="213">
        <f>+D65</f>
        <v>0</v>
      </c>
      <c r="E485" s="213">
        <f t="shared" ref="E485:BP485" si="94">+E65</f>
        <v>0</v>
      </c>
      <c r="F485" s="213">
        <f t="shared" si="94"/>
        <v>0</v>
      </c>
      <c r="G485" s="213">
        <f t="shared" si="94"/>
        <v>0</v>
      </c>
      <c r="H485" s="213">
        <f t="shared" si="94"/>
        <v>0</v>
      </c>
      <c r="I485" s="213">
        <f t="shared" si="94"/>
        <v>0</v>
      </c>
      <c r="J485" s="213">
        <f t="shared" si="94"/>
        <v>0</v>
      </c>
      <c r="K485" s="213">
        <f t="shared" si="94"/>
        <v>0</v>
      </c>
      <c r="L485" s="213">
        <f t="shared" si="94"/>
        <v>0</v>
      </c>
      <c r="M485" s="213">
        <f t="shared" si="94"/>
        <v>0</v>
      </c>
      <c r="N485" s="213">
        <f t="shared" si="94"/>
        <v>0</v>
      </c>
      <c r="O485" s="213">
        <f t="shared" si="94"/>
        <v>0</v>
      </c>
      <c r="P485" s="213">
        <f t="shared" si="94"/>
        <v>0</v>
      </c>
      <c r="Q485" s="213">
        <f t="shared" si="94"/>
        <v>0</v>
      </c>
      <c r="R485" s="213">
        <f t="shared" si="94"/>
        <v>0</v>
      </c>
      <c r="S485" s="213">
        <f t="shared" si="94"/>
        <v>0</v>
      </c>
      <c r="T485" s="213">
        <f t="shared" si="94"/>
        <v>0</v>
      </c>
      <c r="U485" s="213">
        <f t="shared" si="94"/>
        <v>0</v>
      </c>
      <c r="V485" s="213">
        <f t="shared" si="94"/>
        <v>0</v>
      </c>
      <c r="W485" s="213">
        <f t="shared" si="94"/>
        <v>0</v>
      </c>
      <c r="X485" s="213">
        <f t="shared" si="94"/>
        <v>0</v>
      </c>
      <c r="Y485" s="213">
        <f t="shared" si="94"/>
        <v>0</v>
      </c>
      <c r="Z485" s="213">
        <f t="shared" si="94"/>
        <v>0</v>
      </c>
      <c r="AA485" s="213">
        <f t="shared" si="94"/>
        <v>0</v>
      </c>
      <c r="AB485" s="213">
        <f t="shared" si="94"/>
        <v>0</v>
      </c>
      <c r="AC485" s="213">
        <f t="shared" si="94"/>
        <v>0</v>
      </c>
      <c r="AD485" s="213">
        <f t="shared" si="94"/>
        <v>0</v>
      </c>
      <c r="AE485" s="213">
        <f t="shared" si="94"/>
        <v>0</v>
      </c>
      <c r="AF485" s="213">
        <f t="shared" si="94"/>
        <v>0</v>
      </c>
      <c r="AG485" s="213">
        <f t="shared" si="94"/>
        <v>0</v>
      </c>
      <c r="AH485" s="213">
        <f t="shared" si="94"/>
        <v>0</v>
      </c>
      <c r="AI485" s="213">
        <f t="shared" si="94"/>
        <v>0</v>
      </c>
      <c r="AJ485" s="213">
        <f t="shared" si="94"/>
        <v>0</v>
      </c>
      <c r="AK485" s="213">
        <f t="shared" si="94"/>
        <v>0</v>
      </c>
      <c r="AL485" s="213">
        <f t="shared" si="94"/>
        <v>0</v>
      </c>
      <c r="AM485" s="213">
        <f t="shared" si="94"/>
        <v>0</v>
      </c>
      <c r="AN485" s="213">
        <f t="shared" si="94"/>
        <v>0</v>
      </c>
      <c r="AO485" s="213">
        <f t="shared" si="94"/>
        <v>0</v>
      </c>
      <c r="AP485" s="213">
        <f t="shared" si="94"/>
        <v>0</v>
      </c>
      <c r="AQ485" s="213">
        <f t="shared" si="94"/>
        <v>0</v>
      </c>
      <c r="AR485" s="213">
        <f t="shared" si="94"/>
        <v>0</v>
      </c>
      <c r="AS485" s="213">
        <f t="shared" si="94"/>
        <v>0</v>
      </c>
      <c r="AT485" s="213">
        <f t="shared" si="94"/>
        <v>0</v>
      </c>
      <c r="AU485" s="213">
        <f t="shared" si="94"/>
        <v>0</v>
      </c>
      <c r="AV485" s="213">
        <f t="shared" si="94"/>
        <v>0</v>
      </c>
      <c r="AW485" s="213">
        <f t="shared" si="94"/>
        <v>0</v>
      </c>
      <c r="AX485" s="213">
        <f t="shared" si="94"/>
        <v>0</v>
      </c>
      <c r="AY485" s="213">
        <f t="shared" si="94"/>
        <v>0</v>
      </c>
      <c r="AZ485" s="213">
        <f t="shared" si="94"/>
        <v>0</v>
      </c>
      <c r="BA485" s="213">
        <f t="shared" si="94"/>
        <v>0</v>
      </c>
      <c r="BB485" s="213">
        <f t="shared" si="94"/>
        <v>0</v>
      </c>
      <c r="BC485" s="213">
        <f t="shared" si="94"/>
        <v>0</v>
      </c>
      <c r="BD485" s="213">
        <f t="shared" si="94"/>
        <v>0</v>
      </c>
      <c r="BE485" s="213">
        <f t="shared" si="94"/>
        <v>0</v>
      </c>
      <c r="BF485" s="213">
        <f t="shared" si="94"/>
        <v>0</v>
      </c>
      <c r="BG485" s="213">
        <f t="shared" si="94"/>
        <v>0</v>
      </c>
      <c r="BH485" s="213">
        <f t="shared" si="94"/>
        <v>0</v>
      </c>
      <c r="BI485" s="213">
        <f t="shared" si="94"/>
        <v>0</v>
      </c>
      <c r="BJ485" s="213">
        <f t="shared" si="94"/>
        <v>0</v>
      </c>
      <c r="BK485" s="213">
        <f t="shared" si="94"/>
        <v>0</v>
      </c>
      <c r="BL485" s="213">
        <f t="shared" si="94"/>
        <v>0</v>
      </c>
      <c r="BM485" s="213">
        <f t="shared" si="94"/>
        <v>0</v>
      </c>
      <c r="BN485" s="213">
        <f t="shared" si="94"/>
        <v>0</v>
      </c>
      <c r="BO485" s="213">
        <f t="shared" si="94"/>
        <v>0</v>
      </c>
      <c r="BP485" s="213">
        <f t="shared" si="94"/>
        <v>0</v>
      </c>
      <c r="BQ485" s="213">
        <f t="shared" ref="BQ485:CM485" si="95">+BQ65</f>
        <v>0</v>
      </c>
      <c r="BR485" s="213">
        <f t="shared" si="95"/>
        <v>0</v>
      </c>
      <c r="BS485" s="213">
        <f t="shared" si="95"/>
        <v>0</v>
      </c>
      <c r="BT485" s="213">
        <f t="shared" si="95"/>
        <v>0</v>
      </c>
      <c r="BU485" s="213">
        <f t="shared" si="95"/>
        <v>0</v>
      </c>
      <c r="BV485" s="213">
        <f t="shared" si="95"/>
        <v>0</v>
      </c>
      <c r="BW485" s="213">
        <f t="shared" si="95"/>
        <v>0</v>
      </c>
      <c r="BX485" s="213">
        <f t="shared" si="95"/>
        <v>0</v>
      </c>
      <c r="BY485" s="213">
        <f t="shared" si="95"/>
        <v>0</v>
      </c>
      <c r="BZ485" s="213">
        <f t="shared" si="95"/>
        <v>0</v>
      </c>
      <c r="CA485" s="213">
        <f t="shared" si="95"/>
        <v>0</v>
      </c>
      <c r="CB485" s="213">
        <f t="shared" si="95"/>
        <v>0</v>
      </c>
      <c r="CC485" s="213">
        <f t="shared" si="95"/>
        <v>0</v>
      </c>
      <c r="CD485" s="213">
        <f t="shared" si="95"/>
        <v>0</v>
      </c>
      <c r="CE485" s="213">
        <f t="shared" si="95"/>
        <v>0</v>
      </c>
      <c r="CF485" s="213">
        <f t="shared" si="95"/>
        <v>0</v>
      </c>
      <c r="CG485" s="213">
        <f t="shared" si="95"/>
        <v>0</v>
      </c>
      <c r="CH485" s="213">
        <f t="shared" si="95"/>
        <v>0</v>
      </c>
      <c r="CI485" s="213">
        <f t="shared" si="95"/>
        <v>0</v>
      </c>
      <c r="CJ485" s="213">
        <f t="shared" si="95"/>
        <v>0</v>
      </c>
      <c r="CK485" s="213">
        <f t="shared" si="95"/>
        <v>0</v>
      </c>
      <c r="CL485" s="213">
        <f t="shared" si="95"/>
        <v>0</v>
      </c>
      <c r="CM485" s="213">
        <f t="shared" si="95"/>
        <v>0</v>
      </c>
    </row>
    <row r="486" spans="2:91" s="122" customFormat="1" ht="25.95" customHeight="1">
      <c r="C486" s="209">
        <v>15</v>
      </c>
      <c r="D486" s="212">
        <f>+D15+D16+D17+D18+D19+D20+D21+D22</f>
        <v>1700367</v>
      </c>
      <c r="E486" s="212">
        <f t="shared" ref="E486:BP486" si="96">+E15+E16+E17+E18+E19+E20+E21+E22</f>
        <v>0</v>
      </c>
      <c r="F486" s="212">
        <f t="shared" si="96"/>
        <v>3440</v>
      </c>
      <c r="G486" s="212">
        <f t="shared" si="96"/>
        <v>0</v>
      </c>
      <c r="H486" s="212">
        <f t="shared" si="96"/>
        <v>31640</v>
      </c>
      <c r="I486" s="212">
        <f t="shared" si="96"/>
        <v>9316</v>
      </c>
      <c r="J486" s="212">
        <f t="shared" si="96"/>
        <v>0</v>
      </c>
      <c r="K486" s="212">
        <f t="shared" si="96"/>
        <v>0</v>
      </c>
      <c r="L486" s="212">
        <f t="shared" si="96"/>
        <v>0</v>
      </c>
      <c r="M486" s="212">
        <f t="shared" si="96"/>
        <v>66358</v>
      </c>
      <c r="N486" s="212">
        <f t="shared" si="96"/>
        <v>0</v>
      </c>
      <c r="O486" s="212">
        <f t="shared" si="96"/>
        <v>0</v>
      </c>
      <c r="P486" s="212">
        <f t="shared" si="96"/>
        <v>349940</v>
      </c>
      <c r="Q486" s="212">
        <f t="shared" si="96"/>
        <v>0</v>
      </c>
      <c r="R486" s="212">
        <f t="shared" si="96"/>
        <v>0</v>
      </c>
      <c r="S486" s="212">
        <f t="shared" si="96"/>
        <v>5960</v>
      </c>
      <c r="T486" s="212">
        <f t="shared" si="96"/>
        <v>69065</v>
      </c>
      <c r="U486" s="212">
        <f t="shared" si="96"/>
        <v>1070</v>
      </c>
      <c r="V486" s="212">
        <f t="shared" si="96"/>
        <v>0</v>
      </c>
      <c r="W486" s="212">
        <f t="shared" si="96"/>
        <v>0</v>
      </c>
      <c r="X486" s="212">
        <f t="shared" si="96"/>
        <v>3719086</v>
      </c>
      <c r="Y486" s="212">
        <f t="shared" si="96"/>
        <v>58700</v>
      </c>
      <c r="Z486" s="212">
        <f t="shared" si="96"/>
        <v>10610</v>
      </c>
      <c r="AA486" s="212">
        <f t="shared" si="96"/>
        <v>0</v>
      </c>
      <c r="AB486" s="212">
        <f t="shared" si="96"/>
        <v>0</v>
      </c>
      <c r="AC486" s="212">
        <f t="shared" si="96"/>
        <v>0</v>
      </c>
      <c r="AD486" s="212">
        <f t="shared" si="96"/>
        <v>0</v>
      </c>
      <c r="AE486" s="212">
        <f t="shared" si="96"/>
        <v>0</v>
      </c>
      <c r="AF486" s="212">
        <f t="shared" si="96"/>
        <v>0</v>
      </c>
      <c r="AG486" s="212">
        <f t="shared" si="96"/>
        <v>0</v>
      </c>
      <c r="AH486" s="212">
        <f t="shared" si="96"/>
        <v>0</v>
      </c>
      <c r="AI486" s="212">
        <f t="shared" si="96"/>
        <v>25615</v>
      </c>
      <c r="AJ486" s="212">
        <f t="shared" si="96"/>
        <v>0</v>
      </c>
      <c r="AK486" s="212">
        <f t="shared" si="96"/>
        <v>0</v>
      </c>
      <c r="AL486" s="212">
        <f t="shared" si="96"/>
        <v>3914041</v>
      </c>
      <c r="AM486" s="212">
        <f t="shared" si="96"/>
        <v>0</v>
      </c>
      <c r="AN486" s="212">
        <f t="shared" si="96"/>
        <v>0</v>
      </c>
      <c r="AO486" s="212">
        <f t="shared" si="96"/>
        <v>3341529.57</v>
      </c>
      <c r="AP486" s="212">
        <f t="shared" si="96"/>
        <v>5620</v>
      </c>
      <c r="AQ486" s="212">
        <f t="shared" si="96"/>
        <v>631</v>
      </c>
      <c r="AR486" s="212">
        <f t="shared" si="96"/>
        <v>0</v>
      </c>
      <c r="AS486" s="212">
        <f t="shared" si="96"/>
        <v>31620</v>
      </c>
      <c r="AT486" s="212">
        <f t="shared" si="96"/>
        <v>0</v>
      </c>
      <c r="AU486" s="212">
        <f t="shared" si="96"/>
        <v>0</v>
      </c>
      <c r="AV486" s="212">
        <f t="shared" si="96"/>
        <v>0</v>
      </c>
      <c r="AW486" s="212">
        <f t="shared" si="96"/>
        <v>0</v>
      </c>
      <c r="AX486" s="212">
        <f t="shared" si="96"/>
        <v>0</v>
      </c>
      <c r="AY486" s="212">
        <f t="shared" si="96"/>
        <v>0</v>
      </c>
      <c r="AZ486" s="212">
        <f t="shared" si="96"/>
        <v>0</v>
      </c>
      <c r="BA486" s="212">
        <f t="shared" si="96"/>
        <v>0</v>
      </c>
      <c r="BB486" s="212">
        <f t="shared" si="96"/>
        <v>140570</v>
      </c>
      <c r="BC486" s="212">
        <f t="shared" si="96"/>
        <v>0</v>
      </c>
      <c r="BD486" s="212">
        <f t="shared" si="96"/>
        <v>1414274</v>
      </c>
      <c r="BE486" s="212">
        <f t="shared" si="96"/>
        <v>64653</v>
      </c>
      <c r="BF486" s="212">
        <f t="shared" si="96"/>
        <v>34380</v>
      </c>
      <c r="BG486" s="212">
        <f t="shared" si="96"/>
        <v>0</v>
      </c>
      <c r="BH486" s="212">
        <f t="shared" si="96"/>
        <v>330915</v>
      </c>
      <c r="BI486" s="212">
        <f t="shared" si="96"/>
        <v>0</v>
      </c>
      <c r="BJ486" s="212">
        <f t="shared" si="96"/>
        <v>0</v>
      </c>
      <c r="BK486" s="212">
        <f t="shared" si="96"/>
        <v>0</v>
      </c>
      <c r="BL486" s="212">
        <f t="shared" si="96"/>
        <v>19310</v>
      </c>
      <c r="BM486" s="212">
        <f t="shared" si="96"/>
        <v>606151.39</v>
      </c>
      <c r="BN486" s="212">
        <f t="shared" si="96"/>
        <v>111805</v>
      </c>
      <c r="BO486" s="212">
        <f t="shared" si="96"/>
        <v>4730</v>
      </c>
      <c r="BP486" s="212">
        <f t="shared" si="96"/>
        <v>0</v>
      </c>
      <c r="BQ486" s="212">
        <f t="shared" ref="BQ486:CM486" si="97">+BQ15+BQ16+BQ17+BQ18+BQ19+BQ20+BQ21+BQ22</f>
        <v>0</v>
      </c>
      <c r="BR486" s="212">
        <f t="shared" si="97"/>
        <v>0</v>
      </c>
      <c r="BS486" s="212">
        <f t="shared" si="97"/>
        <v>1630405</v>
      </c>
      <c r="BT486" s="212">
        <f t="shared" si="97"/>
        <v>0</v>
      </c>
      <c r="BU486" s="212">
        <f t="shared" si="97"/>
        <v>0</v>
      </c>
      <c r="BV486" s="212">
        <f t="shared" si="97"/>
        <v>211000</v>
      </c>
      <c r="BW486" s="212">
        <f t="shared" si="97"/>
        <v>420480</v>
      </c>
      <c r="BX486" s="212">
        <f t="shared" si="97"/>
        <v>0</v>
      </c>
      <c r="BY486" s="212">
        <f t="shared" si="97"/>
        <v>49000</v>
      </c>
      <c r="BZ486" s="212">
        <f t="shared" si="97"/>
        <v>0</v>
      </c>
      <c r="CA486" s="212">
        <f t="shared" si="97"/>
        <v>0</v>
      </c>
      <c r="CB486" s="212">
        <f t="shared" si="97"/>
        <v>113350</v>
      </c>
      <c r="CC486" s="212">
        <f t="shared" si="97"/>
        <v>0</v>
      </c>
      <c r="CD486" s="212">
        <f t="shared" si="97"/>
        <v>0</v>
      </c>
      <c r="CE486" s="212">
        <f t="shared" si="97"/>
        <v>73222</v>
      </c>
      <c r="CF486" s="212">
        <f t="shared" si="97"/>
        <v>7260</v>
      </c>
      <c r="CG486" s="212">
        <f t="shared" si="97"/>
        <v>0</v>
      </c>
      <c r="CH486" s="212">
        <f t="shared" si="97"/>
        <v>0</v>
      </c>
      <c r="CI486" s="212">
        <f t="shared" si="97"/>
        <v>0</v>
      </c>
      <c r="CJ486" s="212">
        <f t="shared" si="97"/>
        <v>12350</v>
      </c>
      <c r="CK486" s="212">
        <f t="shared" si="97"/>
        <v>32556</v>
      </c>
      <c r="CL486" s="212">
        <f t="shared" si="97"/>
        <v>0</v>
      </c>
      <c r="CM486" s="212">
        <f t="shared" si="97"/>
        <v>0</v>
      </c>
    </row>
    <row r="487" spans="2:91" s="122" customFormat="1" ht="25.95" customHeight="1">
      <c r="C487" s="210">
        <v>16</v>
      </c>
      <c r="D487" s="213">
        <f>+D136</f>
        <v>76482512.900000006</v>
      </c>
      <c r="E487" s="213">
        <f t="shared" ref="E487:BP487" si="98">+E136</f>
        <v>9736866.7200000007</v>
      </c>
      <c r="F487" s="213">
        <f t="shared" si="98"/>
        <v>10426106.460000001</v>
      </c>
      <c r="G487" s="213">
        <f t="shared" si="98"/>
        <v>10302772.57</v>
      </c>
      <c r="H487" s="213">
        <f t="shared" si="98"/>
        <v>7286549.5099999998</v>
      </c>
      <c r="I487" s="213">
        <f t="shared" si="98"/>
        <v>11040270.300000001</v>
      </c>
      <c r="J487" s="213">
        <f t="shared" si="98"/>
        <v>14547036.35</v>
      </c>
      <c r="K487" s="213">
        <f t="shared" si="98"/>
        <v>14884084.029999999</v>
      </c>
      <c r="L487" s="213">
        <f t="shared" si="98"/>
        <v>10083165</v>
      </c>
      <c r="M487" s="213">
        <f t="shared" si="98"/>
        <v>9368990</v>
      </c>
      <c r="N487" s="213">
        <f t="shared" si="98"/>
        <v>20267220.82</v>
      </c>
      <c r="O487" s="213">
        <f t="shared" si="98"/>
        <v>2927803.23</v>
      </c>
      <c r="P487" s="213">
        <f t="shared" si="98"/>
        <v>36224755.049999997</v>
      </c>
      <c r="Q487" s="213">
        <f t="shared" si="98"/>
        <v>8885196.2899999991</v>
      </c>
      <c r="R487" s="213">
        <f t="shared" si="98"/>
        <v>9080525.3399999999</v>
      </c>
      <c r="S487" s="213">
        <f t="shared" si="98"/>
        <v>15763394.25</v>
      </c>
      <c r="T487" s="213">
        <f t="shared" si="98"/>
        <v>9321112.6199999992</v>
      </c>
      <c r="U487" s="213">
        <f t="shared" si="98"/>
        <v>8254422.9000000004</v>
      </c>
      <c r="V487" s="213">
        <f t="shared" si="98"/>
        <v>9149204.8499999996</v>
      </c>
      <c r="W487" s="213">
        <f t="shared" si="98"/>
        <v>5545762.9000000004</v>
      </c>
      <c r="X487" s="213">
        <f t="shared" si="98"/>
        <v>89973783.709999993</v>
      </c>
      <c r="Y487" s="213">
        <f t="shared" si="98"/>
        <v>6591808.71</v>
      </c>
      <c r="Z487" s="213">
        <f t="shared" si="98"/>
        <v>11071830.98</v>
      </c>
      <c r="AA487" s="213">
        <f t="shared" si="98"/>
        <v>8329131.54</v>
      </c>
      <c r="AB487" s="213">
        <f t="shared" si="98"/>
        <v>5404928.6500000004</v>
      </c>
      <c r="AC487" s="213">
        <f t="shared" si="98"/>
        <v>6597246.5999999996</v>
      </c>
      <c r="AD487" s="213">
        <f t="shared" si="98"/>
        <v>7734974.0700000003</v>
      </c>
      <c r="AE487" s="213">
        <f t="shared" si="98"/>
        <v>23434543.27</v>
      </c>
      <c r="AF487" s="213">
        <f t="shared" si="98"/>
        <v>8349337.2599999998</v>
      </c>
      <c r="AG487" s="213">
        <f t="shared" si="98"/>
        <v>7396733.8700000001</v>
      </c>
      <c r="AH487" s="213">
        <f t="shared" si="98"/>
        <v>8776860.5800000001</v>
      </c>
      <c r="AI487" s="213">
        <f t="shared" si="98"/>
        <v>14732540.74</v>
      </c>
      <c r="AJ487" s="213">
        <f t="shared" si="98"/>
        <v>7687239.1900000004</v>
      </c>
      <c r="AK487" s="213">
        <f t="shared" si="98"/>
        <v>5461640.2199999997</v>
      </c>
      <c r="AL487" s="213">
        <f t="shared" si="98"/>
        <v>135066062.38</v>
      </c>
      <c r="AM487" s="213">
        <f t="shared" si="98"/>
        <v>9335073.2200000007</v>
      </c>
      <c r="AN487" s="213">
        <f t="shared" si="98"/>
        <v>7666910.8499999996</v>
      </c>
      <c r="AO487" s="213">
        <f t="shared" si="98"/>
        <v>16866636.350000001</v>
      </c>
      <c r="AP487" s="213">
        <f t="shared" si="98"/>
        <v>15895292.58</v>
      </c>
      <c r="AQ487" s="213">
        <f t="shared" si="98"/>
        <v>9315398.8699999992</v>
      </c>
      <c r="AR487" s="213">
        <f t="shared" si="98"/>
        <v>5091623.62</v>
      </c>
      <c r="AS487" s="213">
        <f t="shared" si="98"/>
        <v>27653266.23</v>
      </c>
      <c r="AT487" s="213">
        <f t="shared" si="98"/>
        <v>8788246.4399999995</v>
      </c>
      <c r="AU487" s="213">
        <f t="shared" si="98"/>
        <v>13090202</v>
      </c>
      <c r="AV487" s="213">
        <f t="shared" si="98"/>
        <v>17351330.32</v>
      </c>
      <c r="AW487" s="213">
        <f t="shared" si="98"/>
        <v>8648534.8300000001</v>
      </c>
      <c r="AX487" s="213">
        <f t="shared" si="98"/>
        <v>6476523</v>
      </c>
      <c r="AY487" s="213">
        <f t="shared" si="98"/>
        <v>11640292.34</v>
      </c>
      <c r="AZ487" s="213">
        <f t="shared" si="98"/>
        <v>7950890</v>
      </c>
      <c r="BA487" s="213">
        <f t="shared" si="98"/>
        <v>7078256.1299999999</v>
      </c>
      <c r="BB487" s="213">
        <f t="shared" si="98"/>
        <v>39071366.130000003</v>
      </c>
      <c r="BC487" s="213">
        <f t="shared" si="98"/>
        <v>7132548.7599999998</v>
      </c>
      <c r="BD487" s="213">
        <f t="shared" si="98"/>
        <v>77016412.120000005</v>
      </c>
      <c r="BE487" s="213">
        <f t="shared" si="98"/>
        <v>21986699.670000002</v>
      </c>
      <c r="BF487" s="213">
        <f t="shared" si="98"/>
        <v>9198745.25</v>
      </c>
      <c r="BG487" s="213">
        <f t="shared" si="98"/>
        <v>7449020</v>
      </c>
      <c r="BH487" s="213">
        <f t="shared" si="98"/>
        <v>39144298.359999999</v>
      </c>
      <c r="BI487" s="213">
        <f t="shared" si="98"/>
        <v>3592378.14</v>
      </c>
      <c r="BJ487" s="213">
        <f t="shared" si="98"/>
        <v>3690540</v>
      </c>
      <c r="BK487" s="213">
        <f t="shared" si="98"/>
        <v>4641280</v>
      </c>
      <c r="BL487" s="213">
        <f t="shared" si="98"/>
        <v>4611195.16</v>
      </c>
      <c r="BM487" s="213">
        <f t="shared" si="98"/>
        <v>58505031.880000003</v>
      </c>
      <c r="BN487" s="213">
        <f t="shared" si="98"/>
        <v>14398703.970000001</v>
      </c>
      <c r="BO487" s="213">
        <f t="shared" si="98"/>
        <v>11066477.039999999</v>
      </c>
      <c r="BP487" s="213">
        <f t="shared" si="98"/>
        <v>16103635.33</v>
      </c>
      <c r="BQ487" s="213">
        <f t="shared" ref="BQ487:CM487" si="99">+BQ136</f>
        <v>11272286.119999999</v>
      </c>
      <c r="BR487" s="213">
        <f t="shared" si="99"/>
        <v>7137592.96</v>
      </c>
      <c r="BS487" s="213">
        <f t="shared" si="99"/>
        <v>204088946.59999999</v>
      </c>
      <c r="BT487" s="213">
        <f t="shared" si="99"/>
        <v>11848563.33</v>
      </c>
      <c r="BU487" s="213">
        <f t="shared" si="99"/>
        <v>11672333.23</v>
      </c>
      <c r="BV487" s="213">
        <f t="shared" si="99"/>
        <v>37294308.799999997</v>
      </c>
      <c r="BW487" s="213">
        <f t="shared" si="99"/>
        <v>3407528.76</v>
      </c>
      <c r="BX487" s="213">
        <f t="shared" si="99"/>
        <v>9585356.7699999996</v>
      </c>
      <c r="BY487" s="213">
        <f t="shared" si="99"/>
        <v>22144976.460000001</v>
      </c>
      <c r="BZ487" s="213">
        <f t="shared" si="99"/>
        <v>7905300</v>
      </c>
      <c r="CA487" s="213">
        <f t="shared" si="99"/>
        <v>7176333.8799999999</v>
      </c>
      <c r="CB487" s="213">
        <f t="shared" si="99"/>
        <v>10367311.449999999</v>
      </c>
      <c r="CC487" s="213">
        <f t="shared" si="99"/>
        <v>11848815</v>
      </c>
      <c r="CD487" s="213">
        <f t="shared" si="99"/>
        <v>21530111.539999999</v>
      </c>
      <c r="CE487" s="213">
        <f t="shared" si="99"/>
        <v>13546280.4</v>
      </c>
      <c r="CF487" s="213">
        <f t="shared" si="99"/>
        <v>16829037.57</v>
      </c>
      <c r="CG487" s="213">
        <f t="shared" si="99"/>
        <v>6156504.6600000001</v>
      </c>
      <c r="CH487" s="213">
        <f t="shared" si="99"/>
        <v>7584880</v>
      </c>
      <c r="CI487" s="213">
        <f t="shared" si="99"/>
        <v>5318111.79</v>
      </c>
      <c r="CJ487" s="213">
        <f t="shared" si="99"/>
        <v>7168438.5599999996</v>
      </c>
      <c r="CK487" s="213">
        <f t="shared" si="99"/>
        <v>20849195</v>
      </c>
      <c r="CL487" s="213">
        <f t="shared" si="99"/>
        <v>4214940</v>
      </c>
      <c r="CM487" s="213">
        <f t="shared" si="99"/>
        <v>4012313.87</v>
      </c>
    </row>
    <row r="488" spans="2:91" s="122" customFormat="1" ht="25.95" customHeight="1">
      <c r="C488" s="211">
        <v>17</v>
      </c>
      <c r="D488" s="212">
        <f>+D137+D138+D139+D140+D141+D142</f>
        <v>6606566.0700000003</v>
      </c>
      <c r="E488" s="212">
        <f t="shared" ref="E488:BP488" si="100">+E137+E138+E139+E140+E141+E142</f>
        <v>375500.1</v>
      </c>
      <c r="F488" s="212">
        <f t="shared" si="100"/>
        <v>472113.98</v>
      </c>
      <c r="G488" s="212">
        <f t="shared" si="100"/>
        <v>496479.01999999996</v>
      </c>
      <c r="H488" s="212">
        <f t="shared" si="100"/>
        <v>314591.58</v>
      </c>
      <c r="I488" s="212">
        <f t="shared" si="100"/>
        <v>437390.37</v>
      </c>
      <c r="J488" s="212">
        <f t="shared" si="100"/>
        <v>645882.53999999992</v>
      </c>
      <c r="K488" s="212">
        <f t="shared" si="100"/>
        <v>706176.25</v>
      </c>
      <c r="L488" s="212">
        <f t="shared" si="100"/>
        <v>431456.48</v>
      </c>
      <c r="M488" s="212">
        <f t="shared" si="100"/>
        <v>414240</v>
      </c>
      <c r="N488" s="212">
        <f t="shared" si="100"/>
        <v>936031.28</v>
      </c>
      <c r="O488" s="212">
        <f t="shared" si="100"/>
        <v>130597.62</v>
      </c>
      <c r="P488" s="212">
        <f t="shared" si="100"/>
        <v>4375380.0500000007</v>
      </c>
      <c r="Q488" s="212">
        <f t="shared" si="100"/>
        <v>370143.42</v>
      </c>
      <c r="R488" s="212">
        <f t="shared" si="100"/>
        <v>364594.64</v>
      </c>
      <c r="S488" s="212">
        <f t="shared" si="100"/>
        <v>676271.4</v>
      </c>
      <c r="T488" s="212">
        <f t="shared" si="100"/>
        <v>396438.07</v>
      </c>
      <c r="U488" s="212">
        <f t="shared" si="100"/>
        <v>339772.59</v>
      </c>
      <c r="V488" s="212">
        <f t="shared" si="100"/>
        <v>377275.80000000005</v>
      </c>
      <c r="W488" s="212">
        <f t="shared" si="100"/>
        <v>219144.12</v>
      </c>
      <c r="X488" s="212">
        <f t="shared" si="100"/>
        <v>11805429.540000001</v>
      </c>
      <c r="Y488" s="212">
        <f t="shared" si="100"/>
        <v>260247.06</v>
      </c>
      <c r="Z488" s="212">
        <f t="shared" si="100"/>
        <v>469310.73</v>
      </c>
      <c r="AA488" s="212">
        <f t="shared" si="100"/>
        <v>345317.6</v>
      </c>
      <c r="AB488" s="212">
        <f t="shared" si="100"/>
        <v>209294.58000000002</v>
      </c>
      <c r="AC488" s="212">
        <f t="shared" si="100"/>
        <v>213013.13</v>
      </c>
      <c r="AD488" s="212">
        <f t="shared" si="100"/>
        <v>267624.52</v>
      </c>
      <c r="AE488" s="212">
        <f t="shared" si="100"/>
        <v>873774.16</v>
      </c>
      <c r="AF488" s="212">
        <f t="shared" si="100"/>
        <v>296656.17</v>
      </c>
      <c r="AG488" s="212">
        <f t="shared" si="100"/>
        <v>295227.90000000002</v>
      </c>
      <c r="AH488" s="212">
        <f t="shared" si="100"/>
        <v>394984.26</v>
      </c>
      <c r="AI488" s="212">
        <f t="shared" si="100"/>
        <v>590173.9800000001</v>
      </c>
      <c r="AJ488" s="212">
        <f t="shared" si="100"/>
        <v>291266.52999999997</v>
      </c>
      <c r="AK488" s="212">
        <f t="shared" si="100"/>
        <v>192227.66</v>
      </c>
      <c r="AL488" s="212">
        <f t="shared" si="100"/>
        <v>16327253.050000001</v>
      </c>
      <c r="AM488" s="212">
        <f t="shared" si="100"/>
        <v>443443.95999999996</v>
      </c>
      <c r="AN488" s="212">
        <f t="shared" si="100"/>
        <v>346149.2</v>
      </c>
      <c r="AO488" s="212">
        <f t="shared" si="100"/>
        <v>615689.62</v>
      </c>
      <c r="AP488" s="212">
        <f t="shared" si="100"/>
        <v>670840.16999999993</v>
      </c>
      <c r="AQ488" s="212">
        <f t="shared" si="100"/>
        <v>402117.78</v>
      </c>
      <c r="AR488" s="212">
        <f t="shared" si="100"/>
        <v>210368.6</v>
      </c>
      <c r="AS488" s="212">
        <f t="shared" si="100"/>
        <v>3755502.88</v>
      </c>
      <c r="AT488" s="212">
        <f t="shared" si="100"/>
        <v>365331.07999999996</v>
      </c>
      <c r="AU488" s="212">
        <f t="shared" si="100"/>
        <v>563250.43000000005</v>
      </c>
      <c r="AV488" s="212">
        <f t="shared" si="100"/>
        <v>775835.76</v>
      </c>
      <c r="AW488" s="212">
        <f t="shared" si="100"/>
        <v>339462.27999999997</v>
      </c>
      <c r="AX488" s="212">
        <f t="shared" si="100"/>
        <v>269522.88</v>
      </c>
      <c r="AY488" s="212">
        <f t="shared" si="100"/>
        <v>518698.68000000005</v>
      </c>
      <c r="AZ488" s="212">
        <f t="shared" si="100"/>
        <v>300108.15000000002</v>
      </c>
      <c r="BA488" s="212">
        <f t="shared" si="100"/>
        <v>330408.49</v>
      </c>
      <c r="BB488" s="212">
        <f t="shared" si="100"/>
        <v>6132191.0500000007</v>
      </c>
      <c r="BC488" s="212">
        <f t="shared" si="100"/>
        <v>335118.04000000004</v>
      </c>
      <c r="BD488" s="212">
        <f t="shared" si="100"/>
        <v>9755167.25</v>
      </c>
      <c r="BE488" s="212">
        <f t="shared" si="100"/>
        <v>1064998.3500000001</v>
      </c>
      <c r="BF488" s="212">
        <f t="shared" si="100"/>
        <v>362017.35000000003</v>
      </c>
      <c r="BG488" s="212">
        <f t="shared" si="100"/>
        <v>304545.90000000002</v>
      </c>
      <c r="BH488" s="212">
        <f t="shared" si="100"/>
        <v>1752031.32</v>
      </c>
      <c r="BI488" s="212">
        <f t="shared" si="100"/>
        <v>136165.5</v>
      </c>
      <c r="BJ488" s="212">
        <f t="shared" si="100"/>
        <v>168380.6</v>
      </c>
      <c r="BK488" s="212">
        <f t="shared" si="100"/>
        <v>212448.9</v>
      </c>
      <c r="BL488" s="212">
        <f t="shared" si="100"/>
        <v>200526.55000000002</v>
      </c>
      <c r="BM488" s="212">
        <f t="shared" si="100"/>
        <v>6632656.46</v>
      </c>
      <c r="BN488" s="212">
        <f t="shared" si="100"/>
        <v>644089.1</v>
      </c>
      <c r="BO488" s="212">
        <f t="shared" si="100"/>
        <v>487393.18</v>
      </c>
      <c r="BP488" s="212">
        <f t="shared" si="100"/>
        <v>724714.32</v>
      </c>
      <c r="BQ488" s="212">
        <f t="shared" ref="BQ488:CM488" si="101">+BQ137+BQ138+BQ139+BQ140+BQ141+BQ142</f>
        <v>474524.8</v>
      </c>
      <c r="BR488" s="212">
        <f t="shared" si="101"/>
        <v>319567.23</v>
      </c>
      <c r="BS488" s="212">
        <f t="shared" si="101"/>
        <v>29032450.519999996</v>
      </c>
      <c r="BT488" s="212">
        <f t="shared" si="101"/>
        <v>516242.5</v>
      </c>
      <c r="BU488" s="212">
        <f t="shared" si="101"/>
        <v>502221.7</v>
      </c>
      <c r="BV488" s="212">
        <f t="shared" si="101"/>
        <v>5367541</v>
      </c>
      <c r="BW488" s="212">
        <f t="shared" si="101"/>
        <v>139161.5</v>
      </c>
      <c r="BX488" s="212">
        <f t="shared" si="101"/>
        <v>411152.58999999997</v>
      </c>
      <c r="BY488" s="212">
        <f t="shared" si="101"/>
        <v>953259.70000000007</v>
      </c>
      <c r="BZ488" s="212">
        <f t="shared" si="101"/>
        <v>361199.56999999995</v>
      </c>
      <c r="CA488" s="212">
        <f t="shared" si="101"/>
        <v>341242.51999999996</v>
      </c>
      <c r="CB488" s="212">
        <f t="shared" si="101"/>
        <v>463004.84</v>
      </c>
      <c r="CC488" s="212">
        <f t="shared" si="101"/>
        <v>565753.03</v>
      </c>
      <c r="CD488" s="212">
        <f t="shared" si="101"/>
        <v>943256.39</v>
      </c>
      <c r="CE488" s="212">
        <f t="shared" si="101"/>
        <v>579631.66</v>
      </c>
      <c r="CF488" s="212">
        <f t="shared" si="101"/>
        <v>743600.20000000007</v>
      </c>
      <c r="CG488" s="212">
        <f t="shared" si="101"/>
        <v>255842.96</v>
      </c>
      <c r="CH488" s="212">
        <f t="shared" si="101"/>
        <v>274500.03999999998</v>
      </c>
      <c r="CI488" s="212">
        <f t="shared" si="101"/>
        <v>228620</v>
      </c>
      <c r="CJ488" s="212">
        <f t="shared" si="101"/>
        <v>295486.81999999995</v>
      </c>
      <c r="CK488" s="212">
        <f t="shared" si="101"/>
        <v>947457.42</v>
      </c>
      <c r="CL488" s="212">
        <f t="shared" si="101"/>
        <v>173790.27</v>
      </c>
      <c r="CM488" s="212">
        <f t="shared" si="101"/>
        <v>159579.35</v>
      </c>
    </row>
    <row r="489" spans="2:91" s="122" customFormat="1" ht="25.95" customHeight="1">
      <c r="C489" s="209">
        <v>18</v>
      </c>
      <c r="D489" s="213">
        <f>+D143+D144+D145+D146+D147+D148+D149+D150</f>
        <v>983170</v>
      </c>
      <c r="E489" s="213">
        <f t="shared" ref="E489:BP489" si="102">+E143+E144+E145+E146+E147+E148+E149+E150</f>
        <v>0</v>
      </c>
      <c r="F489" s="213">
        <f t="shared" si="102"/>
        <v>0</v>
      </c>
      <c r="G489" s="213">
        <f t="shared" si="102"/>
        <v>0</v>
      </c>
      <c r="H489" s="213">
        <f t="shared" si="102"/>
        <v>0</v>
      </c>
      <c r="I489" s="213">
        <f t="shared" si="102"/>
        <v>0</v>
      </c>
      <c r="J489" s="213">
        <f t="shared" si="102"/>
        <v>0</v>
      </c>
      <c r="K489" s="213">
        <f t="shared" si="102"/>
        <v>0</v>
      </c>
      <c r="L489" s="213">
        <f t="shared" si="102"/>
        <v>0</v>
      </c>
      <c r="M489" s="213">
        <f t="shared" si="102"/>
        <v>0</v>
      </c>
      <c r="N489" s="213">
        <f t="shared" si="102"/>
        <v>0</v>
      </c>
      <c r="O489" s="213">
        <f t="shared" si="102"/>
        <v>0</v>
      </c>
      <c r="P489" s="213">
        <f t="shared" si="102"/>
        <v>0</v>
      </c>
      <c r="Q489" s="213">
        <f t="shared" si="102"/>
        <v>0</v>
      </c>
      <c r="R489" s="213">
        <f t="shared" si="102"/>
        <v>0</v>
      </c>
      <c r="S489" s="213">
        <f t="shared" si="102"/>
        <v>0</v>
      </c>
      <c r="T489" s="213">
        <f t="shared" si="102"/>
        <v>0</v>
      </c>
      <c r="U489" s="213">
        <f t="shared" si="102"/>
        <v>0</v>
      </c>
      <c r="V489" s="213">
        <f t="shared" si="102"/>
        <v>0</v>
      </c>
      <c r="W489" s="213">
        <f t="shared" si="102"/>
        <v>0</v>
      </c>
      <c r="X489" s="213">
        <f t="shared" si="102"/>
        <v>0</v>
      </c>
      <c r="Y489" s="213">
        <f t="shared" si="102"/>
        <v>0</v>
      </c>
      <c r="Z489" s="213">
        <f t="shared" si="102"/>
        <v>0</v>
      </c>
      <c r="AA489" s="213">
        <f t="shared" si="102"/>
        <v>0</v>
      </c>
      <c r="AB489" s="213">
        <f t="shared" si="102"/>
        <v>0</v>
      </c>
      <c r="AC489" s="213">
        <f t="shared" si="102"/>
        <v>0</v>
      </c>
      <c r="AD489" s="213">
        <f t="shared" si="102"/>
        <v>0</v>
      </c>
      <c r="AE489" s="213">
        <f t="shared" si="102"/>
        <v>0</v>
      </c>
      <c r="AF489" s="213">
        <f t="shared" si="102"/>
        <v>0</v>
      </c>
      <c r="AG489" s="213">
        <f t="shared" si="102"/>
        <v>0</v>
      </c>
      <c r="AH489" s="213">
        <f t="shared" si="102"/>
        <v>0</v>
      </c>
      <c r="AI489" s="213">
        <f t="shared" si="102"/>
        <v>0</v>
      </c>
      <c r="AJ489" s="213">
        <f t="shared" si="102"/>
        <v>0</v>
      </c>
      <c r="AK489" s="213">
        <f t="shared" si="102"/>
        <v>0</v>
      </c>
      <c r="AL489" s="213">
        <f t="shared" si="102"/>
        <v>0</v>
      </c>
      <c r="AM489" s="213">
        <f t="shared" si="102"/>
        <v>0</v>
      </c>
      <c r="AN489" s="213">
        <f t="shared" si="102"/>
        <v>0</v>
      </c>
      <c r="AO489" s="213">
        <f t="shared" si="102"/>
        <v>0</v>
      </c>
      <c r="AP489" s="213">
        <f t="shared" si="102"/>
        <v>0</v>
      </c>
      <c r="AQ489" s="213">
        <f t="shared" si="102"/>
        <v>0</v>
      </c>
      <c r="AR489" s="213">
        <f t="shared" si="102"/>
        <v>0</v>
      </c>
      <c r="AS489" s="213">
        <f t="shared" si="102"/>
        <v>0</v>
      </c>
      <c r="AT489" s="213">
        <f t="shared" si="102"/>
        <v>0</v>
      </c>
      <c r="AU489" s="213">
        <f t="shared" si="102"/>
        <v>0</v>
      </c>
      <c r="AV489" s="213">
        <f t="shared" si="102"/>
        <v>0</v>
      </c>
      <c r="AW489" s="213">
        <f t="shared" si="102"/>
        <v>0</v>
      </c>
      <c r="AX489" s="213">
        <f t="shared" si="102"/>
        <v>0</v>
      </c>
      <c r="AY489" s="213">
        <f t="shared" si="102"/>
        <v>0</v>
      </c>
      <c r="AZ489" s="213">
        <f t="shared" si="102"/>
        <v>0</v>
      </c>
      <c r="BA489" s="213">
        <f t="shared" si="102"/>
        <v>0</v>
      </c>
      <c r="BB489" s="213">
        <f t="shared" si="102"/>
        <v>0</v>
      </c>
      <c r="BC489" s="213">
        <f t="shared" si="102"/>
        <v>0</v>
      </c>
      <c r="BD489" s="213">
        <f t="shared" si="102"/>
        <v>0</v>
      </c>
      <c r="BE489" s="213">
        <f t="shared" si="102"/>
        <v>0</v>
      </c>
      <c r="BF489" s="213">
        <f t="shared" si="102"/>
        <v>0</v>
      </c>
      <c r="BG489" s="213">
        <f t="shared" si="102"/>
        <v>0</v>
      </c>
      <c r="BH489" s="213">
        <f t="shared" si="102"/>
        <v>0</v>
      </c>
      <c r="BI489" s="213">
        <f t="shared" si="102"/>
        <v>0</v>
      </c>
      <c r="BJ489" s="213">
        <f t="shared" si="102"/>
        <v>0</v>
      </c>
      <c r="BK489" s="213">
        <f t="shared" si="102"/>
        <v>0</v>
      </c>
      <c r="BL489" s="213">
        <f t="shared" si="102"/>
        <v>0</v>
      </c>
      <c r="BM489" s="213">
        <f t="shared" si="102"/>
        <v>499040</v>
      </c>
      <c r="BN489" s="213">
        <f t="shared" si="102"/>
        <v>0</v>
      </c>
      <c r="BO489" s="213">
        <f t="shared" si="102"/>
        <v>0</v>
      </c>
      <c r="BP489" s="213">
        <f t="shared" si="102"/>
        <v>0</v>
      </c>
      <c r="BQ489" s="213">
        <f t="shared" ref="BQ489:CM489" si="103">+BQ143+BQ144+BQ145+BQ146+BQ147+BQ148+BQ149+BQ150</f>
        <v>0</v>
      </c>
      <c r="BR489" s="213">
        <f t="shared" si="103"/>
        <v>0</v>
      </c>
      <c r="BS489" s="213">
        <f t="shared" si="103"/>
        <v>2524328.5</v>
      </c>
      <c r="BT489" s="213">
        <f t="shared" si="103"/>
        <v>0</v>
      </c>
      <c r="BU489" s="213">
        <f t="shared" si="103"/>
        <v>0</v>
      </c>
      <c r="BV489" s="213">
        <f t="shared" si="103"/>
        <v>0</v>
      </c>
      <c r="BW489" s="213">
        <f t="shared" si="103"/>
        <v>0</v>
      </c>
      <c r="BX489" s="213">
        <f t="shared" si="103"/>
        <v>0</v>
      </c>
      <c r="BY489" s="213">
        <f t="shared" si="103"/>
        <v>0</v>
      </c>
      <c r="BZ489" s="213">
        <f t="shared" si="103"/>
        <v>0</v>
      </c>
      <c r="CA489" s="213">
        <f t="shared" si="103"/>
        <v>0</v>
      </c>
      <c r="CB489" s="213">
        <f t="shared" si="103"/>
        <v>0</v>
      </c>
      <c r="CC489" s="213">
        <f t="shared" si="103"/>
        <v>0</v>
      </c>
      <c r="CD489" s="213">
        <f t="shared" si="103"/>
        <v>0</v>
      </c>
      <c r="CE489" s="213">
        <f t="shared" si="103"/>
        <v>0</v>
      </c>
      <c r="CF489" s="213">
        <f t="shared" si="103"/>
        <v>0</v>
      </c>
      <c r="CG489" s="213">
        <f t="shared" si="103"/>
        <v>0</v>
      </c>
      <c r="CH489" s="213">
        <f t="shared" si="103"/>
        <v>0</v>
      </c>
      <c r="CI489" s="213">
        <f t="shared" si="103"/>
        <v>0</v>
      </c>
      <c r="CJ489" s="213">
        <f t="shared" si="103"/>
        <v>0</v>
      </c>
      <c r="CK489" s="213">
        <f t="shared" si="103"/>
        <v>0</v>
      </c>
      <c r="CL489" s="213">
        <f t="shared" si="103"/>
        <v>0</v>
      </c>
      <c r="CM489" s="213">
        <f t="shared" si="103"/>
        <v>0</v>
      </c>
    </row>
    <row r="490" spans="2:91" s="122" customFormat="1" ht="25.95" customHeight="1">
      <c r="C490" s="209">
        <v>19</v>
      </c>
      <c r="D490" s="212">
        <f>+D24+D122+D123+D124+D125+D126+D127+D128+D129+D130+D131+D132+D133+D134+D135+D151+D152+D153+D154+D155+D156+D157+D158+D159+D160+D161+D162+D163+D164+D165+D166+D167+D168+D169+D170</f>
        <v>7472062.6200000001</v>
      </c>
      <c r="E490" s="212">
        <f t="shared" ref="E490:BP490" si="104">+E24+E122+E123+E124+E125+E126+E127+E128+E129+E130+E131+E132+E133+E134+E135+E151+E152+E153+E154+E155+E156+E157+E158+E159+E160+E161+E162+E163+E164+E165+E166+E167+E168+E169+E170</f>
        <v>3681944.66</v>
      </c>
      <c r="F490" s="212">
        <f t="shared" si="104"/>
        <v>836558.96</v>
      </c>
      <c r="G490" s="212">
        <f t="shared" si="104"/>
        <v>1410750.68</v>
      </c>
      <c r="H490" s="212">
        <f t="shared" si="104"/>
        <v>541279.79</v>
      </c>
      <c r="I490" s="212">
        <f t="shared" si="104"/>
        <v>1303526.8599999999</v>
      </c>
      <c r="J490" s="212">
        <f t="shared" si="104"/>
        <v>1568862.8</v>
      </c>
      <c r="K490" s="212">
        <f t="shared" si="104"/>
        <v>5256455.1499999994</v>
      </c>
      <c r="L490" s="212">
        <f t="shared" si="104"/>
        <v>2092282.6399999997</v>
      </c>
      <c r="M490" s="212">
        <f t="shared" si="104"/>
        <v>2540081.39</v>
      </c>
      <c r="N490" s="212">
        <f t="shared" si="104"/>
        <v>21815946.07</v>
      </c>
      <c r="O490" s="212">
        <f t="shared" si="104"/>
        <v>1977145.15</v>
      </c>
      <c r="P490" s="212">
        <f t="shared" si="104"/>
        <v>6193678.1599999992</v>
      </c>
      <c r="Q490" s="212">
        <f t="shared" si="104"/>
        <v>1152687.81</v>
      </c>
      <c r="R490" s="212">
        <f t="shared" si="104"/>
        <v>1854823.71</v>
      </c>
      <c r="S490" s="212">
        <f t="shared" si="104"/>
        <v>2418973.8600000003</v>
      </c>
      <c r="T490" s="212">
        <f t="shared" si="104"/>
        <v>839398.21</v>
      </c>
      <c r="U490" s="212">
        <f t="shared" si="104"/>
        <v>1423245.35</v>
      </c>
      <c r="V490" s="212">
        <f t="shared" si="104"/>
        <v>604883.96</v>
      </c>
      <c r="W490" s="212">
        <f t="shared" si="104"/>
        <v>315170.08</v>
      </c>
      <c r="X490" s="212">
        <f t="shared" si="104"/>
        <v>480163203.71000004</v>
      </c>
      <c r="Y490" s="212">
        <f t="shared" si="104"/>
        <v>1693026.24</v>
      </c>
      <c r="Z490" s="212">
        <f t="shared" si="104"/>
        <v>5294751.66</v>
      </c>
      <c r="AA490" s="212">
        <f t="shared" si="104"/>
        <v>377643.26</v>
      </c>
      <c r="AB490" s="212">
        <f t="shared" si="104"/>
        <v>319473.95999999996</v>
      </c>
      <c r="AC490" s="212">
        <f t="shared" si="104"/>
        <v>492190.67</v>
      </c>
      <c r="AD490" s="212">
        <f t="shared" si="104"/>
        <v>158430.56</v>
      </c>
      <c r="AE490" s="212">
        <f t="shared" si="104"/>
        <v>5259425.8400000008</v>
      </c>
      <c r="AF490" s="212">
        <f t="shared" si="104"/>
        <v>402340</v>
      </c>
      <c r="AG490" s="212">
        <f t="shared" si="104"/>
        <v>636253.35000000009</v>
      </c>
      <c r="AH490" s="212">
        <f t="shared" si="104"/>
        <v>9647816.620000001</v>
      </c>
      <c r="AI490" s="212">
        <f t="shared" si="104"/>
        <v>2271075.61</v>
      </c>
      <c r="AJ490" s="212">
        <f t="shared" si="104"/>
        <v>496407.97</v>
      </c>
      <c r="AK490" s="212">
        <f t="shared" si="104"/>
        <v>965608.27</v>
      </c>
      <c r="AL490" s="212">
        <f t="shared" si="104"/>
        <v>33419637.559999999</v>
      </c>
      <c r="AM490" s="212">
        <f t="shared" si="104"/>
        <v>6523957.3099999996</v>
      </c>
      <c r="AN490" s="212">
        <f t="shared" si="104"/>
        <v>1024138.8500000001</v>
      </c>
      <c r="AO490" s="212">
        <f t="shared" si="104"/>
        <v>11680157.750000002</v>
      </c>
      <c r="AP490" s="212">
        <f t="shared" si="104"/>
        <v>2980907.58</v>
      </c>
      <c r="AQ490" s="212">
        <f t="shared" si="104"/>
        <v>3195394.79</v>
      </c>
      <c r="AR490" s="212">
        <f t="shared" si="104"/>
        <v>724894.76</v>
      </c>
      <c r="AS490" s="212">
        <f t="shared" si="104"/>
        <v>6920873.6500000004</v>
      </c>
      <c r="AT490" s="212">
        <f t="shared" si="104"/>
        <v>1223333.81</v>
      </c>
      <c r="AU490" s="212">
        <f t="shared" si="104"/>
        <v>2977165.88</v>
      </c>
      <c r="AV490" s="212">
        <f t="shared" si="104"/>
        <v>2669598.4</v>
      </c>
      <c r="AW490" s="212">
        <f t="shared" si="104"/>
        <v>1667405.52</v>
      </c>
      <c r="AX490" s="212">
        <f t="shared" si="104"/>
        <v>1456629.89</v>
      </c>
      <c r="AY490" s="212">
        <f t="shared" si="104"/>
        <v>1837878.31</v>
      </c>
      <c r="AZ490" s="212">
        <f t="shared" si="104"/>
        <v>1547127.6600000001</v>
      </c>
      <c r="BA490" s="212">
        <f t="shared" si="104"/>
        <v>1121267.5899999999</v>
      </c>
      <c r="BB490" s="212">
        <f t="shared" si="104"/>
        <v>8967722.1099999994</v>
      </c>
      <c r="BC490" s="212">
        <f t="shared" si="104"/>
        <v>2568379.92</v>
      </c>
      <c r="BD490" s="212">
        <f t="shared" si="104"/>
        <v>17895898.16</v>
      </c>
      <c r="BE490" s="212">
        <f t="shared" si="104"/>
        <v>3152324.9</v>
      </c>
      <c r="BF490" s="212">
        <f t="shared" si="104"/>
        <v>1710278.11</v>
      </c>
      <c r="BG490" s="212">
        <f t="shared" si="104"/>
        <v>3633643.9499999997</v>
      </c>
      <c r="BH490" s="212">
        <f t="shared" si="104"/>
        <v>60422240.579999998</v>
      </c>
      <c r="BI490" s="212">
        <f t="shared" si="104"/>
        <v>770866.59000000008</v>
      </c>
      <c r="BJ490" s="212">
        <f t="shared" si="104"/>
        <v>852730.37</v>
      </c>
      <c r="BK490" s="212">
        <f t="shared" si="104"/>
        <v>665819.6</v>
      </c>
      <c r="BL490" s="212">
        <f t="shared" si="104"/>
        <v>2013306</v>
      </c>
      <c r="BM490" s="212">
        <f t="shared" si="104"/>
        <v>6432665.2399999993</v>
      </c>
      <c r="BN490" s="212">
        <f t="shared" si="104"/>
        <v>2592566.0499999998</v>
      </c>
      <c r="BO490" s="212">
        <f t="shared" si="104"/>
        <v>1506272.85</v>
      </c>
      <c r="BP490" s="212">
        <f t="shared" si="104"/>
        <v>8124931.6800000006</v>
      </c>
      <c r="BQ490" s="212">
        <f t="shared" ref="BQ490:CM490" si="105">+BQ24+BQ122+BQ123+BQ124+BQ125+BQ126+BQ127+BQ128+BQ129+BQ130+BQ131+BQ132+BQ133+BQ134+BQ135+BQ151+BQ152+BQ153+BQ154+BQ155+BQ156+BQ157+BQ158+BQ159+BQ160+BQ161+BQ162+BQ163+BQ164+BQ165+BQ166+BQ167+BQ168+BQ169+BQ170</f>
        <v>3861399.6100000003</v>
      </c>
      <c r="BR490" s="212">
        <f t="shared" si="105"/>
        <v>1501962.01</v>
      </c>
      <c r="BS490" s="212">
        <f t="shared" si="105"/>
        <v>40746458.760000005</v>
      </c>
      <c r="BT490" s="212">
        <f t="shared" si="105"/>
        <v>2569275</v>
      </c>
      <c r="BU490" s="212">
        <f t="shared" si="105"/>
        <v>4521639.1099999994</v>
      </c>
      <c r="BV490" s="212">
        <f t="shared" si="105"/>
        <v>4069744.72</v>
      </c>
      <c r="BW490" s="212">
        <f t="shared" si="105"/>
        <v>992153.7</v>
      </c>
      <c r="BX490" s="212">
        <f t="shared" si="105"/>
        <v>1632334.18</v>
      </c>
      <c r="BY490" s="212">
        <f t="shared" si="105"/>
        <v>3795972.12</v>
      </c>
      <c r="BZ490" s="212">
        <f t="shared" si="105"/>
        <v>883464.71</v>
      </c>
      <c r="CA490" s="212">
        <f t="shared" si="105"/>
        <v>2973193.2</v>
      </c>
      <c r="CB490" s="212">
        <f t="shared" si="105"/>
        <v>1063534.92</v>
      </c>
      <c r="CC490" s="212">
        <f t="shared" si="105"/>
        <v>1549712.73</v>
      </c>
      <c r="CD490" s="212">
        <f t="shared" si="105"/>
        <v>2634595.7000000002</v>
      </c>
      <c r="CE490" s="212">
        <f t="shared" si="105"/>
        <v>1284492.56</v>
      </c>
      <c r="CF490" s="212">
        <f t="shared" si="105"/>
        <v>2622822.59</v>
      </c>
      <c r="CG490" s="212">
        <f t="shared" si="105"/>
        <v>1148108.49</v>
      </c>
      <c r="CH490" s="212">
        <f t="shared" si="105"/>
        <v>944315.79</v>
      </c>
      <c r="CI490" s="212">
        <f t="shared" si="105"/>
        <v>418605.29</v>
      </c>
      <c r="CJ490" s="212">
        <f t="shared" si="105"/>
        <v>981570.13</v>
      </c>
      <c r="CK490" s="212">
        <f t="shared" si="105"/>
        <v>5339725.42</v>
      </c>
      <c r="CL490" s="212">
        <f t="shared" si="105"/>
        <v>1144484.78</v>
      </c>
      <c r="CM490" s="212">
        <f t="shared" si="105"/>
        <v>912744.15</v>
      </c>
    </row>
    <row r="491" spans="2:91" s="122" customFormat="1" ht="25.95" customHeight="1"/>
    <row r="492" spans="2:91" s="122" customFormat="1" ht="25.95" customHeight="1">
      <c r="B492" s="122">
        <v>20</v>
      </c>
      <c r="C492" s="216" t="s">
        <v>708</v>
      </c>
      <c r="D492" s="212">
        <f>+D171+D172+D173+D174+D175+D176+D177+D178+D179+D180+D181+D182+D189+D190+D191+D192+D193+D194+D195+D196+D197+D198</f>
        <v>74590220.470000014</v>
      </c>
      <c r="E492" s="212">
        <f t="shared" ref="E492:BP492" si="106">+E171+E172+E173+E174+E175+E176+E177+E178+E179+E180+E181+E182+E189+E190+E191+E192+E193+E194+E195+E196+E197+E198</f>
        <v>9736866.7200000007</v>
      </c>
      <c r="F492" s="212">
        <f t="shared" si="106"/>
        <v>10475350.020000001</v>
      </c>
      <c r="G492" s="212">
        <f t="shared" si="106"/>
        <v>10361392.42</v>
      </c>
      <c r="H492" s="212">
        <f t="shared" si="106"/>
        <v>7283549.5100000007</v>
      </c>
      <c r="I492" s="212">
        <f t="shared" si="106"/>
        <v>11040270.300000001</v>
      </c>
      <c r="J492" s="212">
        <f t="shared" si="106"/>
        <v>14555332.199999999</v>
      </c>
      <c r="K492" s="212">
        <f t="shared" si="106"/>
        <v>14884084.030000001</v>
      </c>
      <c r="L492" s="212">
        <f t="shared" si="106"/>
        <v>10111841.880000001</v>
      </c>
      <c r="M492" s="212">
        <f t="shared" si="106"/>
        <v>9368990</v>
      </c>
      <c r="N492" s="212">
        <f t="shared" si="106"/>
        <v>20338884.010000002</v>
      </c>
      <c r="O492" s="212">
        <f t="shared" si="106"/>
        <v>2927803.23</v>
      </c>
      <c r="P492" s="212">
        <f t="shared" si="106"/>
        <v>36259703.670000002</v>
      </c>
      <c r="Q492" s="212">
        <f t="shared" si="106"/>
        <v>8894668.6099999994</v>
      </c>
      <c r="R492" s="212">
        <f t="shared" si="106"/>
        <v>9084551.6400000006</v>
      </c>
      <c r="S492" s="212">
        <f t="shared" si="106"/>
        <v>15763394.25</v>
      </c>
      <c r="T492" s="212">
        <f t="shared" si="106"/>
        <v>9328873.459999999</v>
      </c>
      <c r="U492" s="212">
        <f t="shared" si="106"/>
        <v>8257503.3000000007</v>
      </c>
      <c r="V492" s="212">
        <f t="shared" si="106"/>
        <v>9152285.2500000019</v>
      </c>
      <c r="W492" s="212">
        <f t="shared" si="106"/>
        <v>5545762.9000000004</v>
      </c>
      <c r="X492" s="212">
        <f t="shared" si="106"/>
        <v>85071453.570000008</v>
      </c>
      <c r="Y492" s="212">
        <f t="shared" si="106"/>
        <v>6613406.8699999992</v>
      </c>
      <c r="Z492" s="212">
        <f t="shared" si="106"/>
        <v>11102990.66</v>
      </c>
      <c r="AA492" s="212">
        <f t="shared" si="106"/>
        <v>8413251.540000001</v>
      </c>
      <c r="AB492" s="212">
        <f t="shared" si="106"/>
        <v>5416602.6300000008</v>
      </c>
      <c r="AC492" s="212">
        <f t="shared" si="106"/>
        <v>6637698.3900000006</v>
      </c>
      <c r="AD492" s="212">
        <f t="shared" si="106"/>
        <v>7755559.4399999995</v>
      </c>
      <c r="AE492" s="212">
        <f t="shared" si="106"/>
        <v>24085916.009999998</v>
      </c>
      <c r="AF492" s="212">
        <f t="shared" si="106"/>
        <v>8407409.8200000003</v>
      </c>
      <c r="AG492" s="212">
        <f t="shared" si="106"/>
        <v>7576185.8700000001</v>
      </c>
      <c r="AH492" s="212">
        <f t="shared" si="106"/>
        <v>8790019.540000001</v>
      </c>
      <c r="AI492" s="212">
        <f t="shared" si="106"/>
        <v>14796310.92</v>
      </c>
      <c r="AJ492" s="212">
        <f t="shared" si="106"/>
        <v>7863923.3599999994</v>
      </c>
      <c r="AK492" s="212">
        <f t="shared" si="106"/>
        <v>5590800.2199999997</v>
      </c>
      <c r="AL492" s="212">
        <f t="shared" si="106"/>
        <v>138254481.03</v>
      </c>
      <c r="AM492" s="212">
        <f t="shared" si="106"/>
        <v>9369623.379999999</v>
      </c>
      <c r="AN492" s="212">
        <f t="shared" si="106"/>
        <v>7677858.540000001</v>
      </c>
      <c r="AO492" s="212">
        <f t="shared" si="106"/>
        <v>16866636.350000001</v>
      </c>
      <c r="AP492" s="212">
        <f t="shared" si="106"/>
        <v>15963702.68</v>
      </c>
      <c r="AQ492" s="212">
        <f t="shared" si="106"/>
        <v>9366597.9500000011</v>
      </c>
      <c r="AR492" s="212">
        <f t="shared" si="106"/>
        <v>5091623.62</v>
      </c>
      <c r="AS492" s="212">
        <f t="shared" si="106"/>
        <v>27709489.490000002</v>
      </c>
      <c r="AT492" s="212">
        <f t="shared" si="106"/>
        <v>8802696.8000000007</v>
      </c>
      <c r="AU492" s="212">
        <f t="shared" si="106"/>
        <v>13099131.050000001</v>
      </c>
      <c r="AV492" s="212">
        <f t="shared" si="106"/>
        <v>17525802.710000001</v>
      </c>
      <c r="AW492" s="212">
        <f t="shared" si="106"/>
        <v>8668600.5099999998</v>
      </c>
      <c r="AX492" s="212">
        <f t="shared" si="106"/>
        <v>6482738.5800000001</v>
      </c>
      <c r="AY492" s="212">
        <f t="shared" si="106"/>
        <v>11678214.619999999</v>
      </c>
      <c r="AZ492" s="212">
        <f t="shared" si="106"/>
        <v>7961283.9500000002</v>
      </c>
      <c r="BA492" s="212">
        <f t="shared" si="106"/>
        <v>7086805.6200000001</v>
      </c>
      <c r="BB492" s="212">
        <f t="shared" si="106"/>
        <v>39871683.200000003</v>
      </c>
      <c r="BC492" s="212">
        <f t="shared" si="106"/>
        <v>7157445.3999999985</v>
      </c>
      <c r="BD492" s="212">
        <f t="shared" si="106"/>
        <v>77291850.63000001</v>
      </c>
      <c r="BE492" s="212">
        <f t="shared" si="106"/>
        <v>21986699.669999998</v>
      </c>
      <c r="BF492" s="212">
        <f t="shared" si="106"/>
        <v>9236269.6999999993</v>
      </c>
      <c r="BG492" s="212">
        <f t="shared" si="106"/>
        <v>7449020</v>
      </c>
      <c r="BH492" s="212">
        <f t="shared" si="106"/>
        <v>39201434.68</v>
      </c>
      <c r="BI492" s="212">
        <f t="shared" si="106"/>
        <v>3592378.14</v>
      </c>
      <c r="BJ492" s="212">
        <f t="shared" si="106"/>
        <v>3695459.4</v>
      </c>
      <c r="BK492" s="212">
        <f t="shared" si="106"/>
        <v>4641280</v>
      </c>
      <c r="BL492" s="212">
        <f t="shared" si="106"/>
        <v>4612084.51</v>
      </c>
      <c r="BM492" s="212">
        <f t="shared" si="106"/>
        <v>58557219.559999995</v>
      </c>
      <c r="BN492" s="212">
        <f t="shared" si="106"/>
        <v>14427942.300000001</v>
      </c>
      <c r="BO492" s="212">
        <f t="shared" si="106"/>
        <v>11075886.299999999</v>
      </c>
      <c r="BP492" s="212">
        <f t="shared" si="106"/>
        <v>16122093.43</v>
      </c>
      <c r="BQ492" s="212">
        <f t="shared" ref="BQ492:CM492" si="107">+BQ171+BQ172+BQ173+BQ174+BQ175+BQ176+BQ177+BQ178+BQ179+BQ180+BQ181+BQ182+BQ189+BQ190+BQ191+BQ192+BQ193+BQ194+BQ195+BQ196+BQ197+BQ198</f>
        <v>11286947.060000001</v>
      </c>
      <c r="BR492" s="212">
        <f t="shared" si="107"/>
        <v>7140656.4400000004</v>
      </c>
      <c r="BS492" s="212">
        <f t="shared" si="107"/>
        <v>204945682.06000003</v>
      </c>
      <c r="BT492" s="212">
        <f t="shared" si="107"/>
        <v>11891131.029999999</v>
      </c>
      <c r="BU492" s="212">
        <f t="shared" si="107"/>
        <v>11672333.23</v>
      </c>
      <c r="BV492" s="212">
        <f t="shared" si="107"/>
        <v>37374644.430000007</v>
      </c>
      <c r="BW492" s="212">
        <f t="shared" si="107"/>
        <v>3407528.76</v>
      </c>
      <c r="BX492" s="212">
        <f t="shared" si="107"/>
        <v>9593440.629999999</v>
      </c>
      <c r="BY492" s="212">
        <f t="shared" si="107"/>
        <v>22182185.760000002</v>
      </c>
      <c r="BZ492" s="212">
        <f t="shared" si="107"/>
        <v>7928860.4700000007</v>
      </c>
      <c r="CA492" s="212">
        <f t="shared" si="107"/>
        <v>7199508.7399999993</v>
      </c>
      <c r="CB492" s="212">
        <f t="shared" si="107"/>
        <v>10449231.789999999</v>
      </c>
      <c r="CC492" s="212">
        <f t="shared" si="107"/>
        <v>11883865.33</v>
      </c>
      <c r="CD492" s="212">
        <f t="shared" si="107"/>
        <v>21555400.930000003</v>
      </c>
      <c r="CE492" s="212">
        <f t="shared" si="107"/>
        <v>13541040.960000001</v>
      </c>
      <c r="CF492" s="212">
        <f t="shared" si="107"/>
        <v>16990923.869999997</v>
      </c>
      <c r="CG492" s="212">
        <f t="shared" si="107"/>
        <v>6168375.6900000004</v>
      </c>
      <c r="CH492" s="212">
        <f t="shared" si="107"/>
        <v>7602242.7400000002</v>
      </c>
      <c r="CI492" s="212">
        <f t="shared" si="107"/>
        <v>5318111.79</v>
      </c>
      <c r="CJ492" s="212">
        <f t="shared" si="107"/>
        <v>7177373.2800000003</v>
      </c>
      <c r="CK492" s="212">
        <f t="shared" si="107"/>
        <v>20872762.420000002</v>
      </c>
      <c r="CL492" s="212">
        <f t="shared" si="107"/>
        <v>4217679.2699999996</v>
      </c>
      <c r="CM492" s="212">
        <f t="shared" si="107"/>
        <v>4016143.22</v>
      </c>
    </row>
    <row r="493" spans="2:91" s="122" customFormat="1" ht="25.95" customHeight="1">
      <c r="B493" s="122">
        <v>21</v>
      </c>
      <c r="C493" s="217" t="s">
        <v>709</v>
      </c>
      <c r="D493" s="212">
        <f>+D183+D184+D185+D186+D187+D188</f>
        <v>26743772.390000001</v>
      </c>
      <c r="E493" s="212">
        <f t="shared" ref="E493:BP493" si="108">+E183+E184+E185+E186+E187+E188</f>
        <v>3834128</v>
      </c>
      <c r="F493" s="212">
        <f t="shared" si="108"/>
        <v>3162556</v>
      </c>
      <c r="G493" s="212">
        <f t="shared" si="108"/>
        <v>2415944</v>
      </c>
      <c r="H493" s="212">
        <f t="shared" si="108"/>
        <v>2579294.12</v>
      </c>
      <c r="I493" s="212">
        <f t="shared" si="108"/>
        <v>2823587.12</v>
      </c>
      <c r="J493" s="212">
        <f t="shared" si="108"/>
        <v>2679450</v>
      </c>
      <c r="K493" s="212">
        <f t="shared" si="108"/>
        <v>4967739.9000000004</v>
      </c>
      <c r="L493" s="212">
        <f t="shared" si="108"/>
        <v>3152202</v>
      </c>
      <c r="M493" s="212">
        <f t="shared" si="108"/>
        <v>4402639.76</v>
      </c>
      <c r="N493" s="212">
        <f t="shared" si="108"/>
        <v>4684402</v>
      </c>
      <c r="O493" s="212">
        <f t="shared" si="108"/>
        <v>1023195</v>
      </c>
      <c r="P493" s="212">
        <f t="shared" si="108"/>
        <v>13973278.640000001</v>
      </c>
      <c r="Q493" s="212">
        <f t="shared" si="108"/>
        <v>3106773</v>
      </c>
      <c r="R493" s="212">
        <f t="shared" si="108"/>
        <v>3385703.06</v>
      </c>
      <c r="S493" s="212">
        <f t="shared" si="108"/>
        <v>4298201.3900000006</v>
      </c>
      <c r="T493" s="212">
        <f t="shared" si="108"/>
        <v>3508648.08</v>
      </c>
      <c r="U493" s="212">
        <f t="shared" si="108"/>
        <v>2561634</v>
      </c>
      <c r="V493" s="212">
        <f t="shared" si="108"/>
        <v>2965345</v>
      </c>
      <c r="W493" s="212">
        <f t="shared" si="108"/>
        <v>1854898</v>
      </c>
      <c r="X493" s="212">
        <f t="shared" si="108"/>
        <v>21095176.07</v>
      </c>
      <c r="Y493" s="212">
        <f t="shared" si="108"/>
        <v>2377536</v>
      </c>
      <c r="Z493" s="212">
        <f t="shared" si="108"/>
        <v>5987807.0299999993</v>
      </c>
      <c r="AA493" s="212">
        <f t="shared" si="108"/>
        <v>3572460</v>
      </c>
      <c r="AB493" s="212">
        <f t="shared" si="108"/>
        <v>1863885</v>
      </c>
      <c r="AC493" s="212">
        <f t="shared" si="108"/>
        <v>2123702.5</v>
      </c>
      <c r="AD493" s="212">
        <f t="shared" si="108"/>
        <v>2273640.96</v>
      </c>
      <c r="AE493" s="212">
        <f t="shared" si="108"/>
        <v>7699821.6999999993</v>
      </c>
      <c r="AF493" s="212">
        <f t="shared" si="108"/>
        <v>1430340</v>
      </c>
      <c r="AG493" s="212">
        <f t="shared" si="108"/>
        <v>2555940</v>
      </c>
      <c r="AH493" s="212">
        <f t="shared" si="108"/>
        <v>2853717.92</v>
      </c>
      <c r="AI493" s="212">
        <f t="shared" si="108"/>
        <v>4976279</v>
      </c>
      <c r="AJ493" s="212">
        <f t="shared" si="108"/>
        <v>2607163</v>
      </c>
      <c r="AK493" s="212">
        <f t="shared" si="108"/>
        <v>2220130</v>
      </c>
      <c r="AL493" s="212">
        <f t="shared" si="108"/>
        <v>48362184.950000003</v>
      </c>
      <c r="AM493" s="212">
        <f t="shared" si="108"/>
        <v>2861209</v>
      </c>
      <c r="AN493" s="212">
        <f t="shared" si="108"/>
        <v>2759460</v>
      </c>
      <c r="AO493" s="212">
        <f t="shared" si="108"/>
        <v>5754933.75</v>
      </c>
      <c r="AP493" s="212">
        <f t="shared" si="108"/>
        <v>5866210.3499999996</v>
      </c>
      <c r="AQ493" s="212">
        <f t="shared" si="108"/>
        <v>3755836</v>
      </c>
      <c r="AR493" s="212">
        <f t="shared" si="108"/>
        <v>1726406.48</v>
      </c>
      <c r="AS493" s="212">
        <f t="shared" si="108"/>
        <v>12761357</v>
      </c>
      <c r="AT493" s="212">
        <f t="shared" si="108"/>
        <v>3307411</v>
      </c>
      <c r="AU493" s="212">
        <f t="shared" si="108"/>
        <v>6956001</v>
      </c>
      <c r="AV493" s="212">
        <f t="shared" si="108"/>
        <v>5353236.78</v>
      </c>
      <c r="AW493" s="212">
        <f t="shared" si="108"/>
        <v>3362400</v>
      </c>
      <c r="AX493" s="212">
        <f t="shared" si="108"/>
        <v>2297658.4299999997</v>
      </c>
      <c r="AY493" s="212">
        <f t="shared" si="108"/>
        <v>3225712.71</v>
      </c>
      <c r="AZ493" s="212">
        <f t="shared" si="108"/>
        <v>3275163</v>
      </c>
      <c r="BA493" s="212">
        <f t="shared" si="108"/>
        <v>3612165</v>
      </c>
      <c r="BB493" s="212">
        <f t="shared" si="108"/>
        <v>10903951.9</v>
      </c>
      <c r="BC493" s="212">
        <f t="shared" si="108"/>
        <v>3030158.71</v>
      </c>
      <c r="BD493" s="212">
        <f t="shared" si="108"/>
        <v>17995631.73</v>
      </c>
      <c r="BE493" s="212">
        <f t="shared" si="108"/>
        <v>7055884</v>
      </c>
      <c r="BF493" s="212">
        <f t="shared" si="108"/>
        <v>2342424</v>
      </c>
      <c r="BG493" s="212">
        <f t="shared" si="108"/>
        <v>3588420</v>
      </c>
      <c r="BH493" s="212">
        <f t="shared" si="108"/>
        <v>15700975</v>
      </c>
      <c r="BI493" s="212">
        <f t="shared" si="108"/>
        <v>2702317.6900000004</v>
      </c>
      <c r="BJ493" s="212">
        <f t="shared" si="108"/>
        <v>1918333</v>
      </c>
      <c r="BK493" s="212">
        <f t="shared" si="108"/>
        <v>3043473</v>
      </c>
      <c r="BL493" s="212">
        <f t="shared" si="108"/>
        <v>2933027.62</v>
      </c>
      <c r="BM493" s="212">
        <f t="shared" si="108"/>
        <v>13673790</v>
      </c>
      <c r="BN493" s="212">
        <f t="shared" si="108"/>
        <v>3615471</v>
      </c>
      <c r="BO493" s="212">
        <f t="shared" si="108"/>
        <v>2746132</v>
      </c>
      <c r="BP493" s="212">
        <f t="shared" si="108"/>
        <v>4595392.04</v>
      </c>
      <c r="BQ493" s="212">
        <f t="shared" ref="BQ493:CM493" si="109">+BQ183+BQ184+BQ185+BQ186+BQ187+BQ188</f>
        <v>3418326</v>
      </c>
      <c r="BR493" s="212">
        <f t="shared" si="109"/>
        <v>3525417.5</v>
      </c>
      <c r="BS493" s="212">
        <f t="shared" si="109"/>
        <v>60856108</v>
      </c>
      <c r="BT493" s="212">
        <f t="shared" si="109"/>
        <v>4534433.93</v>
      </c>
      <c r="BU493" s="212">
        <f t="shared" si="109"/>
        <v>4795890</v>
      </c>
      <c r="BV493" s="212">
        <f t="shared" si="109"/>
        <v>13361756.83</v>
      </c>
      <c r="BW493" s="212">
        <f t="shared" si="109"/>
        <v>1378800</v>
      </c>
      <c r="BX493" s="212">
        <f t="shared" si="109"/>
        <v>2991859.75</v>
      </c>
      <c r="BY493" s="212">
        <f t="shared" si="109"/>
        <v>8161418.5700000003</v>
      </c>
      <c r="BZ493" s="212">
        <f t="shared" si="109"/>
        <v>2513611</v>
      </c>
      <c r="CA493" s="212">
        <f t="shared" si="109"/>
        <v>2979645</v>
      </c>
      <c r="CB493" s="212">
        <f t="shared" si="109"/>
        <v>3228561.87</v>
      </c>
      <c r="CC493" s="212">
        <f t="shared" si="109"/>
        <v>3764146.2</v>
      </c>
      <c r="CD493" s="212">
        <f t="shared" si="109"/>
        <v>7404536.7999999998</v>
      </c>
      <c r="CE493" s="212">
        <f t="shared" si="109"/>
        <v>4013740</v>
      </c>
      <c r="CF493" s="212">
        <f t="shared" si="109"/>
        <v>8111723.8700000001</v>
      </c>
      <c r="CG493" s="212">
        <f t="shared" si="109"/>
        <v>2730432.5</v>
      </c>
      <c r="CH493" s="212">
        <f t="shared" si="109"/>
        <v>2405014.75</v>
      </c>
      <c r="CI493" s="212">
        <f t="shared" si="109"/>
        <v>2719882</v>
      </c>
      <c r="CJ493" s="212">
        <f t="shared" si="109"/>
        <v>2212550.87</v>
      </c>
      <c r="CK493" s="212">
        <f t="shared" si="109"/>
        <v>10002442.460000001</v>
      </c>
      <c r="CL493" s="212">
        <f t="shared" si="109"/>
        <v>2238586.6</v>
      </c>
      <c r="CM493" s="212">
        <f t="shared" si="109"/>
        <v>2134273.71</v>
      </c>
    </row>
    <row r="494" spans="2:91" s="122" customFormat="1" ht="25.95" customHeight="1">
      <c r="B494" s="122">
        <v>22</v>
      </c>
      <c r="C494" s="217" t="s">
        <v>710</v>
      </c>
      <c r="D494" s="212">
        <f>+D199+D210+D211+D212+D213+D214+D215+D216+D217+D218+D314+D315+D316+D317+D318+D319+D320+D321+D322+D323+D324+D325+D326+D327+D328+D329+D330+D331+D332+D333</f>
        <v>40689860.269999996</v>
      </c>
      <c r="E494" s="212">
        <f t="shared" ref="E494:BP494" si="110">+E199+E210+E211+E212+E213+E214+E215+E216+E217+E218+E314+E315+E316+E317+E318+E319+E320+E321+E322+E323+E324+E325+E326+E327+E328+E329+E330+E331+E332+E333</f>
        <v>3854054</v>
      </c>
      <c r="F494" s="212">
        <f t="shared" si="110"/>
        <v>3639959.87</v>
      </c>
      <c r="G494" s="212">
        <f t="shared" si="110"/>
        <v>4140640</v>
      </c>
      <c r="H494" s="212">
        <f t="shared" si="110"/>
        <v>2960170</v>
      </c>
      <c r="I494" s="212">
        <f t="shared" si="110"/>
        <v>5127700.5199999996</v>
      </c>
      <c r="J494" s="212">
        <f t="shared" si="110"/>
        <v>6796765</v>
      </c>
      <c r="K494" s="212">
        <f t="shared" si="110"/>
        <v>10511650.51</v>
      </c>
      <c r="L494" s="212">
        <f t="shared" si="110"/>
        <v>4555949</v>
      </c>
      <c r="M494" s="212">
        <f t="shared" si="110"/>
        <v>5620262.0899999999</v>
      </c>
      <c r="N494" s="212">
        <f t="shared" si="110"/>
        <v>12099501.5</v>
      </c>
      <c r="O494" s="212">
        <f t="shared" si="110"/>
        <v>2444083.75</v>
      </c>
      <c r="P494" s="212">
        <f t="shared" si="110"/>
        <v>29087156.420000002</v>
      </c>
      <c r="Q494" s="212">
        <f t="shared" si="110"/>
        <v>5341604</v>
      </c>
      <c r="R494" s="212">
        <f t="shared" si="110"/>
        <v>8871828.75</v>
      </c>
      <c r="S494" s="212">
        <f t="shared" si="110"/>
        <v>9495542.6500000004</v>
      </c>
      <c r="T494" s="212">
        <f t="shared" si="110"/>
        <v>4910698.6400000006</v>
      </c>
      <c r="U494" s="212">
        <f t="shared" si="110"/>
        <v>5248277</v>
      </c>
      <c r="V494" s="212">
        <f t="shared" si="110"/>
        <v>4830299</v>
      </c>
      <c r="W494" s="212">
        <f t="shared" si="110"/>
        <v>2999675.19</v>
      </c>
      <c r="X494" s="212">
        <f t="shared" si="110"/>
        <v>51180123.560000002</v>
      </c>
      <c r="Y494" s="212">
        <f t="shared" si="110"/>
        <v>3799827.38</v>
      </c>
      <c r="Z494" s="212">
        <f t="shared" si="110"/>
        <v>6149672.75</v>
      </c>
      <c r="AA494" s="212">
        <f t="shared" si="110"/>
        <v>5959675.29</v>
      </c>
      <c r="AB494" s="212">
        <f t="shared" si="110"/>
        <v>3323663.75</v>
      </c>
      <c r="AC494" s="212">
        <f t="shared" si="110"/>
        <v>3299244.0300000003</v>
      </c>
      <c r="AD494" s="212">
        <f t="shared" si="110"/>
        <v>3486131.5</v>
      </c>
      <c r="AE494" s="212">
        <f t="shared" si="110"/>
        <v>12993745.25</v>
      </c>
      <c r="AF494" s="212">
        <f t="shared" si="110"/>
        <v>4645775.25</v>
      </c>
      <c r="AG494" s="212">
        <f t="shared" si="110"/>
        <v>4703433.67</v>
      </c>
      <c r="AH494" s="212">
        <f t="shared" si="110"/>
        <v>7722515.4500000002</v>
      </c>
      <c r="AI494" s="212">
        <f t="shared" si="110"/>
        <v>7614377.5</v>
      </c>
      <c r="AJ494" s="212">
        <f t="shared" si="110"/>
        <v>4555300</v>
      </c>
      <c r="AK494" s="212">
        <f t="shared" si="110"/>
        <v>3407729.19</v>
      </c>
      <c r="AL494" s="212">
        <f t="shared" si="110"/>
        <v>78554283.599999994</v>
      </c>
      <c r="AM494" s="212">
        <f t="shared" si="110"/>
        <v>5485307.5</v>
      </c>
      <c r="AN494" s="212">
        <f t="shared" si="110"/>
        <v>3994932.38</v>
      </c>
      <c r="AO494" s="212">
        <f t="shared" si="110"/>
        <v>7621904.1500000004</v>
      </c>
      <c r="AP494" s="212">
        <f t="shared" si="110"/>
        <v>9417615</v>
      </c>
      <c r="AQ494" s="212">
        <f t="shared" si="110"/>
        <v>5163089</v>
      </c>
      <c r="AR494" s="212">
        <f t="shared" si="110"/>
        <v>2713459.25</v>
      </c>
      <c r="AS494" s="212">
        <f t="shared" si="110"/>
        <v>18642976.449999999</v>
      </c>
      <c r="AT494" s="212">
        <f t="shared" si="110"/>
        <v>5423897.1400000006</v>
      </c>
      <c r="AU494" s="212">
        <f t="shared" si="110"/>
        <v>10312871.5</v>
      </c>
      <c r="AV494" s="212">
        <f t="shared" si="110"/>
        <v>7158359.0700000003</v>
      </c>
      <c r="AW494" s="212">
        <f t="shared" si="110"/>
        <v>4561155</v>
      </c>
      <c r="AX494" s="212">
        <f t="shared" si="110"/>
        <v>3531383.1399999997</v>
      </c>
      <c r="AY494" s="212">
        <f t="shared" si="110"/>
        <v>3959579</v>
      </c>
      <c r="AZ494" s="212">
        <f t="shared" si="110"/>
        <v>4145637.75</v>
      </c>
      <c r="BA494" s="212">
        <f t="shared" si="110"/>
        <v>4036441.25</v>
      </c>
      <c r="BB494" s="212">
        <f t="shared" si="110"/>
        <v>22512086.5</v>
      </c>
      <c r="BC494" s="212">
        <f t="shared" si="110"/>
        <v>4273718.75</v>
      </c>
      <c r="BD494" s="212">
        <f t="shared" si="110"/>
        <v>42162255.030000001</v>
      </c>
      <c r="BE494" s="212">
        <f t="shared" si="110"/>
        <v>12858108.32</v>
      </c>
      <c r="BF494" s="212">
        <f t="shared" si="110"/>
        <v>4127410</v>
      </c>
      <c r="BG494" s="212">
        <f t="shared" si="110"/>
        <v>5157874.7300000004</v>
      </c>
      <c r="BH494" s="212">
        <f t="shared" si="110"/>
        <v>29953690.5</v>
      </c>
      <c r="BI494" s="212">
        <f t="shared" si="110"/>
        <v>3567960</v>
      </c>
      <c r="BJ494" s="212">
        <f t="shared" si="110"/>
        <v>2383665</v>
      </c>
      <c r="BK494" s="212">
        <f t="shared" si="110"/>
        <v>4245705</v>
      </c>
      <c r="BL494" s="212">
        <f t="shared" si="110"/>
        <v>3511119.75</v>
      </c>
      <c r="BM494" s="212">
        <f t="shared" si="110"/>
        <v>31057335.920000002</v>
      </c>
      <c r="BN494" s="212">
        <f t="shared" si="110"/>
        <v>8677478.25</v>
      </c>
      <c r="BO494" s="212">
        <f t="shared" si="110"/>
        <v>5609925</v>
      </c>
      <c r="BP494" s="212">
        <f t="shared" si="110"/>
        <v>9916703.2199999988</v>
      </c>
      <c r="BQ494" s="212">
        <f t="shared" ref="BQ494:CM494" si="111">+BQ199+BQ210+BQ211+BQ212+BQ213+BQ214+BQ215+BQ216+BQ217+BQ218+BQ314+BQ315+BQ316+BQ317+BQ318+BQ319+BQ320+BQ321+BQ322+BQ323+BQ324+BQ325+BQ326+BQ327+BQ328+BQ329+BQ330+BQ331+BQ332+BQ333</f>
        <v>6646932.25</v>
      </c>
      <c r="BR494" s="212">
        <f t="shared" si="111"/>
        <v>5169702.5</v>
      </c>
      <c r="BS494" s="212">
        <f t="shared" si="111"/>
        <v>151492613.94999999</v>
      </c>
      <c r="BT494" s="212">
        <f t="shared" si="111"/>
        <v>6074545</v>
      </c>
      <c r="BU494" s="212">
        <f t="shared" si="111"/>
        <v>5287102</v>
      </c>
      <c r="BV494" s="212">
        <f t="shared" si="111"/>
        <v>28670121.949999999</v>
      </c>
      <c r="BW494" s="212">
        <f t="shared" si="111"/>
        <v>1632475</v>
      </c>
      <c r="BX494" s="212">
        <f t="shared" si="111"/>
        <v>5020197.25</v>
      </c>
      <c r="BY494" s="212">
        <f t="shared" si="111"/>
        <v>14674490.65</v>
      </c>
      <c r="BZ494" s="212">
        <f t="shared" si="111"/>
        <v>3723886.5</v>
      </c>
      <c r="CA494" s="212">
        <f t="shared" si="111"/>
        <v>3863785</v>
      </c>
      <c r="CB494" s="212">
        <f t="shared" si="111"/>
        <v>4308836.87</v>
      </c>
      <c r="CC494" s="212">
        <f t="shared" si="111"/>
        <v>5926064</v>
      </c>
      <c r="CD494" s="212">
        <f t="shared" si="111"/>
        <v>13395266</v>
      </c>
      <c r="CE494" s="212">
        <f t="shared" si="111"/>
        <v>7481494.5</v>
      </c>
      <c r="CF494" s="212">
        <f t="shared" si="111"/>
        <v>10294457.16</v>
      </c>
      <c r="CG494" s="212">
        <f t="shared" si="111"/>
        <v>4555107.5</v>
      </c>
      <c r="CH494" s="212">
        <f t="shared" si="111"/>
        <v>3862930</v>
      </c>
      <c r="CI494" s="212">
        <f t="shared" si="111"/>
        <v>4331720.25</v>
      </c>
      <c r="CJ494" s="212">
        <f t="shared" si="111"/>
        <v>3651905.75</v>
      </c>
      <c r="CK494" s="212">
        <f t="shared" si="111"/>
        <v>18152740</v>
      </c>
      <c r="CL494" s="212">
        <f t="shared" si="111"/>
        <v>3438094</v>
      </c>
      <c r="CM494" s="212">
        <f t="shared" si="111"/>
        <v>2773322.25</v>
      </c>
    </row>
    <row r="495" spans="2:91" s="122" customFormat="1" ht="25.95" customHeight="1">
      <c r="B495" s="122">
        <v>23</v>
      </c>
      <c r="C495" s="217" t="s">
        <v>711</v>
      </c>
      <c r="D495" s="212">
        <f>+D200+D201+D202+D203+D204+D205+D206+D207+D208+D209+D219+D220+D221+D222+D223+D224+D225+D226+D227+D228+D229+D230+D231+D232</f>
        <v>4412698.7300000004</v>
      </c>
      <c r="E495" s="212">
        <f t="shared" ref="E495:BP495" si="112">+E200+E201+E202+E203+E204+E205+E206+E207+E208+E209+E219+E220+E221+E222+E223+E224+E225+E226+E227+E228+E229+E230+E231+E232</f>
        <v>520691.1</v>
      </c>
      <c r="F495" s="212">
        <f t="shared" si="112"/>
        <v>592552.22</v>
      </c>
      <c r="G495" s="212">
        <f t="shared" si="112"/>
        <v>676763.77</v>
      </c>
      <c r="H495" s="212">
        <f t="shared" si="112"/>
        <v>411762.58</v>
      </c>
      <c r="I495" s="212">
        <f t="shared" si="112"/>
        <v>602203.37</v>
      </c>
      <c r="J495" s="212">
        <f t="shared" si="112"/>
        <v>866317.09</v>
      </c>
      <c r="K495" s="212">
        <f t="shared" si="112"/>
        <v>986279.65</v>
      </c>
      <c r="L495" s="212">
        <f t="shared" si="112"/>
        <v>622537</v>
      </c>
      <c r="M495" s="212">
        <f t="shared" si="112"/>
        <v>595734.1</v>
      </c>
      <c r="N495" s="212">
        <f t="shared" si="112"/>
        <v>1074150.9300000002</v>
      </c>
      <c r="O495" s="212">
        <f t="shared" si="112"/>
        <v>190273.62</v>
      </c>
      <c r="P495" s="212">
        <f t="shared" si="112"/>
        <v>2433693.4500000002</v>
      </c>
      <c r="Q495" s="212">
        <f t="shared" si="112"/>
        <v>540053.1</v>
      </c>
      <c r="R495" s="212">
        <f t="shared" si="112"/>
        <v>607040.14</v>
      </c>
      <c r="S495" s="212">
        <f t="shared" si="112"/>
        <v>993285.9</v>
      </c>
      <c r="T495" s="212">
        <f t="shared" si="112"/>
        <v>932112.51</v>
      </c>
      <c r="U495" s="212">
        <f t="shared" si="112"/>
        <v>553673.93999999994</v>
      </c>
      <c r="V495" s="212">
        <f t="shared" si="112"/>
        <v>543743.4</v>
      </c>
      <c r="W495" s="212">
        <f t="shared" si="112"/>
        <v>325769.12</v>
      </c>
      <c r="X495" s="212">
        <f t="shared" si="112"/>
        <v>5013047.6900000004</v>
      </c>
      <c r="Y495" s="212">
        <f t="shared" si="112"/>
        <v>368426.9</v>
      </c>
      <c r="Z495" s="212">
        <f t="shared" si="112"/>
        <v>660928.05000000005</v>
      </c>
      <c r="AA495" s="212">
        <f t="shared" si="112"/>
        <v>519538.6</v>
      </c>
      <c r="AB495" s="212">
        <f t="shared" si="112"/>
        <v>311243.19999999995</v>
      </c>
      <c r="AC495" s="212">
        <f t="shared" si="112"/>
        <v>311075.33999999997</v>
      </c>
      <c r="AD495" s="212">
        <f t="shared" si="112"/>
        <v>360397.15</v>
      </c>
      <c r="AE495" s="212">
        <f t="shared" si="112"/>
        <v>1252474.02</v>
      </c>
      <c r="AF495" s="212">
        <f t="shared" si="112"/>
        <v>362469.61</v>
      </c>
      <c r="AG495" s="212">
        <f t="shared" si="112"/>
        <v>428548.9</v>
      </c>
      <c r="AH495" s="212">
        <f t="shared" si="112"/>
        <v>563337.30000000005</v>
      </c>
      <c r="AI495" s="212">
        <f t="shared" si="112"/>
        <v>878121.60000000009</v>
      </c>
      <c r="AJ495" s="212">
        <f t="shared" si="112"/>
        <v>511172.36</v>
      </c>
      <c r="AK495" s="212">
        <f t="shared" si="112"/>
        <v>332952.86000000004</v>
      </c>
      <c r="AL495" s="212">
        <f t="shared" si="112"/>
        <v>8785183.5600000005</v>
      </c>
      <c r="AM495" s="212">
        <f t="shared" si="112"/>
        <v>556411.80000000005</v>
      </c>
      <c r="AN495" s="212">
        <f t="shared" si="112"/>
        <v>516306.50999999995</v>
      </c>
      <c r="AO495" s="212">
        <f t="shared" si="112"/>
        <v>965543.02</v>
      </c>
      <c r="AP495" s="212">
        <f t="shared" si="112"/>
        <v>995034.07000000007</v>
      </c>
      <c r="AQ495" s="212">
        <f t="shared" si="112"/>
        <v>627232.89999999991</v>
      </c>
      <c r="AR495" s="212">
        <f t="shared" si="112"/>
        <v>322003.59999999998</v>
      </c>
      <c r="AS495" s="212">
        <f t="shared" si="112"/>
        <v>1980770.77</v>
      </c>
      <c r="AT495" s="212">
        <f t="shared" si="112"/>
        <v>568765.52</v>
      </c>
      <c r="AU495" s="212">
        <f t="shared" si="112"/>
        <v>932196.37999999989</v>
      </c>
      <c r="AV495" s="212">
        <f t="shared" si="112"/>
        <v>1104957.3700000001</v>
      </c>
      <c r="AW495" s="212">
        <f t="shared" si="112"/>
        <v>496810.6</v>
      </c>
      <c r="AX495" s="212">
        <f t="shared" si="112"/>
        <v>377035.30000000005</v>
      </c>
      <c r="AY495" s="212">
        <f t="shared" si="112"/>
        <v>706432</v>
      </c>
      <c r="AZ495" s="212">
        <f t="shared" si="112"/>
        <v>528238.78</v>
      </c>
      <c r="BA495" s="212">
        <f t="shared" si="112"/>
        <v>521523.1</v>
      </c>
      <c r="BB495" s="212">
        <f t="shared" si="112"/>
        <v>2407649.48</v>
      </c>
      <c r="BC495" s="212">
        <f t="shared" si="112"/>
        <v>474557.4</v>
      </c>
      <c r="BD495" s="212">
        <f t="shared" si="112"/>
        <v>5016238.17</v>
      </c>
      <c r="BE495" s="212">
        <f t="shared" si="112"/>
        <v>1409446.35</v>
      </c>
      <c r="BF495" s="212">
        <f t="shared" si="112"/>
        <v>434742.9</v>
      </c>
      <c r="BG495" s="212">
        <f t="shared" si="112"/>
        <v>510603.30000000005</v>
      </c>
      <c r="BH495" s="212">
        <f t="shared" si="112"/>
        <v>2642693.25</v>
      </c>
      <c r="BI495" s="212">
        <f t="shared" si="112"/>
        <v>259961.5</v>
      </c>
      <c r="BJ495" s="212">
        <f t="shared" si="112"/>
        <v>259580.6</v>
      </c>
      <c r="BK495" s="212">
        <f t="shared" si="112"/>
        <v>421311.5</v>
      </c>
      <c r="BL495" s="212">
        <f t="shared" si="112"/>
        <v>358496</v>
      </c>
      <c r="BM495" s="212">
        <f t="shared" si="112"/>
        <v>3644529.9099999997</v>
      </c>
      <c r="BN495" s="212">
        <f t="shared" si="112"/>
        <v>885888.97</v>
      </c>
      <c r="BO495" s="212">
        <f t="shared" si="112"/>
        <v>629345.11999999988</v>
      </c>
      <c r="BP495" s="212">
        <f t="shared" si="112"/>
        <v>1028778.02</v>
      </c>
      <c r="BQ495" s="212">
        <f t="shared" ref="BQ495:CM495" si="113">+BQ200+BQ201+BQ202+BQ203+BQ204+BQ205+BQ206+BQ207+BQ208+BQ209+BQ219+BQ220+BQ221+BQ222+BQ223+BQ224+BQ225+BQ226+BQ227+BQ228+BQ229+BQ230+BQ231+BQ232</f>
        <v>658648.8600000001</v>
      </c>
      <c r="BR495" s="212">
        <f t="shared" si="113"/>
        <v>517100.35</v>
      </c>
      <c r="BS495" s="212">
        <f t="shared" si="113"/>
        <v>13094498.430000002</v>
      </c>
      <c r="BT495" s="212">
        <f t="shared" si="113"/>
        <v>743842.3</v>
      </c>
      <c r="BU495" s="212">
        <f t="shared" si="113"/>
        <v>829863.45</v>
      </c>
      <c r="BV495" s="212">
        <f t="shared" si="113"/>
        <v>2914358.5500000003</v>
      </c>
      <c r="BW495" s="212">
        <f t="shared" si="113"/>
        <v>216761.5</v>
      </c>
      <c r="BX495" s="212">
        <f t="shared" si="113"/>
        <v>549857.73</v>
      </c>
      <c r="BY495" s="212">
        <f t="shared" si="113"/>
        <v>1492495.4</v>
      </c>
      <c r="BZ495" s="212">
        <f t="shared" si="113"/>
        <v>502808.62</v>
      </c>
      <c r="CA495" s="212">
        <f t="shared" si="113"/>
        <v>487943.66</v>
      </c>
      <c r="CB495" s="212">
        <f t="shared" si="113"/>
        <v>644993.9</v>
      </c>
      <c r="CC495" s="212">
        <f t="shared" si="113"/>
        <v>713711.45</v>
      </c>
      <c r="CD495" s="212">
        <f t="shared" si="113"/>
        <v>1241290.5</v>
      </c>
      <c r="CE495" s="212">
        <f t="shared" si="113"/>
        <v>796376.6</v>
      </c>
      <c r="CF495" s="212">
        <f t="shared" si="113"/>
        <v>1184973.9000000001</v>
      </c>
      <c r="CG495" s="212">
        <f t="shared" si="113"/>
        <v>383538.93</v>
      </c>
      <c r="CH495" s="212">
        <f t="shared" si="113"/>
        <v>403719.3</v>
      </c>
      <c r="CI495" s="212">
        <f t="shared" si="113"/>
        <v>325919</v>
      </c>
      <c r="CJ495" s="212">
        <f t="shared" si="113"/>
        <v>425296.1</v>
      </c>
      <c r="CK495" s="212">
        <f t="shared" si="113"/>
        <v>1526266</v>
      </c>
      <c r="CL495" s="212">
        <f t="shared" si="113"/>
        <v>291681</v>
      </c>
      <c r="CM495" s="212">
        <f t="shared" si="113"/>
        <v>309176.40000000002</v>
      </c>
    </row>
    <row r="496" spans="2:91" s="220" customFormat="1" ht="25.95" customHeight="1">
      <c r="C496" s="221" t="s">
        <v>1337</v>
      </c>
      <c r="D496" s="219">
        <f>+D493+D494+D495</f>
        <v>71846331.390000001</v>
      </c>
      <c r="E496" s="219">
        <f t="shared" ref="E496:BP496" si="114">+E493+E494+E495</f>
        <v>8208873.0999999996</v>
      </c>
      <c r="F496" s="219">
        <f t="shared" si="114"/>
        <v>7395068.0899999999</v>
      </c>
      <c r="G496" s="219">
        <f t="shared" si="114"/>
        <v>7233347.7699999996</v>
      </c>
      <c r="H496" s="219">
        <f t="shared" si="114"/>
        <v>5951226.7000000002</v>
      </c>
      <c r="I496" s="219">
        <f t="shared" si="114"/>
        <v>8553491.0099999998</v>
      </c>
      <c r="J496" s="219">
        <f t="shared" si="114"/>
        <v>10342532.09</v>
      </c>
      <c r="K496" s="219">
        <f t="shared" si="114"/>
        <v>16465670.060000001</v>
      </c>
      <c r="L496" s="219">
        <f t="shared" si="114"/>
        <v>8330688</v>
      </c>
      <c r="M496" s="219">
        <f t="shared" si="114"/>
        <v>10618635.949999999</v>
      </c>
      <c r="N496" s="219">
        <f t="shared" si="114"/>
        <v>17858054.43</v>
      </c>
      <c r="O496" s="219">
        <f t="shared" si="114"/>
        <v>3657552.37</v>
      </c>
      <c r="P496" s="219">
        <f t="shared" si="114"/>
        <v>45494128.510000005</v>
      </c>
      <c r="Q496" s="219">
        <f t="shared" si="114"/>
        <v>8988430.0999999996</v>
      </c>
      <c r="R496" s="219">
        <f t="shared" si="114"/>
        <v>12864571.950000001</v>
      </c>
      <c r="S496" s="219">
        <f t="shared" si="114"/>
        <v>14787029.940000001</v>
      </c>
      <c r="T496" s="219">
        <f t="shared" si="114"/>
        <v>9351459.2300000004</v>
      </c>
      <c r="U496" s="219">
        <f t="shared" si="114"/>
        <v>8363584.9399999995</v>
      </c>
      <c r="V496" s="219">
        <f t="shared" si="114"/>
        <v>8339387.4000000004</v>
      </c>
      <c r="W496" s="219">
        <f t="shared" si="114"/>
        <v>5180342.3099999996</v>
      </c>
      <c r="X496" s="219">
        <f t="shared" si="114"/>
        <v>77288347.319999993</v>
      </c>
      <c r="Y496" s="219">
        <f t="shared" si="114"/>
        <v>6545790.2800000003</v>
      </c>
      <c r="Z496" s="219">
        <f t="shared" si="114"/>
        <v>12798407.83</v>
      </c>
      <c r="AA496" s="219">
        <f t="shared" si="114"/>
        <v>10051673.889999999</v>
      </c>
      <c r="AB496" s="219">
        <f t="shared" si="114"/>
        <v>5498791.9500000002</v>
      </c>
      <c r="AC496" s="219">
        <f t="shared" si="114"/>
        <v>5734021.8700000001</v>
      </c>
      <c r="AD496" s="219">
        <f t="shared" si="114"/>
        <v>6120169.6100000003</v>
      </c>
      <c r="AE496" s="219">
        <f t="shared" si="114"/>
        <v>21946040.969999999</v>
      </c>
      <c r="AF496" s="219">
        <f t="shared" si="114"/>
        <v>6438584.8600000003</v>
      </c>
      <c r="AG496" s="219">
        <f t="shared" si="114"/>
        <v>7687922.5700000003</v>
      </c>
      <c r="AH496" s="219">
        <f t="shared" si="114"/>
        <v>11139570.670000002</v>
      </c>
      <c r="AI496" s="219">
        <f t="shared" si="114"/>
        <v>13468778.1</v>
      </c>
      <c r="AJ496" s="219">
        <f t="shared" si="114"/>
        <v>7673635.3600000003</v>
      </c>
      <c r="AK496" s="219">
        <f t="shared" si="114"/>
        <v>5960812.0499999998</v>
      </c>
      <c r="AL496" s="219">
        <f t="shared" si="114"/>
        <v>135701652.10999998</v>
      </c>
      <c r="AM496" s="219">
        <f t="shared" si="114"/>
        <v>8902928.3000000007</v>
      </c>
      <c r="AN496" s="219">
        <f t="shared" si="114"/>
        <v>7270698.8899999997</v>
      </c>
      <c r="AO496" s="219">
        <f t="shared" si="114"/>
        <v>14342380.92</v>
      </c>
      <c r="AP496" s="219">
        <f t="shared" si="114"/>
        <v>16278859.42</v>
      </c>
      <c r="AQ496" s="219">
        <f t="shared" si="114"/>
        <v>9546157.9000000004</v>
      </c>
      <c r="AR496" s="219">
        <f t="shared" si="114"/>
        <v>4761869.33</v>
      </c>
      <c r="AS496" s="219">
        <f t="shared" si="114"/>
        <v>33385104.219999999</v>
      </c>
      <c r="AT496" s="219">
        <f t="shared" si="114"/>
        <v>9300073.6600000001</v>
      </c>
      <c r="AU496" s="219">
        <f t="shared" si="114"/>
        <v>18201068.879999999</v>
      </c>
      <c r="AV496" s="219">
        <f t="shared" si="114"/>
        <v>13616553.220000003</v>
      </c>
      <c r="AW496" s="219">
        <f t="shared" si="114"/>
        <v>8420365.5999999996</v>
      </c>
      <c r="AX496" s="219">
        <f t="shared" si="114"/>
        <v>6206076.8699999992</v>
      </c>
      <c r="AY496" s="219">
        <f t="shared" si="114"/>
        <v>7891723.71</v>
      </c>
      <c r="AZ496" s="219">
        <f t="shared" si="114"/>
        <v>7949039.5300000003</v>
      </c>
      <c r="BA496" s="219">
        <f t="shared" si="114"/>
        <v>8170129.3499999996</v>
      </c>
      <c r="BB496" s="219">
        <f t="shared" si="114"/>
        <v>35823687.879999995</v>
      </c>
      <c r="BC496" s="219">
        <f t="shared" si="114"/>
        <v>7778434.8600000003</v>
      </c>
      <c r="BD496" s="219">
        <f t="shared" si="114"/>
        <v>65174124.930000007</v>
      </c>
      <c r="BE496" s="219">
        <f t="shared" si="114"/>
        <v>21323438.670000002</v>
      </c>
      <c r="BF496" s="219">
        <f t="shared" si="114"/>
        <v>6904576.9000000004</v>
      </c>
      <c r="BG496" s="219">
        <f t="shared" si="114"/>
        <v>9256898.0300000012</v>
      </c>
      <c r="BH496" s="219">
        <f t="shared" si="114"/>
        <v>48297358.75</v>
      </c>
      <c r="BI496" s="219">
        <f t="shared" si="114"/>
        <v>6530239.1900000004</v>
      </c>
      <c r="BJ496" s="219">
        <f t="shared" si="114"/>
        <v>4561578.5999999996</v>
      </c>
      <c r="BK496" s="219">
        <f t="shared" si="114"/>
        <v>7710489.5</v>
      </c>
      <c r="BL496" s="219">
        <f t="shared" si="114"/>
        <v>6802643.3700000001</v>
      </c>
      <c r="BM496" s="219">
        <f t="shared" si="114"/>
        <v>48375655.829999998</v>
      </c>
      <c r="BN496" s="219">
        <f t="shared" si="114"/>
        <v>13178838.220000001</v>
      </c>
      <c r="BO496" s="219">
        <f t="shared" si="114"/>
        <v>8985402.1199999992</v>
      </c>
      <c r="BP496" s="219">
        <f t="shared" si="114"/>
        <v>15540873.279999997</v>
      </c>
      <c r="BQ496" s="219">
        <f t="shared" ref="BQ496:CM496" si="115">+BQ493+BQ494+BQ495</f>
        <v>10723907.109999999</v>
      </c>
      <c r="BR496" s="219">
        <f t="shared" si="115"/>
        <v>9212220.3499999996</v>
      </c>
      <c r="BS496" s="219">
        <f t="shared" si="115"/>
        <v>225443220.38</v>
      </c>
      <c r="BT496" s="219">
        <f t="shared" si="115"/>
        <v>11352821.23</v>
      </c>
      <c r="BU496" s="219">
        <f t="shared" si="115"/>
        <v>10912855.449999999</v>
      </c>
      <c r="BV496" s="219">
        <f t="shared" si="115"/>
        <v>44946237.329999998</v>
      </c>
      <c r="BW496" s="219">
        <f t="shared" si="115"/>
        <v>3228036.5</v>
      </c>
      <c r="BX496" s="219">
        <f t="shared" si="115"/>
        <v>8561914.7300000004</v>
      </c>
      <c r="BY496" s="219">
        <f t="shared" si="115"/>
        <v>24328404.619999997</v>
      </c>
      <c r="BZ496" s="219">
        <f t="shared" si="115"/>
        <v>6740306.1200000001</v>
      </c>
      <c r="CA496" s="219">
        <f t="shared" si="115"/>
        <v>7331373.6600000001</v>
      </c>
      <c r="CB496" s="219">
        <f t="shared" si="115"/>
        <v>8182392.6400000006</v>
      </c>
      <c r="CC496" s="219">
        <f t="shared" si="115"/>
        <v>10403921.649999999</v>
      </c>
      <c r="CD496" s="219">
        <f t="shared" si="115"/>
        <v>22041093.300000001</v>
      </c>
      <c r="CE496" s="219">
        <f t="shared" si="115"/>
        <v>12291611.1</v>
      </c>
      <c r="CF496" s="219">
        <f t="shared" si="115"/>
        <v>19591154.93</v>
      </c>
      <c r="CG496" s="219">
        <f t="shared" si="115"/>
        <v>7669078.9299999997</v>
      </c>
      <c r="CH496" s="219">
        <f t="shared" si="115"/>
        <v>6671664.0499999998</v>
      </c>
      <c r="CI496" s="219">
        <f t="shared" si="115"/>
        <v>7377521.25</v>
      </c>
      <c r="CJ496" s="219">
        <f t="shared" si="115"/>
        <v>6289752.7199999997</v>
      </c>
      <c r="CK496" s="219">
        <f t="shared" si="115"/>
        <v>29681448.460000001</v>
      </c>
      <c r="CL496" s="219">
        <f t="shared" si="115"/>
        <v>5968361.5999999996</v>
      </c>
      <c r="CM496" s="219">
        <f t="shared" si="115"/>
        <v>5216772.3600000003</v>
      </c>
    </row>
    <row r="497" spans="2:91" s="122" customFormat="1" ht="25.95" customHeight="1">
      <c r="B497" s="122">
        <v>24</v>
      </c>
      <c r="C497" s="217" t="s">
        <v>712</v>
      </c>
      <c r="D497" s="212">
        <f>+D233+D234+D235+D236+D237+D238+D239+D240+D241+D242+D243</f>
        <v>1263798</v>
      </c>
      <c r="E497" s="212">
        <f t="shared" ref="E497:BP497" si="116">+E233+E234+E235+E236+E237+E238+E239+E240+E241+E242+E243</f>
        <v>190048</v>
      </c>
      <c r="F497" s="212">
        <f t="shared" si="116"/>
        <v>45438</v>
      </c>
      <c r="G497" s="212">
        <f t="shared" si="116"/>
        <v>72577</v>
      </c>
      <c r="H497" s="212">
        <f t="shared" si="116"/>
        <v>33232</v>
      </c>
      <c r="I497" s="212">
        <f t="shared" si="116"/>
        <v>76488.75</v>
      </c>
      <c r="J497" s="212">
        <f t="shared" si="116"/>
        <v>264198</v>
      </c>
      <c r="K497" s="212">
        <f t="shared" si="116"/>
        <v>198898.37</v>
      </c>
      <c r="L497" s="212">
        <f t="shared" si="116"/>
        <v>167588</v>
      </c>
      <c r="M497" s="212">
        <f t="shared" si="116"/>
        <v>149940</v>
      </c>
      <c r="N497" s="212">
        <f t="shared" si="116"/>
        <v>363607.93</v>
      </c>
      <c r="O497" s="212">
        <f t="shared" si="116"/>
        <v>34029</v>
      </c>
      <c r="P497" s="212">
        <f t="shared" si="116"/>
        <v>772178</v>
      </c>
      <c r="Q497" s="212">
        <f t="shared" si="116"/>
        <v>25688</v>
      </c>
      <c r="R497" s="212">
        <f t="shared" si="116"/>
        <v>42223</v>
      </c>
      <c r="S497" s="212">
        <f t="shared" si="116"/>
        <v>25180.1</v>
      </c>
      <c r="T497" s="212">
        <f t="shared" si="116"/>
        <v>119522.22</v>
      </c>
      <c r="U497" s="212">
        <f t="shared" si="116"/>
        <v>199999</v>
      </c>
      <c r="V497" s="212">
        <f t="shared" si="116"/>
        <v>88977</v>
      </c>
      <c r="W497" s="212">
        <f t="shared" si="116"/>
        <v>13321</v>
      </c>
      <c r="X497" s="212">
        <f t="shared" si="116"/>
        <v>1218175.77</v>
      </c>
      <c r="Y497" s="212">
        <f t="shared" si="116"/>
        <v>124449</v>
      </c>
      <c r="Z497" s="212">
        <f t="shared" si="116"/>
        <v>171034.8</v>
      </c>
      <c r="AA497" s="212">
        <f t="shared" si="116"/>
        <v>168829.8</v>
      </c>
      <c r="AB497" s="212">
        <f t="shared" si="116"/>
        <v>94274</v>
      </c>
      <c r="AC497" s="212">
        <f t="shared" si="116"/>
        <v>94603</v>
      </c>
      <c r="AD497" s="212">
        <f t="shared" si="116"/>
        <v>63262</v>
      </c>
      <c r="AE497" s="212">
        <f t="shared" si="116"/>
        <v>285035</v>
      </c>
      <c r="AF497" s="212">
        <f t="shared" si="116"/>
        <v>137812</v>
      </c>
      <c r="AG497" s="212">
        <f t="shared" si="116"/>
        <v>92896.8</v>
      </c>
      <c r="AH497" s="212">
        <f t="shared" si="116"/>
        <v>67904</v>
      </c>
      <c r="AI497" s="212">
        <f t="shared" si="116"/>
        <v>118522</v>
      </c>
      <c r="AJ497" s="212">
        <f t="shared" si="116"/>
        <v>15090</v>
      </c>
      <c r="AK497" s="212">
        <f t="shared" si="116"/>
        <v>31696</v>
      </c>
      <c r="AL497" s="212">
        <f t="shared" si="116"/>
        <v>1649531.17</v>
      </c>
      <c r="AM497" s="212">
        <f t="shared" si="116"/>
        <v>164174</v>
      </c>
      <c r="AN497" s="212">
        <f t="shared" si="116"/>
        <v>168433</v>
      </c>
      <c r="AO497" s="212">
        <f t="shared" si="116"/>
        <v>128870.31</v>
      </c>
      <c r="AP497" s="212">
        <f t="shared" si="116"/>
        <v>162285.07999999999</v>
      </c>
      <c r="AQ497" s="212">
        <f t="shared" si="116"/>
        <v>84919.93</v>
      </c>
      <c r="AR497" s="212">
        <f t="shared" si="116"/>
        <v>46073</v>
      </c>
      <c r="AS497" s="212">
        <f t="shared" si="116"/>
        <v>141638.64000000001</v>
      </c>
      <c r="AT497" s="212">
        <f t="shared" si="116"/>
        <v>94149</v>
      </c>
      <c r="AU497" s="212">
        <f t="shared" si="116"/>
        <v>134125.49</v>
      </c>
      <c r="AV497" s="212">
        <f t="shared" si="116"/>
        <v>189238</v>
      </c>
      <c r="AW497" s="212">
        <f t="shared" si="116"/>
        <v>104529</v>
      </c>
      <c r="AX497" s="212">
        <f t="shared" si="116"/>
        <v>79607</v>
      </c>
      <c r="AY497" s="212">
        <f t="shared" si="116"/>
        <v>15060</v>
      </c>
      <c r="AZ497" s="212">
        <f t="shared" si="116"/>
        <v>31804.12</v>
      </c>
      <c r="BA497" s="212">
        <f t="shared" si="116"/>
        <v>131032</v>
      </c>
      <c r="BB497" s="212">
        <f t="shared" si="116"/>
        <v>701869.48</v>
      </c>
      <c r="BC497" s="212">
        <f t="shared" si="116"/>
        <v>12001</v>
      </c>
      <c r="BD497" s="212">
        <f t="shared" si="116"/>
        <v>1797674.59</v>
      </c>
      <c r="BE497" s="212">
        <f t="shared" si="116"/>
        <v>429237</v>
      </c>
      <c r="BF497" s="212">
        <f t="shared" si="116"/>
        <v>38747.800000000003</v>
      </c>
      <c r="BG497" s="212">
        <f t="shared" si="116"/>
        <v>72015.89</v>
      </c>
      <c r="BH497" s="212">
        <f t="shared" si="116"/>
        <v>490827.72</v>
      </c>
      <c r="BI497" s="212">
        <f t="shared" si="116"/>
        <v>86169.32</v>
      </c>
      <c r="BJ497" s="212">
        <f t="shared" si="116"/>
        <v>69329</v>
      </c>
      <c r="BK497" s="212">
        <f t="shared" si="116"/>
        <v>58906</v>
      </c>
      <c r="BL497" s="212">
        <f t="shared" si="116"/>
        <v>172180</v>
      </c>
      <c r="BM497" s="212">
        <f t="shared" si="116"/>
        <v>357977.3</v>
      </c>
      <c r="BN497" s="212">
        <f t="shared" si="116"/>
        <v>49026</v>
      </c>
      <c r="BO497" s="212">
        <f t="shared" si="116"/>
        <v>34843.199999999997</v>
      </c>
      <c r="BP497" s="212">
        <f t="shared" si="116"/>
        <v>142057</v>
      </c>
      <c r="BQ497" s="212">
        <f t="shared" ref="BQ497:CM497" si="117">+BQ233+BQ234+BQ235+BQ236+BQ237+BQ238+BQ239+BQ240+BQ241+BQ242+BQ243</f>
        <v>84564</v>
      </c>
      <c r="BR497" s="212">
        <f t="shared" si="117"/>
        <v>247179.31</v>
      </c>
      <c r="BS497" s="212">
        <f t="shared" si="117"/>
        <v>2792659.06</v>
      </c>
      <c r="BT497" s="212">
        <f t="shared" si="117"/>
        <v>54186</v>
      </c>
      <c r="BU497" s="212">
        <f t="shared" si="117"/>
        <v>100951.93</v>
      </c>
      <c r="BV497" s="212">
        <f t="shared" si="117"/>
        <v>1412599.78</v>
      </c>
      <c r="BW497" s="212">
        <f t="shared" si="117"/>
        <v>29174</v>
      </c>
      <c r="BX497" s="212">
        <f t="shared" si="117"/>
        <v>88024.4</v>
      </c>
      <c r="BY497" s="212">
        <f t="shared" si="117"/>
        <v>155674</v>
      </c>
      <c r="BZ497" s="212">
        <f t="shared" si="117"/>
        <v>54104</v>
      </c>
      <c r="CA497" s="212">
        <f t="shared" si="117"/>
        <v>67232.14</v>
      </c>
      <c r="CB497" s="212">
        <f t="shared" si="117"/>
        <v>74212.5</v>
      </c>
      <c r="CC497" s="212">
        <f t="shared" si="117"/>
        <v>37579</v>
      </c>
      <c r="CD497" s="212">
        <f t="shared" si="117"/>
        <v>279093.7</v>
      </c>
      <c r="CE497" s="212">
        <f t="shared" si="117"/>
        <v>250810</v>
      </c>
      <c r="CF497" s="212">
        <f t="shared" si="117"/>
        <v>198017.8</v>
      </c>
      <c r="CG497" s="212">
        <f t="shared" si="117"/>
        <v>49154</v>
      </c>
      <c r="CH497" s="212">
        <f t="shared" si="117"/>
        <v>1640</v>
      </c>
      <c r="CI497" s="212">
        <f t="shared" si="117"/>
        <v>69693.87</v>
      </c>
      <c r="CJ497" s="212">
        <f t="shared" si="117"/>
        <v>69356.240000000005</v>
      </c>
      <c r="CK497" s="212">
        <f t="shared" si="117"/>
        <v>611410.84</v>
      </c>
      <c r="CL497" s="212">
        <f t="shared" si="117"/>
        <v>62537.599999999999</v>
      </c>
      <c r="CM497" s="212">
        <f t="shared" si="117"/>
        <v>29276</v>
      </c>
    </row>
    <row r="498" spans="2:91" s="122" customFormat="1" ht="25.95" customHeight="1">
      <c r="B498" s="122">
        <v>25</v>
      </c>
      <c r="C498" s="218" t="s">
        <v>713</v>
      </c>
      <c r="D498" s="212">
        <f>+D286</f>
        <v>36809376.009999998</v>
      </c>
      <c r="E498" s="212">
        <f t="shared" ref="E498:BP498" si="118">+E286</f>
        <v>2557158.5699999998</v>
      </c>
      <c r="F498" s="212">
        <f t="shared" si="118"/>
        <v>2228669.77</v>
      </c>
      <c r="G498" s="212">
        <f t="shared" si="118"/>
        <v>2380889.61</v>
      </c>
      <c r="H498" s="212">
        <f t="shared" si="118"/>
        <v>1783956.66</v>
      </c>
      <c r="I498" s="212">
        <f t="shared" si="118"/>
        <v>4029637.03</v>
      </c>
      <c r="J498" s="212">
        <f t="shared" si="118"/>
        <v>3481105.48</v>
      </c>
      <c r="K498" s="212">
        <f t="shared" si="118"/>
        <v>7334669.7800000003</v>
      </c>
      <c r="L498" s="212">
        <f t="shared" si="118"/>
        <v>3066101.85</v>
      </c>
      <c r="M498" s="212">
        <f t="shared" si="118"/>
        <v>3137878.22</v>
      </c>
      <c r="N498" s="212">
        <f t="shared" si="118"/>
        <v>8939349.25</v>
      </c>
      <c r="O498" s="212">
        <f t="shared" si="118"/>
        <v>1100928.6299999999</v>
      </c>
      <c r="P498" s="212">
        <f t="shared" si="118"/>
        <v>26140692.170000002</v>
      </c>
      <c r="Q498" s="212">
        <f t="shared" si="118"/>
        <v>3478270.9</v>
      </c>
      <c r="R498" s="212">
        <f t="shared" si="118"/>
        <v>3411850.49</v>
      </c>
      <c r="S498" s="212">
        <f t="shared" si="118"/>
        <v>8141342.4800000004</v>
      </c>
      <c r="T498" s="212">
        <f t="shared" si="118"/>
        <v>2870716.47</v>
      </c>
      <c r="U498" s="212">
        <f t="shared" si="118"/>
        <v>3447956.57</v>
      </c>
      <c r="V498" s="212">
        <f t="shared" si="118"/>
        <v>1277574.47</v>
      </c>
      <c r="W498" s="212">
        <f t="shared" si="118"/>
        <v>1174165.52</v>
      </c>
      <c r="X498" s="212">
        <f t="shared" si="118"/>
        <v>42528787.18</v>
      </c>
      <c r="Y498" s="212">
        <f t="shared" si="118"/>
        <v>2094537.07</v>
      </c>
      <c r="Z498" s="212">
        <f t="shared" si="118"/>
        <v>4852327.43</v>
      </c>
      <c r="AA498" s="212">
        <f t="shared" si="118"/>
        <v>2547213.17</v>
      </c>
      <c r="AB498" s="212">
        <f t="shared" si="118"/>
        <v>1005082.86</v>
      </c>
      <c r="AC498" s="212">
        <f t="shared" si="118"/>
        <v>1320424.82</v>
      </c>
      <c r="AD498" s="212">
        <f t="shared" si="118"/>
        <v>2268512.15</v>
      </c>
      <c r="AE498" s="212">
        <f t="shared" si="118"/>
        <v>7257137.4199999999</v>
      </c>
      <c r="AF498" s="212">
        <f t="shared" si="118"/>
        <v>1725306.25</v>
      </c>
      <c r="AG498" s="212">
        <f t="shared" si="118"/>
        <v>1441723.14</v>
      </c>
      <c r="AH498" s="212">
        <f t="shared" si="118"/>
        <v>3527371.03</v>
      </c>
      <c r="AI498" s="212">
        <f t="shared" si="118"/>
        <v>6530546.3899999997</v>
      </c>
      <c r="AJ498" s="212">
        <f t="shared" si="118"/>
        <v>2194769.98</v>
      </c>
      <c r="AK498" s="212">
        <f t="shared" si="118"/>
        <v>1229308.8500000001</v>
      </c>
      <c r="AL498" s="212">
        <f t="shared" si="118"/>
        <v>180989561.22</v>
      </c>
      <c r="AM498" s="212">
        <f t="shared" si="118"/>
        <v>2677839.31</v>
      </c>
      <c r="AN498" s="212">
        <f t="shared" si="118"/>
        <v>1713620.03</v>
      </c>
      <c r="AO498" s="212">
        <f t="shared" si="118"/>
        <v>5763364.9199999999</v>
      </c>
      <c r="AP498" s="212">
        <f t="shared" si="118"/>
        <v>6632529.9400000004</v>
      </c>
      <c r="AQ498" s="212">
        <f t="shared" si="118"/>
        <v>3169819.16</v>
      </c>
      <c r="AR498" s="212">
        <f t="shared" si="118"/>
        <v>848283.82</v>
      </c>
      <c r="AS498" s="212">
        <f t="shared" si="118"/>
        <v>19438358.510000002</v>
      </c>
      <c r="AT498" s="212">
        <f t="shared" si="118"/>
        <v>2501492.36</v>
      </c>
      <c r="AU498" s="212">
        <f t="shared" si="118"/>
        <v>5192204.92</v>
      </c>
      <c r="AV498" s="212">
        <f t="shared" si="118"/>
        <v>5057256.93</v>
      </c>
      <c r="AW498" s="212">
        <f t="shared" si="118"/>
        <v>1835533.85</v>
      </c>
      <c r="AX498" s="212">
        <f t="shared" si="118"/>
        <v>1198653.75</v>
      </c>
      <c r="AY498" s="212">
        <f t="shared" si="118"/>
        <v>2592799.12</v>
      </c>
      <c r="AZ498" s="212">
        <f t="shared" si="118"/>
        <v>2391069.13</v>
      </c>
      <c r="BA498" s="212">
        <f t="shared" si="118"/>
        <v>1772751.02</v>
      </c>
      <c r="BB498" s="212">
        <f t="shared" si="118"/>
        <v>27530091.370000001</v>
      </c>
      <c r="BC498" s="212">
        <f t="shared" si="118"/>
        <v>2038384.9</v>
      </c>
      <c r="BD498" s="212">
        <f t="shared" si="118"/>
        <v>38667551.310000002</v>
      </c>
      <c r="BE498" s="212">
        <f t="shared" si="118"/>
        <v>8766833.3300000001</v>
      </c>
      <c r="BF498" s="212">
        <f t="shared" si="118"/>
        <v>2056510.94</v>
      </c>
      <c r="BG498" s="212">
        <f t="shared" si="118"/>
        <v>2389600.63</v>
      </c>
      <c r="BH498" s="212">
        <f t="shared" si="118"/>
        <v>21846125.609999999</v>
      </c>
      <c r="BI498" s="212">
        <f t="shared" si="118"/>
        <v>1443301.61</v>
      </c>
      <c r="BJ498" s="212">
        <f t="shared" si="118"/>
        <v>864521.46</v>
      </c>
      <c r="BK498" s="212">
        <f t="shared" si="118"/>
        <v>1835210.39</v>
      </c>
      <c r="BL498" s="212">
        <f t="shared" si="118"/>
        <v>1655198.74</v>
      </c>
      <c r="BM498" s="212">
        <f t="shared" si="118"/>
        <v>29313600.73</v>
      </c>
      <c r="BN498" s="212">
        <f t="shared" si="118"/>
        <v>5968896.5599999996</v>
      </c>
      <c r="BO498" s="212">
        <f t="shared" si="118"/>
        <v>4741049.59</v>
      </c>
      <c r="BP498" s="212">
        <f t="shared" si="118"/>
        <v>8499905.0999999996</v>
      </c>
      <c r="BQ498" s="212">
        <f t="shared" ref="BQ498:CM498" si="119">+BQ286</f>
        <v>4171291.5</v>
      </c>
      <c r="BR498" s="212">
        <f t="shared" si="119"/>
        <v>2609812.85</v>
      </c>
      <c r="BS498" s="212">
        <f t="shared" si="119"/>
        <v>271277035.10000002</v>
      </c>
      <c r="BT498" s="212">
        <f t="shared" si="119"/>
        <v>4506133.3099999996</v>
      </c>
      <c r="BU498" s="212">
        <f t="shared" si="119"/>
        <v>2912563.73</v>
      </c>
      <c r="BV498" s="212">
        <f t="shared" si="119"/>
        <v>23198650.870000001</v>
      </c>
      <c r="BW498" s="212">
        <f t="shared" si="119"/>
        <v>870336.1</v>
      </c>
      <c r="BX498" s="212">
        <f t="shared" si="119"/>
        <v>3078348.59</v>
      </c>
      <c r="BY498" s="212">
        <f t="shared" si="119"/>
        <v>11253521.539999999</v>
      </c>
      <c r="BZ498" s="212">
        <f t="shared" si="119"/>
        <v>1829207.23</v>
      </c>
      <c r="CA498" s="212">
        <f t="shared" si="119"/>
        <v>1397253.51</v>
      </c>
      <c r="CB498" s="212">
        <f t="shared" si="119"/>
        <v>2808861.27</v>
      </c>
      <c r="CC498" s="212">
        <f t="shared" si="119"/>
        <v>3463738.62</v>
      </c>
      <c r="CD498" s="212">
        <f t="shared" si="119"/>
        <v>9180640.7200000007</v>
      </c>
      <c r="CE498" s="212">
        <f t="shared" si="119"/>
        <v>3627732.52</v>
      </c>
      <c r="CF498" s="212">
        <f t="shared" si="119"/>
        <v>8101819.6699999999</v>
      </c>
      <c r="CG498" s="212">
        <f t="shared" si="119"/>
        <v>1519475.31</v>
      </c>
      <c r="CH498" s="212">
        <f t="shared" si="119"/>
        <v>1358878.56</v>
      </c>
      <c r="CI498" s="212">
        <f t="shared" si="119"/>
        <v>1782715.07</v>
      </c>
      <c r="CJ498" s="212">
        <f t="shared" si="119"/>
        <v>1549490.81</v>
      </c>
      <c r="CK498" s="212">
        <f t="shared" si="119"/>
        <v>10513487.939999999</v>
      </c>
      <c r="CL498" s="212">
        <f t="shared" si="119"/>
        <v>1096807.67</v>
      </c>
      <c r="CM498" s="212">
        <f t="shared" si="119"/>
        <v>1249732.71</v>
      </c>
    </row>
    <row r="499" spans="2:91" s="220" customFormat="1" ht="25.95" customHeight="1">
      <c r="C499" s="221" t="s">
        <v>714</v>
      </c>
      <c r="D499" s="219"/>
      <c r="E499" s="219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19"/>
      <c r="U499" s="219"/>
      <c r="V499" s="219"/>
      <c r="W499" s="219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19"/>
      <c r="AT499" s="219"/>
      <c r="AU499" s="219"/>
      <c r="AV499" s="219"/>
      <c r="AW499" s="219"/>
      <c r="AX499" s="219"/>
      <c r="AY499" s="219"/>
      <c r="AZ499" s="219"/>
      <c r="BA499" s="219"/>
      <c r="BB499" s="219"/>
      <c r="BC499" s="219"/>
      <c r="BD499" s="219"/>
      <c r="BE499" s="219"/>
      <c r="BF499" s="219"/>
      <c r="BG499" s="219"/>
      <c r="BH499" s="219"/>
      <c r="BI499" s="219"/>
      <c r="BJ499" s="219"/>
      <c r="BK499" s="219"/>
      <c r="BL499" s="219"/>
      <c r="BM499" s="219"/>
      <c r="BN499" s="219"/>
      <c r="BO499" s="219"/>
      <c r="BP499" s="219"/>
      <c r="BQ499" s="219"/>
      <c r="BR499" s="219"/>
      <c r="BS499" s="219"/>
      <c r="BT499" s="219"/>
      <c r="BU499" s="219"/>
      <c r="BV499" s="219"/>
      <c r="BW499" s="219"/>
      <c r="BX499" s="219"/>
      <c r="BY499" s="219"/>
      <c r="BZ499" s="219"/>
      <c r="CA499" s="219"/>
      <c r="CB499" s="219"/>
      <c r="CC499" s="219"/>
      <c r="CD499" s="219"/>
      <c r="CE499" s="219"/>
      <c r="CF499" s="219"/>
      <c r="CG499" s="219"/>
      <c r="CH499" s="219"/>
      <c r="CI499" s="219"/>
      <c r="CJ499" s="219"/>
      <c r="CK499" s="219"/>
      <c r="CL499" s="219"/>
      <c r="CM499" s="219"/>
    </row>
    <row r="500" spans="2:91" s="122" customFormat="1" ht="25.95" customHeight="1">
      <c r="B500" s="122">
        <v>26</v>
      </c>
      <c r="C500" s="218" t="s">
        <v>715</v>
      </c>
      <c r="D500" s="212">
        <f>+D287+D288+D292+D293</f>
        <v>12859852.869999999</v>
      </c>
      <c r="E500" s="212">
        <f t="shared" ref="E500:BP500" si="120">+E287+E288+E292+E293</f>
        <v>1599108.2</v>
      </c>
      <c r="F500" s="212">
        <f t="shared" si="120"/>
        <v>926750.71999999997</v>
      </c>
      <c r="G500" s="212">
        <f t="shared" si="120"/>
        <v>613354.61999999988</v>
      </c>
      <c r="H500" s="212">
        <f t="shared" si="120"/>
        <v>885208.13</v>
      </c>
      <c r="I500" s="212">
        <f t="shared" si="120"/>
        <v>1851359.68</v>
      </c>
      <c r="J500" s="212">
        <f t="shared" si="120"/>
        <v>1374842.2399999998</v>
      </c>
      <c r="K500" s="212">
        <f t="shared" si="120"/>
        <v>2493525.2400000002</v>
      </c>
      <c r="L500" s="212">
        <f t="shared" si="120"/>
        <v>787162.54999999993</v>
      </c>
      <c r="M500" s="212">
        <f t="shared" si="120"/>
        <v>701831.89</v>
      </c>
      <c r="N500" s="212">
        <f t="shared" si="120"/>
        <v>5022465.8899999997</v>
      </c>
      <c r="O500" s="212">
        <f t="shared" si="120"/>
        <v>263688.3</v>
      </c>
      <c r="P500" s="212">
        <f t="shared" si="120"/>
        <v>17278129.18</v>
      </c>
      <c r="Q500" s="212">
        <f t="shared" si="120"/>
        <v>1539092.96</v>
      </c>
      <c r="R500" s="212">
        <f t="shared" si="120"/>
        <v>1471990.7399999998</v>
      </c>
      <c r="S500" s="212">
        <f t="shared" si="120"/>
        <v>4848708.88</v>
      </c>
      <c r="T500" s="212">
        <f t="shared" si="120"/>
        <v>1050194.1099999999</v>
      </c>
      <c r="U500" s="212">
        <f t="shared" si="120"/>
        <v>1775015.09</v>
      </c>
      <c r="V500" s="212">
        <f t="shared" si="120"/>
        <v>339379.84</v>
      </c>
      <c r="W500" s="212">
        <f t="shared" si="120"/>
        <v>309505.01</v>
      </c>
      <c r="X500" s="212">
        <f t="shared" si="120"/>
        <v>38735497.380000003</v>
      </c>
      <c r="Y500" s="212">
        <f t="shared" si="120"/>
        <v>584569.17999999993</v>
      </c>
      <c r="Z500" s="212">
        <f t="shared" si="120"/>
        <v>1783964.8800000001</v>
      </c>
      <c r="AA500" s="212">
        <f t="shared" si="120"/>
        <v>1392431.24</v>
      </c>
      <c r="AB500" s="212">
        <f t="shared" si="120"/>
        <v>386156.23000000004</v>
      </c>
      <c r="AC500" s="212">
        <f t="shared" si="120"/>
        <v>548546.13</v>
      </c>
      <c r="AD500" s="212">
        <f t="shared" si="120"/>
        <v>1017513.52</v>
      </c>
      <c r="AE500" s="212">
        <f t="shared" si="120"/>
        <v>6453291.3599999994</v>
      </c>
      <c r="AF500" s="212">
        <f t="shared" si="120"/>
        <v>1344996.19</v>
      </c>
      <c r="AG500" s="212">
        <f t="shared" si="120"/>
        <v>734884.15</v>
      </c>
      <c r="AH500" s="212">
        <f t="shared" si="120"/>
        <v>1148048.27</v>
      </c>
      <c r="AI500" s="212">
        <f t="shared" si="120"/>
        <v>2190456.98</v>
      </c>
      <c r="AJ500" s="212">
        <f t="shared" si="120"/>
        <v>2883164.44</v>
      </c>
      <c r="AK500" s="212">
        <f t="shared" si="120"/>
        <v>730714.72</v>
      </c>
      <c r="AL500" s="212">
        <f t="shared" si="120"/>
        <v>96050168.829999998</v>
      </c>
      <c r="AM500" s="212">
        <f t="shared" si="120"/>
        <v>2043697.6500000001</v>
      </c>
      <c r="AN500" s="212">
        <f t="shared" si="120"/>
        <v>872852.05</v>
      </c>
      <c r="AO500" s="212">
        <f t="shared" si="120"/>
        <v>4171388.76</v>
      </c>
      <c r="AP500" s="212">
        <f t="shared" si="120"/>
        <v>2429340.33</v>
      </c>
      <c r="AQ500" s="212">
        <f t="shared" si="120"/>
        <v>879451.27</v>
      </c>
      <c r="AR500" s="212">
        <f t="shared" si="120"/>
        <v>314328.75</v>
      </c>
      <c r="AS500" s="212">
        <f t="shared" si="120"/>
        <v>10602419.939999999</v>
      </c>
      <c r="AT500" s="212">
        <f t="shared" si="120"/>
        <v>1035128.6100000001</v>
      </c>
      <c r="AU500" s="212">
        <f t="shared" si="120"/>
        <v>2772161.7600000002</v>
      </c>
      <c r="AV500" s="212">
        <f t="shared" si="120"/>
        <v>2304278.08</v>
      </c>
      <c r="AW500" s="212">
        <f t="shared" si="120"/>
        <v>1201629.96</v>
      </c>
      <c r="AX500" s="212">
        <f t="shared" si="120"/>
        <v>656985.23</v>
      </c>
      <c r="AY500" s="212">
        <f t="shared" si="120"/>
        <v>921285.76</v>
      </c>
      <c r="AZ500" s="212">
        <f t="shared" si="120"/>
        <v>1277094.51</v>
      </c>
      <c r="BA500" s="212">
        <f t="shared" si="120"/>
        <v>864141.62</v>
      </c>
      <c r="BB500" s="212">
        <f t="shared" si="120"/>
        <v>4323064.8000000007</v>
      </c>
      <c r="BC500" s="212">
        <f t="shared" si="120"/>
        <v>1165311.1299999999</v>
      </c>
      <c r="BD500" s="212">
        <f t="shared" si="120"/>
        <v>20703494.300000001</v>
      </c>
      <c r="BE500" s="212">
        <f t="shared" si="120"/>
        <v>2274363.06</v>
      </c>
      <c r="BF500" s="212">
        <f t="shared" si="120"/>
        <v>505660.87</v>
      </c>
      <c r="BG500" s="212">
        <f t="shared" si="120"/>
        <v>1202054.54</v>
      </c>
      <c r="BH500" s="212">
        <f t="shared" si="120"/>
        <v>20175936</v>
      </c>
      <c r="BI500" s="212">
        <f t="shared" si="120"/>
        <v>943454.76</v>
      </c>
      <c r="BJ500" s="212">
        <f t="shared" si="120"/>
        <v>438814.39</v>
      </c>
      <c r="BK500" s="212">
        <f t="shared" si="120"/>
        <v>1472992.77</v>
      </c>
      <c r="BL500" s="212">
        <f t="shared" si="120"/>
        <v>827361.7</v>
      </c>
      <c r="BM500" s="212">
        <f t="shared" si="120"/>
        <v>11199659.26</v>
      </c>
      <c r="BN500" s="212">
        <f t="shared" si="120"/>
        <v>2177675.5300000003</v>
      </c>
      <c r="BO500" s="212">
        <f t="shared" si="120"/>
        <v>1301523.8</v>
      </c>
      <c r="BP500" s="212">
        <f t="shared" si="120"/>
        <v>4947958.87</v>
      </c>
      <c r="BQ500" s="212">
        <f t="shared" ref="BQ500:CM500" si="121">+BQ287+BQ288+BQ292+BQ293</f>
        <v>1484104.51</v>
      </c>
      <c r="BR500" s="212">
        <f t="shared" si="121"/>
        <v>1019755.71</v>
      </c>
      <c r="BS500" s="212">
        <f t="shared" si="121"/>
        <v>135423987.60999998</v>
      </c>
      <c r="BT500" s="212">
        <f t="shared" si="121"/>
        <v>1522405.77</v>
      </c>
      <c r="BU500" s="212">
        <f t="shared" si="121"/>
        <v>2036287.58</v>
      </c>
      <c r="BV500" s="212">
        <f t="shared" si="121"/>
        <v>10717503.25</v>
      </c>
      <c r="BW500" s="212">
        <f t="shared" si="121"/>
        <v>125846.03</v>
      </c>
      <c r="BX500" s="212">
        <f t="shared" si="121"/>
        <v>1018992.89</v>
      </c>
      <c r="BY500" s="212">
        <f t="shared" si="121"/>
        <v>4536962.3199999994</v>
      </c>
      <c r="BZ500" s="212">
        <f t="shared" si="121"/>
        <v>904453.71</v>
      </c>
      <c r="CA500" s="212">
        <f t="shared" si="121"/>
        <v>708777.24</v>
      </c>
      <c r="CB500" s="212">
        <f t="shared" si="121"/>
        <v>940133.12</v>
      </c>
      <c r="CC500" s="212">
        <f t="shared" si="121"/>
        <v>1020924.41</v>
      </c>
      <c r="CD500" s="212">
        <f t="shared" si="121"/>
        <v>3163457.35</v>
      </c>
      <c r="CE500" s="212">
        <f t="shared" si="121"/>
        <v>943167.96</v>
      </c>
      <c r="CF500" s="212">
        <f t="shared" si="121"/>
        <v>3116731.26</v>
      </c>
      <c r="CG500" s="212">
        <f t="shared" si="121"/>
        <v>1045604.44</v>
      </c>
      <c r="CH500" s="212">
        <f t="shared" si="121"/>
        <v>519352.83999999997</v>
      </c>
      <c r="CI500" s="212">
        <f t="shared" si="121"/>
        <v>564727.53</v>
      </c>
      <c r="CJ500" s="212">
        <f t="shared" si="121"/>
        <v>563626.62</v>
      </c>
      <c r="CK500" s="212">
        <f t="shared" si="121"/>
        <v>3881378.47</v>
      </c>
      <c r="CL500" s="212">
        <f t="shared" si="121"/>
        <v>758204.7</v>
      </c>
      <c r="CM500" s="212">
        <f t="shared" si="121"/>
        <v>509803.14</v>
      </c>
    </row>
    <row r="501" spans="2:91" s="122" customFormat="1" ht="25.95" customHeight="1">
      <c r="B501" s="122">
        <v>27</v>
      </c>
      <c r="C501" s="217" t="s">
        <v>716</v>
      </c>
      <c r="D501" s="212">
        <f>+D289</f>
        <v>9237010.4800000004</v>
      </c>
      <c r="E501" s="212">
        <f t="shared" ref="E501:BP501" si="122">+E289</f>
        <v>363107.68</v>
      </c>
      <c r="F501" s="212">
        <f t="shared" si="122"/>
        <v>1694841.5</v>
      </c>
      <c r="G501" s="212">
        <f t="shared" si="122"/>
        <v>2039808</v>
      </c>
      <c r="H501" s="212">
        <f t="shared" si="122"/>
        <v>750727.3</v>
      </c>
      <c r="I501" s="212">
        <f t="shared" si="122"/>
        <v>1540532</v>
      </c>
      <c r="J501" s="212">
        <f t="shared" si="122"/>
        <v>2021645.1</v>
      </c>
      <c r="K501" s="212">
        <f t="shared" si="122"/>
        <v>2632343.75</v>
      </c>
      <c r="L501" s="212">
        <f t="shared" si="122"/>
        <v>1469044</v>
      </c>
      <c r="M501" s="212">
        <f t="shared" si="122"/>
        <v>3348829.14</v>
      </c>
      <c r="N501" s="212">
        <f t="shared" si="122"/>
        <v>4832858</v>
      </c>
      <c r="O501" s="212">
        <f t="shared" si="122"/>
        <v>805343.9</v>
      </c>
      <c r="P501" s="212">
        <f t="shared" si="122"/>
        <v>5537824.1100000003</v>
      </c>
      <c r="Q501" s="212">
        <f t="shared" si="122"/>
        <v>1829489.14</v>
      </c>
      <c r="R501" s="212">
        <f t="shared" si="122"/>
        <v>1350445.5</v>
      </c>
      <c r="S501" s="212">
        <f t="shared" si="122"/>
        <v>693220</v>
      </c>
      <c r="T501" s="212">
        <f t="shared" si="122"/>
        <v>1268429.46</v>
      </c>
      <c r="U501" s="212">
        <f t="shared" si="122"/>
        <v>851431.5</v>
      </c>
      <c r="V501" s="212">
        <f t="shared" si="122"/>
        <v>978136.6</v>
      </c>
      <c r="W501" s="212">
        <f t="shared" si="122"/>
        <v>556110.75</v>
      </c>
      <c r="X501" s="212">
        <f t="shared" si="122"/>
        <v>4378495.75</v>
      </c>
      <c r="Y501" s="212">
        <f t="shared" si="122"/>
        <v>790158.1</v>
      </c>
      <c r="Z501" s="212">
        <f t="shared" si="122"/>
        <v>1549311.8</v>
      </c>
      <c r="AA501" s="212">
        <f t="shared" si="122"/>
        <v>1432097.6</v>
      </c>
      <c r="AB501" s="212">
        <f t="shared" si="122"/>
        <v>560838</v>
      </c>
      <c r="AC501" s="212">
        <f t="shared" si="122"/>
        <v>672718.13</v>
      </c>
      <c r="AD501" s="212">
        <f t="shared" si="122"/>
        <v>1373060.3</v>
      </c>
      <c r="AE501" s="212">
        <f t="shared" si="122"/>
        <v>6740296.4199999999</v>
      </c>
      <c r="AF501" s="212">
        <f t="shared" si="122"/>
        <v>795617</v>
      </c>
      <c r="AG501" s="212">
        <f t="shared" si="122"/>
        <v>1420036.5</v>
      </c>
      <c r="AH501" s="212">
        <f t="shared" si="122"/>
        <v>2145851</v>
      </c>
      <c r="AI501" s="212">
        <f t="shared" si="122"/>
        <v>930898.35</v>
      </c>
      <c r="AJ501" s="212">
        <f t="shared" si="122"/>
        <v>1137926</v>
      </c>
      <c r="AK501" s="212">
        <f t="shared" si="122"/>
        <v>844728.7</v>
      </c>
      <c r="AL501" s="212">
        <f t="shared" si="122"/>
        <v>11124236.810000001</v>
      </c>
      <c r="AM501" s="212">
        <f t="shared" si="122"/>
        <v>978659.87</v>
      </c>
      <c r="AN501" s="212">
        <f t="shared" si="122"/>
        <v>1212665.3</v>
      </c>
      <c r="AO501" s="212">
        <f t="shared" si="122"/>
        <v>2418111.2000000002</v>
      </c>
      <c r="AP501" s="212">
        <f t="shared" si="122"/>
        <v>1991062.2</v>
      </c>
      <c r="AQ501" s="212">
        <f t="shared" si="122"/>
        <v>1419461.56</v>
      </c>
      <c r="AR501" s="212">
        <f t="shared" si="122"/>
        <v>514803</v>
      </c>
      <c r="AS501" s="212">
        <f t="shared" si="122"/>
        <v>4656747.2</v>
      </c>
      <c r="AT501" s="212">
        <f t="shared" si="122"/>
        <v>1918107.83</v>
      </c>
      <c r="AU501" s="212">
        <f t="shared" si="122"/>
        <v>2483083</v>
      </c>
      <c r="AV501" s="212">
        <f t="shared" si="122"/>
        <v>2434967.5</v>
      </c>
      <c r="AW501" s="212">
        <f t="shared" si="122"/>
        <v>1809645</v>
      </c>
      <c r="AX501" s="212">
        <f t="shared" si="122"/>
        <v>1238892</v>
      </c>
      <c r="AY501" s="212">
        <f t="shared" si="122"/>
        <v>1559332.93</v>
      </c>
      <c r="AZ501" s="212">
        <f t="shared" si="122"/>
        <v>1294620.7</v>
      </c>
      <c r="BA501" s="212">
        <f t="shared" si="122"/>
        <v>1181405.5</v>
      </c>
      <c r="BB501" s="212">
        <f t="shared" si="122"/>
        <v>2195032.73</v>
      </c>
      <c r="BC501" s="212">
        <f t="shared" si="122"/>
        <v>1032058.18</v>
      </c>
      <c r="BD501" s="212">
        <f t="shared" si="122"/>
        <v>1133823.45</v>
      </c>
      <c r="BE501" s="212">
        <f t="shared" si="122"/>
        <v>3345793.82</v>
      </c>
      <c r="BF501" s="212">
        <f t="shared" si="122"/>
        <v>1101842.5</v>
      </c>
      <c r="BG501" s="212">
        <f t="shared" si="122"/>
        <v>2113914.2000000002</v>
      </c>
      <c r="BH501" s="212">
        <f t="shared" si="122"/>
        <v>5841427.4800000004</v>
      </c>
      <c r="BI501" s="212">
        <f t="shared" si="122"/>
        <v>805153.3</v>
      </c>
      <c r="BJ501" s="212">
        <f t="shared" si="122"/>
        <v>608090.66</v>
      </c>
      <c r="BK501" s="212">
        <f t="shared" si="122"/>
        <v>1156571.1100000001</v>
      </c>
      <c r="BL501" s="212">
        <f t="shared" si="122"/>
        <v>895146.05</v>
      </c>
      <c r="BM501" s="212">
        <f t="shared" si="122"/>
        <v>4167144.11</v>
      </c>
      <c r="BN501" s="212">
        <f t="shared" si="122"/>
        <v>2009722.74</v>
      </c>
      <c r="BO501" s="212">
        <f t="shared" si="122"/>
        <v>1131714.03</v>
      </c>
      <c r="BP501" s="212">
        <f t="shared" si="122"/>
        <v>2277782.6</v>
      </c>
      <c r="BQ501" s="212">
        <f t="shared" ref="BQ501:CM501" si="123">+BQ289</f>
        <v>1725701</v>
      </c>
      <c r="BR501" s="212">
        <f t="shared" si="123"/>
        <v>2698720.52</v>
      </c>
      <c r="BS501" s="212">
        <f t="shared" si="123"/>
        <v>6651043.25</v>
      </c>
      <c r="BT501" s="212">
        <f t="shared" si="123"/>
        <v>1911741.25</v>
      </c>
      <c r="BU501" s="212">
        <f t="shared" si="123"/>
        <v>1358067</v>
      </c>
      <c r="BV501" s="212">
        <f t="shared" si="123"/>
        <v>6717521.1200000001</v>
      </c>
      <c r="BW501" s="212">
        <f t="shared" si="123"/>
        <v>8621</v>
      </c>
      <c r="BX501" s="212">
        <f t="shared" si="123"/>
        <v>1764271.4</v>
      </c>
      <c r="BY501" s="212">
        <f t="shared" si="123"/>
        <v>5771414.5</v>
      </c>
      <c r="BZ501" s="212">
        <f t="shared" si="123"/>
        <v>950376</v>
      </c>
      <c r="CA501" s="212">
        <f t="shared" si="123"/>
        <v>1556003</v>
      </c>
      <c r="CB501" s="212">
        <f t="shared" si="123"/>
        <v>1579622.59</v>
      </c>
      <c r="CC501" s="212">
        <f t="shared" si="123"/>
        <v>2322131</v>
      </c>
      <c r="CD501" s="212">
        <f t="shared" si="123"/>
        <v>2239184.7999999998</v>
      </c>
      <c r="CE501" s="212">
        <f t="shared" si="123"/>
        <v>1670022.89</v>
      </c>
      <c r="CF501" s="212">
        <f t="shared" si="123"/>
        <v>2830295.25</v>
      </c>
      <c r="CG501" s="212">
        <f t="shared" si="123"/>
        <v>329298.5</v>
      </c>
      <c r="CH501" s="212">
        <f t="shared" si="123"/>
        <v>1055209.5</v>
      </c>
      <c r="CI501" s="212">
        <f t="shared" si="123"/>
        <v>1135848.5</v>
      </c>
      <c r="CJ501" s="212">
        <f t="shared" si="123"/>
        <v>1016126.85</v>
      </c>
      <c r="CK501" s="212">
        <f t="shared" si="123"/>
        <v>6986064.8399999999</v>
      </c>
      <c r="CL501" s="212">
        <f t="shared" si="123"/>
        <v>1151008.3999999999</v>
      </c>
      <c r="CM501" s="212">
        <f t="shared" si="123"/>
        <v>1004362.27</v>
      </c>
    </row>
    <row r="502" spans="2:91" s="220" customFormat="1" ht="25.95" customHeight="1">
      <c r="C502" s="221" t="s">
        <v>717</v>
      </c>
      <c r="D502" s="219">
        <f>+D499+D500+D501</f>
        <v>22096863.350000001</v>
      </c>
      <c r="E502" s="219">
        <f t="shared" ref="E502:BP502" si="124">+E499+E500+E501</f>
        <v>1962215.88</v>
      </c>
      <c r="F502" s="219">
        <f t="shared" si="124"/>
        <v>2621592.2199999997</v>
      </c>
      <c r="G502" s="219">
        <f t="shared" si="124"/>
        <v>2653162.62</v>
      </c>
      <c r="H502" s="219">
        <f t="shared" si="124"/>
        <v>1635935.4300000002</v>
      </c>
      <c r="I502" s="219">
        <f t="shared" si="124"/>
        <v>3391891.6799999997</v>
      </c>
      <c r="J502" s="219">
        <f t="shared" si="124"/>
        <v>3396487.34</v>
      </c>
      <c r="K502" s="219">
        <f t="shared" si="124"/>
        <v>5125868.99</v>
      </c>
      <c r="L502" s="219">
        <f t="shared" si="124"/>
        <v>2256206.5499999998</v>
      </c>
      <c r="M502" s="219">
        <f t="shared" si="124"/>
        <v>4050661.0300000003</v>
      </c>
      <c r="N502" s="219">
        <f t="shared" si="124"/>
        <v>9855323.8900000006</v>
      </c>
      <c r="O502" s="219">
        <f t="shared" si="124"/>
        <v>1069032.2</v>
      </c>
      <c r="P502" s="219">
        <f t="shared" si="124"/>
        <v>22815953.289999999</v>
      </c>
      <c r="Q502" s="219">
        <f t="shared" si="124"/>
        <v>3368582.0999999996</v>
      </c>
      <c r="R502" s="219">
        <f t="shared" si="124"/>
        <v>2822436.2399999998</v>
      </c>
      <c r="S502" s="219">
        <f t="shared" si="124"/>
        <v>5541928.8799999999</v>
      </c>
      <c r="T502" s="219">
        <f t="shared" si="124"/>
        <v>2318623.5699999998</v>
      </c>
      <c r="U502" s="219">
        <f t="shared" si="124"/>
        <v>2626446.59</v>
      </c>
      <c r="V502" s="219">
        <f t="shared" si="124"/>
        <v>1317516.44</v>
      </c>
      <c r="W502" s="219">
        <f t="shared" si="124"/>
        <v>865615.76</v>
      </c>
      <c r="X502" s="219">
        <f t="shared" si="124"/>
        <v>43113993.130000003</v>
      </c>
      <c r="Y502" s="219">
        <f t="shared" si="124"/>
        <v>1374727.2799999998</v>
      </c>
      <c r="Z502" s="219">
        <f t="shared" si="124"/>
        <v>3333276.68</v>
      </c>
      <c r="AA502" s="219">
        <f t="shared" si="124"/>
        <v>2824528.84</v>
      </c>
      <c r="AB502" s="219">
        <f t="shared" si="124"/>
        <v>946994.23</v>
      </c>
      <c r="AC502" s="219">
        <f t="shared" si="124"/>
        <v>1221264.26</v>
      </c>
      <c r="AD502" s="219">
        <f t="shared" si="124"/>
        <v>2390573.8200000003</v>
      </c>
      <c r="AE502" s="219">
        <f t="shared" si="124"/>
        <v>13193587.779999999</v>
      </c>
      <c r="AF502" s="219">
        <f t="shared" si="124"/>
        <v>2140613.19</v>
      </c>
      <c r="AG502" s="219">
        <f t="shared" si="124"/>
        <v>2154920.65</v>
      </c>
      <c r="AH502" s="219">
        <f t="shared" si="124"/>
        <v>3293899.27</v>
      </c>
      <c r="AI502" s="219">
        <f t="shared" si="124"/>
        <v>3121355.33</v>
      </c>
      <c r="AJ502" s="219">
        <f t="shared" si="124"/>
        <v>4021090.44</v>
      </c>
      <c r="AK502" s="219">
        <f t="shared" si="124"/>
        <v>1575443.42</v>
      </c>
      <c r="AL502" s="219">
        <f t="shared" si="124"/>
        <v>107174405.64</v>
      </c>
      <c r="AM502" s="219">
        <f t="shared" si="124"/>
        <v>3022357.52</v>
      </c>
      <c r="AN502" s="219">
        <f t="shared" si="124"/>
        <v>2085517.35</v>
      </c>
      <c r="AO502" s="219">
        <f t="shared" si="124"/>
        <v>6589499.96</v>
      </c>
      <c r="AP502" s="219">
        <f t="shared" si="124"/>
        <v>4420402.53</v>
      </c>
      <c r="AQ502" s="219">
        <f t="shared" si="124"/>
        <v>2298912.83</v>
      </c>
      <c r="AR502" s="219">
        <f t="shared" si="124"/>
        <v>829131.75</v>
      </c>
      <c r="AS502" s="219">
        <f t="shared" si="124"/>
        <v>15259167.140000001</v>
      </c>
      <c r="AT502" s="219">
        <f t="shared" si="124"/>
        <v>2953236.4400000004</v>
      </c>
      <c r="AU502" s="219">
        <f t="shared" si="124"/>
        <v>5255244.76</v>
      </c>
      <c r="AV502" s="219">
        <f t="shared" si="124"/>
        <v>4739245.58</v>
      </c>
      <c r="AW502" s="219">
        <f t="shared" si="124"/>
        <v>3011274.96</v>
      </c>
      <c r="AX502" s="219">
        <f t="shared" si="124"/>
        <v>1895877.23</v>
      </c>
      <c r="AY502" s="219">
        <f t="shared" si="124"/>
        <v>2480618.69</v>
      </c>
      <c r="AZ502" s="219">
        <f t="shared" si="124"/>
        <v>2571715.21</v>
      </c>
      <c r="BA502" s="219">
        <f t="shared" si="124"/>
        <v>2045547.12</v>
      </c>
      <c r="BB502" s="219">
        <f t="shared" si="124"/>
        <v>6518097.5300000012</v>
      </c>
      <c r="BC502" s="219">
        <f t="shared" si="124"/>
        <v>2197369.31</v>
      </c>
      <c r="BD502" s="219">
        <f t="shared" si="124"/>
        <v>21837317.75</v>
      </c>
      <c r="BE502" s="219">
        <f t="shared" si="124"/>
        <v>5620156.8799999999</v>
      </c>
      <c r="BF502" s="219">
        <f t="shared" si="124"/>
        <v>1607503.37</v>
      </c>
      <c r="BG502" s="219">
        <f t="shared" si="124"/>
        <v>3315968.74</v>
      </c>
      <c r="BH502" s="219">
        <f t="shared" si="124"/>
        <v>26017363.48</v>
      </c>
      <c r="BI502" s="219">
        <f t="shared" si="124"/>
        <v>1748608.06</v>
      </c>
      <c r="BJ502" s="219">
        <f t="shared" si="124"/>
        <v>1046905.05</v>
      </c>
      <c r="BK502" s="219">
        <f t="shared" si="124"/>
        <v>2629563.88</v>
      </c>
      <c r="BL502" s="219">
        <f t="shared" si="124"/>
        <v>1722507.75</v>
      </c>
      <c r="BM502" s="219">
        <f t="shared" si="124"/>
        <v>15366803.369999999</v>
      </c>
      <c r="BN502" s="219">
        <f t="shared" si="124"/>
        <v>4187398.2700000005</v>
      </c>
      <c r="BO502" s="219">
        <f t="shared" si="124"/>
        <v>2433237.83</v>
      </c>
      <c r="BP502" s="219">
        <f t="shared" si="124"/>
        <v>7225741.4700000007</v>
      </c>
      <c r="BQ502" s="219">
        <f t="shared" ref="BQ502:CM502" si="125">+BQ499+BQ500+BQ501</f>
        <v>3209805.51</v>
      </c>
      <c r="BR502" s="219">
        <f t="shared" si="125"/>
        <v>3718476.23</v>
      </c>
      <c r="BS502" s="219">
        <f t="shared" si="125"/>
        <v>142075030.85999998</v>
      </c>
      <c r="BT502" s="219">
        <f t="shared" si="125"/>
        <v>3434147.02</v>
      </c>
      <c r="BU502" s="219">
        <f t="shared" si="125"/>
        <v>3394354.58</v>
      </c>
      <c r="BV502" s="219">
        <f t="shared" si="125"/>
        <v>17435024.370000001</v>
      </c>
      <c r="BW502" s="219">
        <f t="shared" si="125"/>
        <v>134467.03</v>
      </c>
      <c r="BX502" s="219">
        <f t="shared" si="125"/>
        <v>2783264.29</v>
      </c>
      <c r="BY502" s="219">
        <f t="shared" si="125"/>
        <v>10308376.82</v>
      </c>
      <c r="BZ502" s="219">
        <f t="shared" si="125"/>
        <v>1854829.71</v>
      </c>
      <c r="CA502" s="219">
        <f t="shared" si="125"/>
        <v>2264780.2400000002</v>
      </c>
      <c r="CB502" s="219">
        <f t="shared" si="125"/>
        <v>2519755.71</v>
      </c>
      <c r="CC502" s="219">
        <f t="shared" si="125"/>
        <v>3343055.41</v>
      </c>
      <c r="CD502" s="219">
        <f t="shared" si="125"/>
        <v>5402642.1500000004</v>
      </c>
      <c r="CE502" s="219">
        <f t="shared" si="125"/>
        <v>2613190.8499999996</v>
      </c>
      <c r="CF502" s="219">
        <f t="shared" si="125"/>
        <v>5947026.5099999998</v>
      </c>
      <c r="CG502" s="219">
        <f t="shared" si="125"/>
        <v>1374902.94</v>
      </c>
      <c r="CH502" s="219">
        <f t="shared" si="125"/>
        <v>1574562.3399999999</v>
      </c>
      <c r="CI502" s="219">
        <f t="shared" si="125"/>
        <v>1700576.03</v>
      </c>
      <c r="CJ502" s="219">
        <f t="shared" si="125"/>
        <v>1579753.47</v>
      </c>
      <c r="CK502" s="219">
        <f t="shared" si="125"/>
        <v>10867443.310000001</v>
      </c>
      <c r="CL502" s="219">
        <f t="shared" si="125"/>
        <v>1909213.0999999999</v>
      </c>
      <c r="CM502" s="219">
        <f t="shared" si="125"/>
        <v>1514165.4100000001</v>
      </c>
    </row>
    <row r="503" spans="2:91" s="122" customFormat="1" ht="25.95" customHeight="1">
      <c r="B503" s="122">
        <v>28</v>
      </c>
      <c r="C503" s="217" t="s">
        <v>718</v>
      </c>
      <c r="D503" s="212">
        <f>+D244+D245+D246+D247+D248+D249+D250+D251+D252+D266+D290+D291+D294</f>
        <v>8034361.1299999999</v>
      </c>
      <c r="E503" s="212">
        <f t="shared" ref="E503:BP503" si="126">+E244+E245+E246+E247+E248+E249+E250+E251+E252+E266+E290+E291+E294</f>
        <v>1440574.37</v>
      </c>
      <c r="F503" s="212">
        <f t="shared" si="126"/>
        <v>1266686.24</v>
      </c>
      <c r="G503" s="212">
        <f t="shared" si="126"/>
        <v>2198400.7000000002</v>
      </c>
      <c r="H503" s="212">
        <f t="shared" si="126"/>
        <v>618059.05000000005</v>
      </c>
      <c r="I503" s="212">
        <f t="shared" si="126"/>
        <v>960077.74</v>
      </c>
      <c r="J503" s="212">
        <f t="shared" si="126"/>
        <v>1915075.5899999999</v>
      </c>
      <c r="K503" s="212">
        <f t="shared" si="126"/>
        <v>2063496.78</v>
      </c>
      <c r="L503" s="212">
        <f t="shared" si="126"/>
        <v>1631731.94</v>
      </c>
      <c r="M503" s="212">
        <f t="shared" si="126"/>
        <v>2754800.72</v>
      </c>
      <c r="N503" s="212">
        <f t="shared" si="126"/>
        <v>2986409</v>
      </c>
      <c r="O503" s="212">
        <f t="shared" si="126"/>
        <v>243933.04</v>
      </c>
      <c r="P503" s="212">
        <f t="shared" si="126"/>
        <v>6888690.5499999998</v>
      </c>
      <c r="Q503" s="212">
        <f t="shared" si="126"/>
        <v>1126988.3500000001</v>
      </c>
      <c r="R503" s="212">
        <f t="shared" si="126"/>
        <v>2882639.7</v>
      </c>
      <c r="S503" s="212">
        <f t="shared" si="126"/>
        <v>3082395.67</v>
      </c>
      <c r="T503" s="212">
        <f t="shared" si="126"/>
        <v>1211348.8999999999</v>
      </c>
      <c r="U503" s="212">
        <f t="shared" si="126"/>
        <v>1299374.67</v>
      </c>
      <c r="V503" s="212">
        <f t="shared" si="126"/>
        <v>1080459.1299999999</v>
      </c>
      <c r="W503" s="212">
        <f t="shared" si="126"/>
        <v>426739</v>
      </c>
      <c r="X503" s="212">
        <f t="shared" si="126"/>
        <v>12873459.260000002</v>
      </c>
      <c r="Y503" s="212">
        <f t="shared" si="126"/>
        <v>780989.99</v>
      </c>
      <c r="Z503" s="212">
        <f t="shared" si="126"/>
        <v>1569460.7400000002</v>
      </c>
      <c r="AA503" s="212">
        <f t="shared" si="126"/>
        <v>1363223.5</v>
      </c>
      <c r="AB503" s="212">
        <f t="shared" si="126"/>
        <v>526535.30000000005</v>
      </c>
      <c r="AC503" s="212">
        <f t="shared" si="126"/>
        <v>667876.46</v>
      </c>
      <c r="AD503" s="212">
        <f t="shared" si="126"/>
        <v>843261.09</v>
      </c>
      <c r="AE503" s="212">
        <f t="shared" si="126"/>
        <v>7043653.3799999999</v>
      </c>
      <c r="AF503" s="212">
        <f t="shared" si="126"/>
        <v>1180487.25</v>
      </c>
      <c r="AG503" s="212">
        <f t="shared" si="126"/>
        <v>1338012.4099999999</v>
      </c>
      <c r="AH503" s="212">
        <f t="shared" si="126"/>
        <v>1856206.3499999999</v>
      </c>
      <c r="AI503" s="212">
        <f t="shared" si="126"/>
        <v>1532145.1199999999</v>
      </c>
      <c r="AJ503" s="212">
        <f t="shared" si="126"/>
        <v>1330967.75</v>
      </c>
      <c r="AK503" s="212">
        <f t="shared" si="126"/>
        <v>901235.28</v>
      </c>
      <c r="AL503" s="212">
        <f t="shared" si="126"/>
        <v>16441007.459999999</v>
      </c>
      <c r="AM503" s="212">
        <f t="shared" si="126"/>
        <v>1646948.5</v>
      </c>
      <c r="AN503" s="212">
        <f t="shared" si="126"/>
        <v>638969.85</v>
      </c>
      <c r="AO503" s="212">
        <f t="shared" si="126"/>
        <v>2427443.67</v>
      </c>
      <c r="AP503" s="212">
        <f t="shared" si="126"/>
        <v>2443424.7000000002</v>
      </c>
      <c r="AQ503" s="212">
        <f t="shared" si="126"/>
        <v>2138713.5</v>
      </c>
      <c r="AR503" s="212">
        <f t="shared" si="126"/>
        <v>553357.9</v>
      </c>
      <c r="AS503" s="212">
        <f t="shared" si="126"/>
        <v>5749256.2899999991</v>
      </c>
      <c r="AT503" s="212">
        <f t="shared" si="126"/>
        <v>1362143.5199999998</v>
      </c>
      <c r="AU503" s="212">
        <f t="shared" si="126"/>
        <v>2185757.35</v>
      </c>
      <c r="AV503" s="212">
        <f t="shared" si="126"/>
        <v>1729856.55</v>
      </c>
      <c r="AW503" s="212">
        <f t="shared" si="126"/>
        <v>1009793.45</v>
      </c>
      <c r="AX503" s="212">
        <f t="shared" si="126"/>
        <v>693645.38</v>
      </c>
      <c r="AY503" s="212">
        <f t="shared" si="126"/>
        <v>945737.2</v>
      </c>
      <c r="AZ503" s="212">
        <f t="shared" si="126"/>
        <v>783762.88</v>
      </c>
      <c r="BA503" s="212">
        <f t="shared" si="126"/>
        <v>1263490.7000000002</v>
      </c>
      <c r="BB503" s="212">
        <f t="shared" si="126"/>
        <v>3390401.02</v>
      </c>
      <c r="BC503" s="212">
        <f t="shared" si="126"/>
        <v>1285215.8</v>
      </c>
      <c r="BD503" s="212">
        <f t="shared" si="126"/>
        <v>5755931.6799999997</v>
      </c>
      <c r="BE503" s="212">
        <f t="shared" si="126"/>
        <v>2814455</v>
      </c>
      <c r="BF503" s="212">
        <f t="shared" si="126"/>
        <v>579006.9</v>
      </c>
      <c r="BG503" s="212">
        <f t="shared" si="126"/>
        <v>1484678.42</v>
      </c>
      <c r="BH503" s="212">
        <f t="shared" si="126"/>
        <v>4955472.32</v>
      </c>
      <c r="BI503" s="212">
        <f t="shared" si="126"/>
        <v>880643.43</v>
      </c>
      <c r="BJ503" s="212">
        <f t="shared" si="126"/>
        <v>424073.43000000005</v>
      </c>
      <c r="BK503" s="212">
        <f t="shared" si="126"/>
        <v>1200389</v>
      </c>
      <c r="BL503" s="212">
        <f t="shared" si="126"/>
        <v>601010.35</v>
      </c>
      <c r="BM503" s="212">
        <f t="shared" si="126"/>
        <v>5889901.5</v>
      </c>
      <c r="BN503" s="212">
        <f t="shared" si="126"/>
        <v>2074404.27</v>
      </c>
      <c r="BO503" s="212">
        <f t="shared" si="126"/>
        <v>2230257.25</v>
      </c>
      <c r="BP503" s="212">
        <f t="shared" si="126"/>
        <v>2726862.5700000003</v>
      </c>
      <c r="BQ503" s="212">
        <f t="shared" ref="BQ503:CM503" si="127">+BQ244+BQ245+BQ246+BQ247+BQ248+BQ249+BQ250+BQ251+BQ252+BQ266+BQ290+BQ291+BQ294</f>
        <v>3323842.09</v>
      </c>
      <c r="BR503" s="212">
        <f t="shared" si="127"/>
        <v>1193117</v>
      </c>
      <c r="BS503" s="212">
        <f t="shared" si="127"/>
        <v>26675039.91</v>
      </c>
      <c r="BT503" s="212">
        <f t="shared" si="127"/>
        <v>1763781.06</v>
      </c>
      <c r="BU503" s="212">
        <f t="shared" si="127"/>
        <v>1467031.59</v>
      </c>
      <c r="BV503" s="212">
        <f t="shared" si="127"/>
        <v>3621664.15</v>
      </c>
      <c r="BW503" s="212">
        <f t="shared" si="127"/>
        <v>255529.40999999997</v>
      </c>
      <c r="BX503" s="212">
        <f t="shared" si="127"/>
        <v>809330.28</v>
      </c>
      <c r="BY503" s="212">
        <f t="shared" si="127"/>
        <v>2742256.74</v>
      </c>
      <c r="BZ503" s="212">
        <f t="shared" si="127"/>
        <v>1160809.21</v>
      </c>
      <c r="CA503" s="212">
        <f t="shared" si="127"/>
        <v>541390.74</v>
      </c>
      <c r="CB503" s="212">
        <f t="shared" si="127"/>
        <v>728929.18</v>
      </c>
      <c r="CC503" s="212">
        <f t="shared" si="127"/>
        <v>4184825.26</v>
      </c>
      <c r="CD503" s="212">
        <f t="shared" si="127"/>
        <v>2380039.9300000002</v>
      </c>
      <c r="CE503" s="212">
        <f t="shared" si="127"/>
        <v>1158072.1499999999</v>
      </c>
      <c r="CF503" s="212">
        <f t="shared" si="127"/>
        <v>1885022.5</v>
      </c>
      <c r="CG503" s="212">
        <f t="shared" si="127"/>
        <v>943133.1</v>
      </c>
      <c r="CH503" s="212">
        <f t="shared" si="127"/>
        <v>692294.78</v>
      </c>
      <c r="CI503" s="212">
        <f t="shared" si="127"/>
        <v>697304.74</v>
      </c>
      <c r="CJ503" s="212">
        <f t="shared" si="127"/>
        <v>727222.03</v>
      </c>
      <c r="CK503" s="212">
        <f t="shared" si="127"/>
        <v>5358157.0299999993</v>
      </c>
      <c r="CL503" s="212">
        <f t="shared" si="127"/>
        <v>351745</v>
      </c>
      <c r="CM503" s="212">
        <f t="shared" si="127"/>
        <v>396487.45</v>
      </c>
    </row>
    <row r="504" spans="2:91" s="122" customFormat="1" ht="25.95" customHeight="1">
      <c r="B504" s="122">
        <v>29</v>
      </c>
      <c r="C504" s="218" t="s">
        <v>719</v>
      </c>
      <c r="D504" s="212">
        <f>+D253+D254+D255+D256+D257+D258+D259+D260+D261+D262+D263+D264+D265+D267+D268+D269+D270+D271+D272+D273+D274</f>
        <v>1694242.72</v>
      </c>
      <c r="E504" s="212">
        <f t="shared" ref="E504:BP504" si="128">+E253+E254+E255+E256+E257+E258+E259+E260+E261+E262+E263+E264+E265+E267+E268+E269+E270+E271+E272+E273+E274</f>
        <v>5068136.4800000004</v>
      </c>
      <c r="F504" s="212">
        <f t="shared" si="128"/>
        <v>1804813.3</v>
      </c>
      <c r="G504" s="212">
        <f t="shared" si="128"/>
        <v>7850360.5999999996</v>
      </c>
      <c r="H504" s="212">
        <f t="shared" si="128"/>
        <v>898015.6</v>
      </c>
      <c r="I504" s="212">
        <f t="shared" si="128"/>
        <v>1022671.74</v>
      </c>
      <c r="J504" s="212">
        <f t="shared" si="128"/>
        <v>985793.93</v>
      </c>
      <c r="K504" s="212">
        <f t="shared" si="128"/>
        <v>9580338.2899999991</v>
      </c>
      <c r="L504" s="212">
        <f t="shared" si="128"/>
        <v>2559246.2000000002</v>
      </c>
      <c r="M504" s="212">
        <f t="shared" si="128"/>
        <v>3093574.91</v>
      </c>
      <c r="N504" s="212">
        <f t="shared" si="128"/>
        <v>8359093.2699999996</v>
      </c>
      <c r="O504" s="212">
        <f t="shared" si="128"/>
        <v>103676.19</v>
      </c>
      <c r="P504" s="212">
        <f t="shared" si="128"/>
        <v>12411593.709999999</v>
      </c>
      <c r="Q504" s="212">
        <f t="shared" si="128"/>
        <v>2897704.87</v>
      </c>
      <c r="R504" s="212">
        <f t="shared" si="128"/>
        <v>7793615.1299999999</v>
      </c>
      <c r="S504" s="212">
        <f t="shared" si="128"/>
        <v>2636119.56</v>
      </c>
      <c r="T504" s="212">
        <f t="shared" si="128"/>
        <v>4371325.6099999994</v>
      </c>
      <c r="U504" s="212">
        <f t="shared" si="128"/>
        <v>2901118.5900000003</v>
      </c>
      <c r="V504" s="212">
        <f t="shared" si="128"/>
        <v>1529107.83</v>
      </c>
      <c r="W504" s="212">
        <f t="shared" si="128"/>
        <v>591713.3899999999</v>
      </c>
      <c r="X504" s="212">
        <f t="shared" si="128"/>
        <v>6607304.3799999999</v>
      </c>
      <c r="Y504" s="212">
        <f t="shared" si="128"/>
        <v>678924.39999999991</v>
      </c>
      <c r="Z504" s="212">
        <f t="shared" si="128"/>
        <v>574245.6399999999</v>
      </c>
      <c r="AA504" s="212">
        <f t="shared" si="128"/>
        <v>806062.71</v>
      </c>
      <c r="AB504" s="212">
        <f t="shared" si="128"/>
        <v>2007913.46</v>
      </c>
      <c r="AC504" s="212">
        <f t="shared" si="128"/>
        <v>359526.45</v>
      </c>
      <c r="AD504" s="212">
        <f t="shared" si="128"/>
        <v>825897.66</v>
      </c>
      <c r="AE504" s="212">
        <f t="shared" si="128"/>
        <v>2703201.4699999997</v>
      </c>
      <c r="AF504" s="212">
        <f t="shared" si="128"/>
        <v>257735.56</v>
      </c>
      <c r="AG504" s="212">
        <f t="shared" si="128"/>
        <v>2253718</v>
      </c>
      <c r="AH504" s="212">
        <f t="shared" si="128"/>
        <v>588698.55000000005</v>
      </c>
      <c r="AI504" s="212">
        <f t="shared" si="128"/>
        <v>541257.38</v>
      </c>
      <c r="AJ504" s="212">
        <f t="shared" si="128"/>
        <v>1130705.03</v>
      </c>
      <c r="AK504" s="212">
        <f t="shared" si="128"/>
        <v>209270.44</v>
      </c>
      <c r="AL504" s="212">
        <f t="shared" si="128"/>
        <v>29674720.43</v>
      </c>
      <c r="AM504" s="212">
        <f t="shared" si="128"/>
        <v>1821885.8900000001</v>
      </c>
      <c r="AN504" s="212">
        <f t="shared" si="128"/>
        <v>1744331.83</v>
      </c>
      <c r="AO504" s="212">
        <f t="shared" si="128"/>
        <v>6509726.6500000004</v>
      </c>
      <c r="AP504" s="212">
        <f t="shared" si="128"/>
        <v>1075964.6099999999</v>
      </c>
      <c r="AQ504" s="212">
        <f t="shared" si="128"/>
        <v>3169414.96</v>
      </c>
      <c r="AR504" s="212">
        <f t="shared" si="128"/>
        <v>380750.6</v>
      </c>
      <c r="AS504" s="212">
        <f t="shared" si="128"/>
        <v>9716062.5199999996</v>
      </c>
      <c r="AT504" s="212">
        <f t="shared" si="128"/>
        <v>1560201.3399999999</v>
      </c>
      <c r="AU504" s="212">
        <f t="shared" si="128"/>
        <v>3351888.1</v>
      </c>
      <c r="AV504" s="212">
        <f t="shared" si="128"/>
        <v>1277768</v>
      </c>
      <c r="AW504" s="212">
        <f t="shared" si="128"/>
        <v>1263997.69</v>
      </c>
      <c r="AX504" s="212">
        <f t="shared" si="128"/>
        <v>800157.87</v>
      </c>
      <c r="AY504" s="212">
        <f t="shared" si="128"/>
        <v>877169.92</v>
      </c>
      <c r="AZ504" s="212">
        <f t="shared" si="128"/>
        <v>696460.79</v>
      </c>
      <c r="BA504" s="212">
        <f t="shared" si="128"/>
        <v>494691.99</v>
      </c>
      <c r="BB504" s="212">
        <f t="shared" si="128"/>
        <v>14391794.939999999</v>
      </c>
      <c r="BC504" s="212">
        <f t="shared" si="128"/>
        <v>698121.5</v>
      </c>
      <c r="BD504" s="212">
        <f t="shared" si="128"/>
        <v>11427298.68</v>
      </c>
      <c r="BE504" s="212">
        <f t="shared" si="128"/>
        <v>2786760.01</v>
      </c>
      <c r="BF504" s="212">
        <f t="shared" si="128"/>
        <v>588171.43999999994</v>
      </c>
      <c r="BG504" s="212">
        <f t="shared" si="128"/>
        <v>532837.37</v>
      </c>
      <c r="BH504" s="212">
        <f t="shared" si="128"/>
        <v>5272187.120000001</v>
      </c>
      <c r="BI504" s="212">
        <f t="shared" si="128"/>
        <v>558803.18999999994</v>
      </c>
      <c r="BJ504" s="212">
        <f t="shared" si="128"/>
        <v>787774.67999999993</v>
      </c>
      <c r="BK504" s="212">
        <f t="shared" si="128"/>
        <v>745660.8</v>
      </c>
      <c r="BL504" s="212">
        <f t="shared" si="128"/>
        <v>766918.94</v>
      </c>
      <c r="BM504" s="212">
        <f t="shared" si="128"/>
        <v>7469563.3600000003</v>
      </c>
      <c r="BN504" s="212">
        <f t="shared" si="128"/>
        <v>2647964.14</v>
      </c>
      <c r="BO504" s="212">
        <f t="shared" si="128"/>
        <v>2134315.7599999998</v>
      </c>
      <c r="BP504" s="212">
        <f t="shared" si="128"/>
        <v>2386587.5499999998</v>
      </c>
      <c r="BQ504" s="212">
        <f t="shared" ref="BQ504:CM504" si="129">+BQ253+BQ254+BQ255+BQ256+BQ257+BQ258+BQ259+BQ260+BQ261+BQ262+BQ263+BQ264+BQ265+BQ267+BQ268+BQ269+BQ270+BQ271+BQ272+BQ273+BQ274</f>
        <v>1398086.79</v>
      </c>
      <c r="BR504" s="212">
        <f t="shared" si="129"/>
        <v>886066.03</v>
      </c>
      <c r="BS504" s="212">
        <f t="shared" si="129"/>
        <v>65032871.209999993</v>
      </c>
      <c r="BT504" s="212">
        <f t="shared" si="129"/>
        <v>1845049.98</v>
      </c>
      <c r="BU504" s="212">
        <f t="shared" si="129"/>
        <v>506182.58999999997</v>
      </c>
      <c r="BV504" s="212">
        <f t="shared" si="129"/>
        <v>20310054.609999999</v>
      </c>
      <c r="BW504" s="212">
        <f t="shared" si="129"/>
        <v>1503682.79</v>
      </c>
      <c r="BX504" s="212">
        <f t="shared" si="129"/>
        <v>1122196.8900000001</v>
      </c>
      <c r="BY504" s="212">
        <f t="shared" si="129"/>
        <v>3393008.8200000003</v>
      </c>
      <c r="BZ504" s="212">
        <f t="shared" si="129"/>
        <v>222354</v>
      </c>
      <c r="CA504" s="212">
        <f t="shared" si="129"/>
        <v>1191389.44</v>
      </c>
      <c r="CB504" s="212">
        <f t="shared" si="129"/>
        <v>187600.32</v>
      </c>
      <c r="CC504" s="212">
        <f t="shared" si="129"/>
        <v>7152147</v>
      </c>
      <c r="CD504" s="212">
        <f t="shared" si="129"/>
        <v>3466806.46</v>
      </c>
      <c r="CE504" s="212">
        <f t="shared" si="129"/>
        <v>666984.71</v>
      </c>
      <c r="CF504" s="212">
        <f t="shared" si="129"/>
        <v>4975636.63</v>
      </c>
      <c r="CG504" s="212">
        <f t="shared" si="129"/>
        <v>1497649.7799999998</v>
      </c>
      <c r="CH504" s="212">
        <f t="shared" si="129"/>
        <v>122400.5</v>
      </c>
      <c r="CI504" s="212">
        <f t="shared" si="129"/>
        <v>629703.57999999996</v>
      </c>
      <c r="CJ504" s="212">
        <f t="shared" si="129"/>
        <v>375233.45</v>
      </c>
      <c r="CK504" s="212">
        <f t="shared" si="129"/>
        <v>3252902.39</v>
      </c>
      <c r="CL504" s="212">
        <f t="shared" si="129"/>
        <v>275138.67</v>
      </c>
      <c r="CM504" s="212">
        <f t="shared" si="129"/>
        <v>473632.94</v>
      </c>
    </row>
    <row r="505" spans="2:91" s="122" customFormat="1" ht="25.95" customHeight="1">
      <c r="B505" s="122">
        <v>30</v>
      </c>
      <c r="C505" s="217" t="s">
        <v>720</v>
      </c>
      <c r="D505" s="212">
        <f>+D275+D276</f>
        <v>12583895</v>
      </c>
      <c r="E505" s="212">
        <f t="shared" ref="E505:BP505" si="130">+E275+E276</f>
        <v>332185</v>
      </c>
      <c r="F505" s="212">
        <f t="shared" si="130"/>
        <v>545725</v>
      </c>
      <c r="G505" s="212">
        <f t="shared" si="130"/>
        <v>185659</v>
      </c>
      <c r="H505" s="212">
        <f t="shared" si="130"/>
        <v>155260</v>
      </c>
      <c r="I505" s="212">
        <f t="shared" si="130"/>
        <v>340865</v>
      </c>
      <c r="J505" s="212">
        <f t="shared" si="130"/>
        <v>1398901.4</v>
      </c>
      <c r="K505" s="212">
        <f t="shared" si="130"/>
        <v>1927279</v>
      </c>
      <c r="L505" s="212">
        <f t="shared" si="130"/>
        <v>452992</v>
      </c>
      <c r="M505" s="212">
        <f t="shared" si="130"/>
        <v>444154</v>
      </c>
      <c r="N505" s="212">
        <f t="shared" si="130"/>
        <v>3262306</v>
      </c>
      <c r="O505" s="212">
        <f t="shared" si="130"/>
        <v>216716</v>
      </c>
      <c r="P505" s="212">
        <f t="shared" si="130"/>
        <v>10661453</v>
      </c>
      <c r="Q505" s="212">
        <f t="shared" si="130"/>
        <v>1210610</v>
      </c>
      <c r="R505" s="212">
        <f t="shared" si="130"/>
        <v>1083901</v>
      </c>
      <c r="S505" s="212">
        <f t="shared" si="130"/>
        <v>3505570.5</v>
      </c>
      <c r="T505" s="212">
        <f t="shared" si="130"/>
        <v>383762</v>
      </c>
      <c r="U505" s="212">
        <f t="shared" si="130"/>
        <v>1107404.6000000001</v>
      </c>
      <c r="V505" s="212">
        <f t="shared" si="130"/>
        <v>609045</v>
      </c>
      <c r="W505" s="212">
        <f t="shared" si="130"/>
        <v>211830</v>
      </c>
      <c r="X505" s="212">
        <f t="shared" si="130"/>
        <v>19527395.100000001</v>
      </c>
      <c r="Y505" s="212">
        <f t="shared" si="130"/>
        <v>191787.5</v>
      </c>
      <c r="Z505" s="212">
        <f t="shared" si="130"/>
        <v>195988.9</v>
      </c>
      <c r="AA505" s="212">
        <f t="shared" si="130"/>
        <v>542817.5</v>
      </c>
      <c r="AB505" s="212">
        <f t="shared" si="130"/>
        <v>77484.5</v>
      </c>
      <c r="AC505" s="212">
        <f t="shared" si="130"/>
        <v>118477.2</v>
      </c>
      <c r="AD505" s="212">
        <f t="shared" si="130"/>
        <v>45325</v>
      </c>
      <c r="AE505" s="212">
        <f t="shared" si="130"/>
        <v>2232791.9</v>
      </c>
      <c r="AF505" s="212">
        <f t="shared" si="130"/>
        <v>11000</v>
      </c>
      <c r="AG505" s="212">
        <f t="shared" si="130"/>
        <v>397518.3</v>
      </c>
      <c r="AH505" s="212">
        <f t="shared" si="130"/>
        <v>358043.9</v>
      </c>
      <c r="AI505" s="212">
        <f t="shared" si="130"/>
        <v>2819349.5</v>
      </c>
      <c r="AJ505" s="212">
        <f t="shared" si="130"/>
        <v>314984</v>
      </c>
      <c r="AK505" s="212">
        <f t="shared" si="130"/>
        <v>301796.08</v>
      </c>
      <c r="AL505" s="212">
        <f t="shared" si="130"/>
        <v>17874175</v>
      </c>
      <c r="AM505" s="212">
        <f t="shared" si="130"/>
        <v>413772.1</v>
      </c>
      <c r="AN505" s="212">
        <f t="shared" si="130"/>
        <v>253380</v>
      </c>
      <c r="AO505" s="212">
        <f t="shared" si="130"/>
        <v>699635</v>
      </c>
      <c r="AP505" s="212">
        <f t="shared" si="130"/>
        <v>1925004</v>
      </c>
      <c r="AQ505" s="212">
        <f t="shared" si="130"/>
        <v>663160</v>
      </c>
      <c r="AR505" s="212">
        <f t="shared" si="130"/>
        <v>86800</v>
      </c>
      <c r="AS505" s="212">
        <f t="shared" si="130"/>
        <v>3980330</v>
      </c>
      <c r="AT505" s="212">
        <f t="shared" si="130"/>
        <v>267072.7</v>
      </c>
      <c r="AU505" s="212">
        <f t="shared" si="130"/>
        <v>1981241.5</v>
      </c>
      <c r="AV505" s="212">
        <f t="shared" si="130"/>
        <v>841630.4</v>
      </c>
      <c r="AW505" s="212">
        <f t="shared" si="130"/>
        <v>226685.2</v>
      </c>
      <c r="AX505" s="212">
        <f t="shared" si="130"/>
        <v>192112</v>
      </c>
      <c r="AY505" s="212">
        <f t="shared" si="130"/>
        <v>363895</v>
      </c>
      <c r="AZ505" s="212">
        <f t="shared" si="130"/>
        <v>490560</v>
      </c>
      <c r="BA505" s="212">
        <f t="shared" si="130"/>
        <v>182905</v>
      </c>
      <c r="BB505" s="212">
        <f t="shared" si="130"/>
        <v>5171249.63</v>
      </c>
      <c r="BC505" s="212">
        <f t="shared" si="130"/>
        <v>182271.8</v>
      </c>
      <c r="BD505" s="212">
        <f t="shared" si="130"/>
        <v>7216829.2999999998</v>
      </c>
      <c r="BE505" s="212">
        <f t="shared" si="130"/>
        <v>2387744.6</v>
      </c>
      <c r="BF505" s="212">
        <f t="shared" si="130"/>
        <v>564318.5</v>
      </c>
      <c r="BG505" s="212">
        <f t="shared" si="130"/>
        <v>101680</v>
      </c>
      <c r="BH505" s="212">
        <f t="shared" si="130"/>
        <v>2636430</v>
      </c>
      <c r="BI505" s="212">
        <f t="shared" si="130"/>
        <v>253429</v>
      </c>
      <c r="BJ505" s="212">
        <f t="shared" si="130"/>
        <v>160910</v>
      </c>
      <c r="BK505" s="212">
        <f t="shared" si="130"/>
        <v>509593.5</v>
      </c>
      <c r="BL505" s="212">
        <f t="shared" si="130"/>
        <v>255805</v>
      </c>
      <c r="BM505" s="212">
        <f t="shared" si="130"/>
        <v>4738126.96</v>
      </c>
      <c r="BN505" s="212">
        <f t="shared" si="130"/>
        <v>459708.4</v>
      </c>
      <c r="BO505" s="212">
        <f t="shared" si="130"/>
        <v>583207.6</v>
      </c>
      <c r="BP505" s="212">
        <f t="shared" si="130"/>
        <v>1734065</v>
      </c>
      <c r="BQ505" s="212">
        <f t="shared" ref="BQ505:CM505" si="131">+BQ275+BQ276</f>
        <v>759514</v>
      </c>
      <c r="BR505" s="212">
        <f t="shared" si="131"/>
        <v>162613</v>
      </c>
      <c r="BS505" s="212">
        <f t="shared" si="131"/>
        <v>61012252.520000003</v>
      </c>
      <c r="BT505" s="212">
        <f t="shared" si="131"/>
        <v>839130.7</v>
      </c>
      <c r="BU505" s="212">
        <f t="shared" si="131"/>
        <v>247350</v>
      </c>
      <c r="BV505" s="212">
        <f t="shared" si="131"/>
        <v>5016081.1500000004</v>
      </c>
      <c r="BW505" s="212">
        <f t="shared" si="131"/>
        <v>201530</v>
      </c>
      <c r="BX505" s="212">
        <f t="shared" si="131"/>
        <v>150190</v>
      </c>
      <c r="BY505" s="212">
        <f t="shared" si="131"/>
        <v>3550770</v>
      </c>
      <c r="BZ505" s="212">
        <f t="shared" si="131"/>
        <v>230695</v>
      </c>
      <c r="CA505" s="212">
        <f t="shared" si="131"/>
        <v>187297</v>
      </c>
      <c r="CB505" s="212">
        <f t="shared" si="131"/>
        <v>316410</v>
      </c>
      <c r="CC505" s="212">
        <f t="shared" si="131"/>
        <v>393730</v>
      </c>
      <c r="CD505" s="212">
        <f t="shared" si="131"/>
        <v>5107983.9800000004</v>
      </c>
      <c r="CE505" s="212">
        <f t="shared" si="131"/>
        <v>179936.5</v>
      </c>
      <c r="CF505" s="212">
        <f t="shared" si="131"/>
        <v>2955946.9</v>
      </c>
      <c r="CG505" s="212">
        <f t="shared" si="131"/>
        <v>196265</v>
      </c>
      <c r="CH505" s="212">
        <f t="shared" si="131"/>
        <v>7380</v>
      </c>
      <c r="CI505" s="212">
        <f t="shared" si="131"/>
        <v>102016</v>
      </c>
      <c r="CJ505" s="212">
        <f t="shared" si="131"/>
        <v>72648.7</v>
      </c>
      <c r="CK505" s="212">
        <f t="shared" si="131"/>
        <v>2045527</v>
      </c>
      <c r="CL505" s="212">
        <f t="shared" si="131"/>
        <v>71675</v>
      </c>
      <c r="CM505" s="212">
        <f t="shared" si="131"/>
        <v>136421</v>
      </c>
    </row>
    <row r="506" spans="2:91" s="122" customFormat="1" ht="25.95" customHeight="1">
      <c r="B506" s="122">
        <v>31</v>
      </c>
      <c r="C506" s="217" t="s">
        <v>721</v>
      </c>
      <c r="D506" s="212">
        <f>+D279+D280+D281+D282+D283</f>
        <v>7111630.54</v>
      </c>
      <c r="E506" s="212">
        <f t="shared" ref="E506:BP506" si="132">+E279+E280+E281+E282+E283</f>
        <v>1033744.89</v>
      </c>
      <c r="F506" s="212">
        <f t="shared" si="132"/>
        <v>626951.15999999992</v>
      </c>
      <c r="G506" s="212">
        <f t="shared" si="132"/>
        <v>555718.66</v>
      </c>
      <c r="H506" s="212">
        <f t="shared" si="132"/>
        <v>388626.52</v>
      </c>
      <c r="I506" s="212">
        <f t="shared" si="132"/>
        <v>867427.74</v>
      </c>
      <c r="J506" s="212">
        <f t="shared" si="132"/>
        <v>528644.77</v>
      </c>
      <c r="K506" s="212">
        <f t="shared" si="132"/>
        <v>1649734.45</v>
      </c>
      <c r="L506" s="212">
        <f t="shared" si="132"/>
        <v>512738.55</v>
      </c>
      <c r="M506" s="212">
        <f t="shared" si="132"/>
        <v>874585.79999999993</v>
      </c>
      <c r="N506" s="212">
        <f t="shared" si="132"/>
        <v>1741010.82</v>
      </c>
      <c r="O506" s="212">
        <f t="shared" si="132"/>
        <v>280814.46000000002</v>
      </c>
      <c r="P506" s="212">
        <f t="shared" si="132"/>
        <v>4663652.68</v>
      </c>
      <c r="Q506" s="212">
        <f t="shared" si="132"/>
        <v>732721.6</v>
      </c>
      <c r="R506" s="212">
        <f t="shared" si="132"/>
        <v>903379.62</v>
      </c>
      <c r="S506" s="212">
        <f t="shared" si="132"/>
        <v>1162853.29</v>
      </c>
      <c r="T506" s="212">
        <f t="shared" si="132"/>
        <v>735795.72000000009</v>
      </c>
      <c r="U506" s="212">
        <f t="shared" si="132"/>
        <v>487589.11000000004</v>
      </c>
      <c r="V506" s="212">
        <f t="shared" si="132"/>
        <v>678424.66</v>
      </c>
      <c r="W506" s="212">
        <f t="shared" si="132"/>
        <v>365543.39</v>
      </c>
      <c r="X506" s="212">
        <f t="shared" si="132"/>
        <v>6104940.7399999993</v>
      </c>
      <c r="Y506" s="212">
        <f t="shared" si="132"/>
        <v>453045.73000000004</v>
      </c>
      <c r="Z506" s="212">
        <f t="shared" si="132"/>
        <v>899829.60000000009</v>
      </c>
      <c r="AA506" s="212">
        <f t="shared" si="132"/>
        <v>1157020.0799999998</v>
      </c>
      <c r="AB506" s="212">
        <f t="shared" si="132"/>
        <v>143596.03</v>
      </c>
      <c r="AC506" s="212">
        <f t="shared" si="132"/>
        <v>303128.36000000004</v>
      </c>
      <c r="AD506" s="212">
        <f t="shared" si="132"/>
        <v>444507.28</v>
      </c>
      <c r="AE506" s="212">
        <f t="shared" si="132"/>
        <v>1796639.5899999999</v>
      </c>
      <c r="AF506" s="212">
        <f t="shared" si="132"/>
        <v>268896.96999999997</v>
      </c>
      <c r="AG506" s="212">
        <f t="shared" si="132"/>
        <v>449715.39</v>
      </c>
      <c r="AH506" s="212">
        <f t="shared" si="132"/>
        <v>949924.45</v>
      </c>
      <c r="AI506" s="212">
        <f t="shared" si="132"/>
        <v>664755.69999999995</v>
      </c>
      <c r="AJ506" s="212">
        <f t="shared" si="132"/>
        <v>566780.92999999993</v>
      </c>
      <c r="AK506" s="212">
        <f t="shared" si="132"/>
        <v>361650.18</v>
      </c>
      <c r="AL506" s="212">
        <f t="shared" si="132"/>
        <v>14118979.520000001</v>
      </c>
      <c r="AM506" s="212">
        <f t="shared" si="132"/>
        <v>674796.7</v>
      </c>
      <c r="AN506" s="212">
        <f t="shared" si="132"/>
        <v>484044.35</v>
      </c>
      <c r="AO506" s="212">
        <f t="shared" si="132"/>
        <v>1365321.5</v>
      </c>
      <c r="AP506" s="212">
        <f t="shared" si="132"/>
        <v>1214924.1100000001</v>
      </c>
      <c r="AQ506" s="212">
        <f t="shared" si="132"/>
        <v>756595.87</v>
      </c>
      <c r="AR506" s="212">
        <f t="shared" si="132"/>
        <v>270619.40999999997</v>
      </c>
      <c r="AS506" s="212">
        <f t="shared" si="132"/>
        <v>2818495.3699999996</v>
      </c>
      <c r="AT506" s="212">
        <f t="shared" si="132"/>
        <v>681935.94</v>
      </c>
      <c r="AU506" s="212">
        <f t="shared" si="132"/>
        <v>1352834.21</v>
      </c>
      <c r="AV506" s="212">
        <f t="shared" si="132"/>
        <v>1179229.94</v>
      </c>
      <c r="AW506" s="212">
        <f t="shared" si="132"/>
        <v>496980.05</v>
      </c>
      <c r="AX506" s="212">
        <f t="shared" si="132"/>
        <v>310248.95</v>
      </c>
      <c r="AY506" s="212">
        <f t="shared" si="132"/>
        <v>765586.17999999993</v>
      </c>
      <c r="AZ506" s="212">
        <f t="shared" si="132"/>
        <v>537623.29</v>
      </c>
      <c r="BA506" s="212">
        <f t="shared" si="132"/>
        <v>527106.26</v>
      </c>
      <c r="BB506" s="212">
        <f t="shared" si="132"/>
        <v>4177649.0100000002</v>
      </c>
      <c r="BC506" s="212">
        <f t="shared" si="132"/>
        <v>511962.64999999997</v>
      </c>
      <c r="BD506" s="212">
        <f t="shared" si="132"/>
        <v>6404402.0999999996</v>
      </c>
      <c r="BE506" s="212">
        <f t="shared" si="132"/>
        <v>1620852.7</v>
      </c>
      <c r="BF506" s="212">
        <f t="shared" si="132"/>
        <v>439937.28000000003</v>
      </c>
      <c r="BG506" s="212">
        <f t="shared" si="132"/>
        <v>635979.86</v>
      </c>
      <c r="BH506" s="212">
        <f t="shared" si="132"/>
        <v>3406152.63</v>
      </c>
      <c r="BI506" s="212">
        <f t="shared" si="132"/>
        <v>371500.77</v>
      </c>
      <c r="BJ506" s="212">
        <f t="shared" si="132"/>
        <v>187704.95999999996</v>
      </c>
      <c r="BK506" s="212">
        <f t="shared" si="132"/>
        <v>447762.21</v>
      </c>
      <c r="BL506" s="212">
        <f t="shared" si="132"/>
        <v>420051.52999999997</v>
      </c>
      <c r="BM506" s="212">
        <f t="shared" si="132"/>
        <v>3752898.2</v>
      </c>
      <c r="BN506" s="212">
        <f t="shared" si="132"/>
        <v>1519004.96</v>
      </c>
      <c r="BO506" s="212">
        <f t="shared" si="132"/>
        <v>997761.15</v>
      </c>
      <c r="BP506" s="212">
        <f t="shared" si="132"/>
        <v>1084528.2100000002</v>
      </c>
      <c r="BQ506" s="212">
        <f t="shared" ref="BQ506:CM506" si="133">+BQ279+BQ280+BQ281+BQ282+BQ283</f>
        <v>802140.48</v>
      </c>
      <c r="BR506" s="212">
        <f t="shared" si="133"/>
        <v>699138.21</v>
      </c>
      <c r="BS506" s="212">
        <f t="shared" si="133"/>
        <v>11499231.049999999</v>
      </c>
      <c r="BT506" s="212">
        <f t="shared" si="133"/>
        <v>1039724.0199999999</v>
      </c>
      <c r="BU506" s="212">
        <f t="shared" si="133"/>
        <v>621739.68999999994</v>
      </c>
      <c r="BV506" s="212">
        <f t="shared" si="133"/>
        <v>4360386.3099999996</v>
      </c>
      <c r="BW506" s="212">
        <f t="shared" si="133"/>
        <v>294350.59999999998</v>
      </c>
      <c r="BX506" s="212">
        <f t="shared" si="133"/>
        <v>789623.58</v>
      </c>
      <c r="BY506" s="212">
        <f t="shared" si="133"/>
        <v>2203414.9800000004</v>
      </c>
      <c r="BZ506" s="212">
        <f t="shared" si="133"/>
        <v>532309.68999999994</v>
      </c>
      <c r="CA506" s="212">
        <f t="shared" si="133"/>
        <v>377854.73</v>
      </c>
      <c r="CB506" s="212">
        <f t="shared" si="133"/>
        <v>553725.87</v>
      </c>
      <c r="CC506" s="212">
        <f t="shared" si="133"/>
        <v>903196.41</v>
      </c>
      <c r="CD506" s="212">
        <f t="shared" si="133"/>
        <v>1763827.82</v>
      </c>
      <c r="CE506" s="212">
        <f t="shared" si="133"/>
        <v>1133360.6300000001</v>
      </c>
      <c r="CF506" s="212">
        <f t="shared" si="133"/>
        <v>1915082.7499999998</v>
      </c>
      <c r="CG506" s="212">
        <f t="shared" si="133"/>
        <v>598804.9</v>
      </c>
      <c r="CH506" s="212">
        <f t="shared" si="133"/>
        <v>578299.31000000006</v>
      </c>
      <c r="CI506" s="212">
        <f t="shared" si="133"/>
        <v>459919.43</v>
      </c>
      <c r="CJ506" s="212">
        <f t="shared" si="133"/>
        <v>467825.73</v>
      </c>
      <c r="CK506" s="212">
        <f t="shared" si="133"/>
        <v>2166382.4699999997</v>
      </c>
      <c r="CL506" s="212">
        <f t="shared" si="133"/>
        <v>361569.17</v>
      </c>
      <c r="CM506" s="212">
        <f t="shared" si="133"/>
        <v>396235.74</v>
      </c>
    </row>
    <row r="507" spans="2:91" s="122" customFormat="1" ht="25.95" customHeight="1">
      <c r="B507" s="122">
        <v>32</v>
      </c>
      <c r="C507" s="217" t="s">
        <v>722</v>
      </c>
      <c r="D507" s="212">
        <f>+D277+D278+D284+D285+D295+D296+D297+D298+D299+D301+D302</f>
        <v>934132</v>
      </c>
      <c r="E507" s="212">
        <f t="shared" ref="E507:BP507" si="134">+E277+E278+E284+E285+E295+E296+E297+E298+E299+E301+E302</f>
        <v>30018</v>
      </c>
      <c r="F507" s="212">
        <f t="shared" si="134"/>
        <v>12</v>
      </c>
      <c r="G507" s="212">
        <f t="shared" si="134"/>
        <v>23279.61</v>
      </c>
      <c r="H507" s="212">
        <f t="shared" si="134"/>
        <v>10500</v>
      </c>
      <c r="I507" s="212">
        <f t="shared" si="134"/>
        <v>24499.23</v>
      </c>
      <c r="J507" s="212">
        <f t="shared" si="134"/>
        <v>120012</v>
      </c>
      <c r="K507" s="212">
        <f t="shared" si="134"/>
        <v>23960.799999999999</v>
      </c>
      <c r="L507" s="212">
        <f t="shared" si="134"/>
        <v>0</v>
      </c>
      <c r="M507" s="212">
        <f t="shared" si="134"/>
        <v>41915</v>
      </c>
      <c r="N507" s="212">
        <f t="shared" si="134"/>
        <v>449893</v>
      </c>
      <c r="O507" s="212">
        <f t="shared" si="134"/>
        <v>12</v>
      </c>
      <c r="P507" s="212">
        <f t="shared" si="134"/>
        <v>448794.89</v>
      </c>
      <c r="Q507" s="212">
        <f t="shared" si="134"/>
        <v>58887.54</v>
      </c>
      <c r="R507" s="212">
        <f t="shared" si="134"/>
        <v>53991.82</v>
      </c>
      <c r="S507" s="212">
        <f t="shared" si="134"/>
        <v>41454.26</v>
      </c>
      <c r="T507" s="212">
        <f t="shared" si="134"/>
        <v>150801.04999999999</v>
      </c>
      <c r="U507" s="212">
        <f t="shared" si="134"/>
        <v>52698.57</v>
      </c>
      <c r="V507" s="212">
        <f t="shared" si="134"/>
        <v>55326.03</v>
      </c>
      <c r="W507" s="212">
        <f t="shared" si="134"/>
        <v>179.03</v>
      </c>
      <c r="X507" s="212">
        <f t="shared" si="134"/>
        <v>6165555.7000000002</v>
      </c>
      <c r="Y507" s="212">
        <f t="shared" si="134"/>
        <v>78</v>
      </c>
      <c r="Z507" s="212">
        <f t="shared" si="134"/>
        <v>46257.31</v>
      </c>
      <c r="AA507" s="212">
        <f t="shared" si="134"/>
        <v>314693.42</v>
      </c>
      <c r="AB507" s="212">
        <f t="shared" si="134"/>
        <v>193892.49</v>
      </c>
      <c r="AC507" s="212">
        <f t="shared" si="134"/>
        <v>20762.86</v>
      </c>
      <c r="AD507" s="212">
        <f t="shared" si="134"/>
        <v>30570.92</v>
      </c>
      <c r="AE507" s="212">
        <f t="shared" si="134"/>
        <v>34877.68</v>
      </c>
      <c r="AF507" s="212">
        <f t="shared" si="134"/>
        <v>56484.72</v>
      </c>
      <c r="AG507" s="212">
        <f t="shared" si="134"/>
        <v>11700</v>
      </c>
      <c r="AH507" s="212">
        <f t="shared" si="134"/>
        <v>424295.93</v>
      </c>
      <c r="AI507" s="212">
        <f t="shared" si="134"/>
        <v>1025396.73</v>
      </c>
      <c r="AJ507" s="212">
        <f t="shared" si="134"/>
        <v>77738.510000000009</v>
      </c>
      <c r="AK507" s="212">
        <f t="shared" si="134"/>
        <v>70474.570000000007</v>
      </c>
      <c r="AL507" s="212">
        <f t="shared" si="134"/>
        <v>36673.519999999997</v>
      </c>
      <c r="AM507" s="212">
        <f t="shared" si="134"/>
        <v>302070.28000000003</v>
      </c>
      <c r="AN507" s="212">
        <f t="shared" si="134"/>
        <v>52159.88</v>
      </c>
      <c r="AO507" s="212">
        <f t="shared" si="134"/>
        <v>34310.07</v>
      </c>
      <c r="AP507" s="212">
        <f t="shared" si="134"/>
        <v>29642.6</v>
      </c>
      <c r="AQ507" s="212">
        <f t="shared" si="134"/>
        <v>109266.47</v>
      </c>
      <c r="AR507" s="212">
        <f t="shared" si="134"/>
        <v>18969.48</v>
      </c>
      <c r="AS507" s="212">
        <f t="shared" si="134"/>
        <v>24742.720000000001</v>
      </c>
      <c r="AT507" s="212">
        <f t="shared" si="134"/>
        <v>36303.839999999997</v>
      </c>
      <c r="AU507" s="212">
        <f t="shared" si="134"/>
        <v>46623.74</v>
      </c>
      <c r="AV507" s="212">
        <f t="shared" si="134"/>
        <v>48385.93</v>
      </c>
      <c r="AW507" s="212">
        <f t="shared" si="134"/>
        <v>149012.49</v>
      </c>
      <c r="AX507" s="212">
        <f t="shared" si="134"/>
        <v>18131.77</v>
      </c>
      <c r="AY507" s="212">
        <f t="shared" si="134"/>
        <v>22404.34</v>
      </c>
      <c r="AZ507" s="212">
        <f t="shared" si="134"/>
        <v>29022.46</v>
      </c>
      <c r="BA507" s="212">
        <f t="shared" si="134"/>
        <v>24311.07</v>
      </c>
      <c r="BB507" s="212">
        <f t="shared" si="134"/>
        <v>396909.95</v>
      </c>
      <c r="BC507" s="212">
        <f t="shared" si="134"/>
        <v>19990.830000000002</v>
      </c>
      <c r="BD507" s="212">
        <f t="shared" si="134"/>
        <v>6108742.54</v>
      </c>
      <c r="BE507" s="212">
        <f t="shared" si="134"/>
        <v>446795.14</v>
      </c>
      <c r="BF507" s="212">
        <f t="shared" si="134"/>
        <v>1790</v>
      </c>
      <c r="BG507" s="212">
        <f t="shared" si="134"/>
        <v>24</v>
      </c>
      <c r="BH507" s="212">
        <f t="shared" si="134"/>
        <v>9375.51</v>
      </c>
      <c r="BI507" s="212">
        <f t="shared" si="134"/>
        <v>0</v>
      </c>
      <c r="BJ507" s="212">
        <f t="shared" si="134"/>
        <v>12006</v>
      </c>
      <c r="BK507" s="212">
        <f t="shared" si="134"/>
        <v>120814.55</v>
      </c>
      <c r="BL507" s="212">
        <f t="shared" si="134"/>
        <v>248454.39</v>
      </c>
      <c r="BM507" s="212">
        <f t="shared" si="134"/>
        <v>77004.069999999992</v>
      </c>
      <c r="BN507" s="212">
        <f t="shared" si="134"/>
        <v>207967.47999999998</v>
      </c>
      <c r="BO507" s="212">
        <f t="shared" si="134"/>
        <v>114084</v>
      </c>
      <c r="BP507" s="212">
        <f t="shared" si="134"/>
        <v>286082</v>
      </c>
      <c r="BQ507" s="212">
        <f t="shared" ref="BQ507:CM507" si="135">+BQ277+BQ278+BQ284+BQ285+BQ295+BQ296+BQ297+BQ298+BQ299+BQ301+BQ302</f>
        <v>253764.67</v>
      </c>
      <c r="BR507" s="212">
        <f t="shared" si="135"/>
        <v>370066</v>
      </c>
      <c r="BS507" s="212">
        <f t="shared" si="135"/>
        <v>337897.14</v>
      </c>
      <c r="BT507" s="212">
        <f t="shared" si="135"/>
        <v>6</v>
      </c>
      <c r="BU507" s="212">
        <f t="shared" si="135"/>
        <v>116905.01000000001</v>
      </c>
      <c r="BV507" s="212">
        <f t="shared" si="135"/>
        <v>471378.57</v>
      </c>
      <c r="BW507" s="212">
        <f t="shared" si="135"/>
        <v>0</v>
      </c>
      <c r="BX507" s="212">
        <f t="shared" si="135"/>
        <v>174931.89</v>
      </c>
      <c r="BY507" s="212">
        <f t="shared" si="135"/>
        <v>379228.85</v>
      </c>
      <c r="BZ507" s="212">
        <f t="shared" si="135"/>
        <v>134782.89000000001</v>
      </c>
      <c r="CA507" s="212">
        <f t="shared" si="135"/>
        <v>160672.9</v>
      </c>
      <c r="CB507" s="212">
        <f t="shared" si="135"/>
        <v>21787.05</v>
      </c>
      <c r="CC507" s="212">
        <f t="shared" si="135"/>
        <v>911.02</v>
      </c>
      <c r="CD507" s="212">
        <f t="shared" si="135"/>
        <v>82170.75</v>
      </c>
      <c r="CE507" s="212">
        <f t="shared" si="135"/>
        <v>18959.61</v>
      </c>
      <c r="CF507" s="212">
        <f t="shared" si="135"/>
        <v>321453.48</v>
      </c>
      <c r="CG507" s="212">
        <f t="shared" si="135"/>
        <v>122852.07</v>
      </c>
      <c r="CH507" s="212">
        <f t="shared" si="135"/>
        <v>12</v>
      </c>
      <c r="CI507" s="212">
        <f t="shared" si="135"/>
        <v>1194.3499999999999</v>
      </c>
      <c r="CJ507" s="212">
        <f t="shared" si="135"/>
        <v>6</v>
      </c>
      <c r="CK507" s="212">
        <f t="shared" si="135"/>
        <v>236</v>
      </c>
      <c r="CL507" s="212">
        <f t="shared" si="135"/>
        <v>333650.18</v>
      </c>
      <c r="CM507" s="212">
        <f t="shared" si="135"/>
        <v>32488.48</v>
      </c>
    </row>
    <row r="508" spans="2:91" s="122" customFormat="1" ht="25.95" customHeight="1">
      <c r="B508" s="122">
        <v>33</v>
      </c>
      <c r="C508" s="218" t="s">
        <v>723</v>
      </c>
      <c r="D508" s="212">
        <f>+D303+D304+D305+D306+D307+D308+D310+D311+D312+D313</f>
        <v>910770</v>
      </c>
      <c r="E508" s="212">
        <f t="shared" ref="E508:BP508" si="136">+E303+E304+E305+E306+E307+E308+E310+E311+E312+E313</f>
        <v>157000</v>
      </c>
      <c r="F508" s="212">
        <f t="shared" si="136"/>
        <v>604322.77</v>
      </c>
      <c r="G508" s="212">
        <f t="shared" si="136"/>
        <v>266946.40000000002</v>
      </c>
      <c r="H508" s="212">
        <f t="shared" si="136"/>
        <v>497661.25</v>
      </c>
      <c r="I508" s="212">
        <f t="shared" si="136"/>
        <v>2839980.0199999996</v>
      </c>
      <c r="J508" s="212">
        <f t="shared" si="136"/>
        <v>3390926</v>
      </c>
      <c r="K508" s="212">
        <f t="shared" si="136"/>
        <v>1466098.5</v>
      </c>
      <c r="L508" s="212">
        <f t="shared" si="136"/>
        <v>1765568.65</v>
      </c>
      <c r="M508" s="212">
        <f t="shared" si="136"/>
        <v>465342</v>
      </c>
      <c r="N508" s="212">
        <f t="shared" si="136"/>
        <v>4563249.2300000004</v>
      </c>
      <c r="O508" s="212">
        <f t="shared" si="136"/>
        <v>555718.5</v>
      </c>
      <c r="P508" s="212">
        <f t="shared" si="136"/>
        <v>2941260.15</v>
      </c>
      <c r="Q508" s="212">
        <f t="shared" si="136"/>
        <v>3415081.15</v>
      </c>
      <c r="R508" s="212">
        <f t="shared" si="136"/>
        <v>5473491.1200000001</v>
      </c>
      <c r="S508" s="212">
        <f t="shared" si="136"/>
        <v>1259196.55</v>
      </c>
      <c r="T508" s="212">
        <f t="shared" si="136"/>
        <v>1860853.41</v>
      </c>
      <c r="U508" s="212">
        <f t="shared" si="136"/>
        <v>1429105.8299999998</v>
      </c>
      <c r="V508" s="212">
        <f t="shared" si="136"/>
        <v>298582.93</v>
      </c>
      <c r="W508" s="212">
        <f t="shared" si="136"/>
        <v>738344.75</v>
      </c>
      <c r="X508" s="212">
        <f t="shared" si="136"/>
        <v>1175612.32</v>
      </c>
      <c r="Y508" s="212">
        <f t="shared" si="136"/>
        <v>1441482.5</v>
      </c>
      <c r="Z508" s="212">
        <f t="shared" si="136"/>
        <v>393890</v>
      </c>
      <c r="AA508" s="212">
        <f t="shared" si="136"/>
        <v>2785926.96</v>
      </c>
      <c r="AB508" s="212">
        <f t="shared" si="136"/>
        <v>133095</v>
      </c>
      <c r="AC508" s="212">
        <f t="shared" si="136"/>
        <v>1042886.02</v>
      </c>
      <c r="AD508" s="212">
        <f t="shared" si="136"/>
        <v>40435</v>
      </c>
      <c r="AE508" s="212">
        <f t="shared" si="136"/>
        <v>3053854.25</v>
      </c>
      <c r="AF508" s="212">
        <f t="shared" si="136"/>
        <v>91256</v>
      </c>
      <c r="AG508" s="212">
        <f t="shared" si="136"/>
        <v>2212913.81</v>
      </c>
      <c r="AH508" s="212">
        <f t="shared" si="136"/>
        <v>385689.75</v>
      </c>
      <c r="AI508" s="212">
        <f t="shared" si="136"/>
        <v>2136233.31</v>
      </c>
      <c r="AJ508" s="212">
        <f t="shared" si="136"/>
        <v>392244</v>
      </c>
      <c r="AK508" s="212">
        <f t="shared" si="136"/>
        <v>1760310.3</v>
      </c>
      <c r="AL508" s="212">
        <f t="shared" si="136"/>
        <v>1299975.56</v>
      </c>
      <c r="AM508" s="212">
        <f t="shared" si="136"/>
        <v>173465.1</v>
      </c>
      <c r="AN508" s="212">
        <f t="shared" si="136"/>
        <v>30000</v>
      </c>
      <c r="AO508" s="212">
        <f t="shared" si="136"/>
        <v>224032.35</v>
      </c>
      <c r="AP508" s="212">
        <f t="shared" si="136"/>
        <v>1468526.5</v>
      </c>
      <c r="AQ508" s="212">
        <f t="shared" si="136"/>
        <v>402785.75</v>
      </c>
      <c r="AR508" s="212">
        <f t="shared" si="136"/>
        <v>82039</v>
      </c>
      <c r="AS508" s="212">
        <f t="shared" si="136"/>
        <v>142565.75</v>
      </c>
      <c r="AT508" s="212">
        <f t="shared" si="136"/>
        <v>262803.90000000002</v>
      </c>
      <c r="AU508" s="212">
        <f t="shared" si="136"/>
        <v>675941</v>
      </c>
      <c r="AV508" s="212">
        <f t="shared" si="136"/>
        <v>1039735.5</v>
      </c>
      <c r="AW508" s="212">
        <f t="shared" si="136"/>
        <v>424593.5</v>
      </c>
      <c r="AX508" s="212">
        <f t="shared" si="136"/>
        <v>168548.35</v>
      </c>
      <c r="AY508" s="212">
        <f t="shared" si="136"/>
        <v>404536</v>
      </c>
      <c r="AZ508" s="212">
        <f t="shared" si="136"/>
        <v>272158.15000000002</v>
      </c>
      <c r="BA508" s="212">
        <f t="shared" si="136"/>
        <v>50685.5</v>
      </c>
      <c r="BB508" s="212">
        <f t="shared" si="136"/>
        <v>611798</v>
      </c>
      <c r="BC508" s="212">
        <f t="shared" si="136"/>
        <v>80199.199999999997</v>
      </c>
      <c r="BD508" s="212">
        <f t="shared" si="136"/>
        <v>1049666.5</v>
      </c>
      <c r="BE508" s="212">
        <f t="shared" si="136"/>
        <v>1187608.69</v>
      </c>
      <c r="BF508" s="212">
        <f t="shared" si="136"/>
        <v>1827510.51</v>
      </c>
      <c r="BG508" s="212">
        <f t="shared" si="136"/>
        <v>369455.26</v>
      </c>
      <c r="BH508" s="212">
        <f t="shared" si="136"/>
        <v>1589792.59</v>
      </c>
      <c r="BI508" s="212">
        <f t="shared" si="136"/>
        <v>202293</v>
      </c>
      <c r="BJ508" s="212">
        <f t="shared" si="136"/>
        <v>71175.75</v>
      </c>
      <c r="BK508" s="212">
        <f t="shared" si="136"/>
        <v>1127947.25</v>
      </c>
      <c r="BL508" s="212">
        <f t="shared" si="136"/>
        <v>171555</v>
      </c>
      <c r="BM508" s="212">
        <f t="shared" si="136"/>
        <v>1399527.7</v>
      </c>
      <c r="BN508" s="212">
        <f t="shared" si="136"/>
        <v>1312099.75</v>
      </c>
      <c r="BO508" s="212">
        <f t="shared" si="136"/>
        <v>571294.5</v>
      </c>
      <c r="BP508" s="212">
        <f t="shared" si="136"/>
        <v>780821.75</v>
      </c>
      <c r="BQ508" s="212">
        <f t="shared" ref="BQ508:CM508" si="137">+BQ303+BQ304+BQ305+BQ306+BQ307+BQ308+BQ310+BQ311+BQ312+BQ313</f>
        <v>1055435.0899999999</v>
      </c>
      <c r="BR508" s="212">
        <f t="shared" si="137"/>
        <v>413372.8</v>
      </c>
      <c r="BS508" s="212">
        <f t="shared" si="137"/>
        <v>2705806.69</v>
      </c>
      <c r="BT508" s="212">
        <f t="shared" si="137"/>
        <v>5146936.25</v>
      </c>
      <c r="BU508" s="212">
        <f t="shared" si="137"/>
        <v>808156.35</v>
      </c>
      <c r="BV508" s="212">
        <f t="shared" si="137"/>
        <v>421948.5</v>
      </c>
      <c r="BW508" s="212">
        <f t="shared" si="137"/>
        <v>635111.5</v>
      </c>
      <c r="BX508" s="212">
        <f t="shared" si="137"/>
        <v>93867.199999999997</v>
      </c>
      <c r="BY508" s="212">
        <f t="shared" si="137"/>
        <v>506972.75</v>
      </c>
      <c r="BZ508" s="212">
        <f t="shared" si="137"/>
        <v>250153</v>
      </c>
      <c r="CA508" s="212">
        <f t="shared" si="137"/>
        <v>57356.5</v>
      </c>
      <c r="CB508" s="212">
        <f t="shared" si="137"/>
        <v>398951</v>
      </c>
      <c r="CC508" s="212">
        <f t="shared" si="137"/>
        <v>632647.17000000004</v>
      </c>
      <c r="CD508" s="212">
        <f t="shared" si="137"/>
        <v>623058.98</v>
      </c>
      <c r="CE508" s="212">
        <f t="shared" si="137"/>
        <v>2529740.75</v>
      </c>
      <c r="CF508" s="212">
        <f t="shared" si="137"/>
        <v>4446558.25</v>
      </c>
      <c r="CG508" s="212">
        <f t="shared" si="137"/>
        <v>1674632</v>
      </c>
      <c r="CH508" s="212">
        <f t="shared" si="137"/>
        <v>1066081.75</v>
      </c>
      <c r="CI508" s="212">
        <f t="shared" si="137"/>
        <v>555210</v>
      </c>
      <c r="CJ508" s="212">
        <f t="shared" si="137"/>
        <v>1502741.75</v>
      </c>
      <c r="CK508" s="212">
        <f t="shared" si="137"/>
        <v>2916067.79</v>
      </c>
      <c r="CL508" s="212">
        <f t="shared" si="137"/>
        <v>1043631.5</v>
      </c>
      <c r="CM508" s="212">
        <f t="shared" si="137"/>
        <v>1519251</v>
      </c>
    </row>
    <row r="509" spans="2:91" s="122" customFormat="1" ht="25.95" customHeight="1">
      <c r="B509" s="122">
        <v>34</v>
      </c>
      <c r="C509" s="217" t="s">
        <v>724</v>
      </c>
      <c r="D509" s="212">
        <f>+D384+D385+D386</f>
        <v>0</v>
      </c>
      <c r="E509" s="212">
        <f t="shared" ref="E509:BP509" si="138">+E384+E385+E386</f>
        <v>0</v>
      </c>
      <c r="F509" s="212">
        <f t="shared" si="138"/>
        <v>0</v>
      </c>
      <c r="G509" s="212">
        <f t="shared" si="138"/>
        <v>0</v>
      </c>
      <c r="H509" s="212">
        <f t="shared" si="138"/>
        <v>0</v>
      </c>
      <c r="I509" s="212">
        <f t="shared" si="138"/>
        <v>0</v>
      </c>
      <c r="J509" s="212">
        <f t="shared" si="138"/>
        <v>0</v>
      </c>
      <c r="K509" s="212">
        <f t="shared" si="138"/>
        <v>0</v>
      </c>
      <c r="L509" s="212">
        <f t="shared" si="138"/>
        <v>0</v>
      </c>
      <c r="M509" s="212">
        <f t="shared" si="138"/>
        <v>0</v>
      </c>
      <c r="N509" s="212">
        <f t="shared" si="138"/>
        <v>0</v>
      </c>
      <c r="O509" s="212">
        <f t="shared" si="138"/>
        <v>0</v>
      </c>
      <c r="P509" s="212">
        <f t="shared" si="138"/>
        <v>0</v>
      </c>
      <c r="Q509" s="212">
        <f t="shared" si="138"/>
        <v>0</v>
      </c>
      <c r="R509" s="212">
        <f t="shared" si="138"/>
        <v>0</v>
      </c>
      <c r="S509" s="212">
        <f t="shared" si="138"/>
        <v>0</v>
      </c>
      <c r="T509" s="212">
        <f t="shared" si="138"/>
        <v>0</v>
      </c>
      <c r="U509" s="212">
        <f t="shared" si="138"/>
        <v>0</v>
      </c>
      <c r="V509" s="212">
        <f t="shared" si="138"/>
        <v>0</v>
      </c>
      <c r="W509" s="212">
        <f t="shared" si="138"/>
        <v>0</v>
      </c>
      <c r="X509" s="212">
        <f t="shared" si="138"/>
        <v>0</v>
      </c>
      <c r="Y509" s="212">
        <f t="shared" si="138"/>
        <v>0</v>
      </c>
      <c r="Z509" s="212">
        <f t="shared" si="138"/>
        <v>0</v>
      </c>
      <c r="AA509" s="212">
        <f t="shared" si="138"/>
        <v>0</v>
      </c>
      <c r="AB509" s="212">
        <f t="shared" si="138"/>
        <v>0</v>
      </c>
      <c r="AC509" s="212">
        <f t="shared" si="138"/>
        <v>0</v>
      </c>
      <c r="AD509" s="212">
        <f t="shared" si="138"/>
        <v>0</v>
      </c>
      <c r="AE509" s="212">
        <f t="shared" si="138"/>
        <v>0</v>
      </c>
      <c r="AF509" s="212">
        <f t="shared" si="138"/>
        <v>0</v>
      </c>
      <c r="AG509" s="212">
        <f t="shared" si="138"/>
        <v>0</v>
      </c>
      <c r="AH509" s="212">
        <f t="shared" si="138"/>
        <v>0</v>
      </c>
      <c r="AI509" s="212">
        <f t="shared" si="138"/>
        <v>0</v>
      </c>
      <c r="AJ509" s="212">
        <f t="shared" si="138"/>
        <v>0</v>
      </c>
      <c r="AK509" s="212">
        <f t="shared" si="138"/>
        <v>0</v>
      </c>
      <c r="AL509" s="212">
        <f t="shared" si="138"/>
        <v>0</v>
      </c>
      <c r="AM509" s="212">
        <f t="shared" si="138"/>
        <v>0</v>
      </c>
      <c r="AN509" s="212">
        <f t="shared" si="138"/>
        <v>0</v>
      </c>
      <c r="AO509" s="212">
        <f t="shared" si="138"/>
        <v>0</v>
      </c>
      <c r="AP509" s="212">
        <f t="shared" si="138"/>
        <v>0</v>
      </c>
      <c r="AQ509" s="212">
        <f t="shared" si="138"/>
        <v>0</v>
      </c>
      <c r="AR509" s="212">
        <f t="shared" si="138"/>
        <v>0</v>
      </c>
      <c r="AS509" s="212">
        <f t="shared" si="138"/>
        <v>311938</v>
      </c>
      <c r="AT509" s="212">
        <f t="shared" si="138"/>
        <v>0</v>
      </c>
      <c r="AU509" s="212">
        <f t="shared" si="138"/>
        <v>150000</v>
      </c>
      <c r="AV509" s="212">
        <f t="shared" si="138"/>
        <v>0</v>
      </c>
      <c r="AW509" s="212">
        <f t="shared" si="138"/>
        <v>0</v>
      </c>
      <c r="AX509" s="212">
        <f t="shared" si="138"/>
        <v>94100</v>
      </c>
      <c r="AY509" s="212">
        <f t="shared" si="138"/>
        <v>0</v>
      </c>
      <c r="AZ509" s="212">
        <f t="shared" si="138"/>
        <v>0</v>
      </c>
      <c r="BA509" s="212">
        <f t="shared" si="138"/>
        <v>0</v>
      </c>
      <c r="BB509" s="212">
        <f t="shared" si="138"/>
        <v>0</v>
      </c>
      <c r="BC509" s="212">
        <f t="shared" si="138"/>
        <v>0</v>
      </c>
      <c r="BD509" s="212">
        <f t="shared" si="138"/>
        <v>0</v>
      </c>
      <c r="BE509" s="212">
        <f t="shared" si="138"/>
        <v>0</v>
      </c>
      <c r="BF509" s="212">
        <f t="shared" si="138"/>
        <v>387555.89</v>
      </c>
      <c r="BG509" s="212">
        <f t="shared" si="138"/>
        <v>0</v>
      </c>
      <c r="BH509" s="212">
        <f t="shared" si="138"/>
        <v>2770000</v>
      </c>
      <c r="BI509" s="212">
        <f t="shared" si="138"/>
        <v>0</v>
      </c>
      <c r="BJ509" s="212">
        <f t="shared" si="138"/>
        <v>0</v>
      </c>
      <c r="BK509" s="212">
        <f t="shared" si="138"/>
        <v>0</v>
      </c>
      <c r="BL509" s="212">
        <f t="shared" si="138"/>
        <v>0</v>
      </c>
      <c r="BM509" s="212">
        <f t="shared" si="138"/>
        <v>0</v>
      </c>
      <c r="BN509" s="212">
        <f t="shared" si="138"/>
        <v>0</v>
      </c>
      <c r="BO509" s="212">
        <f t="shared" si="138"/>
        <v>0</v>
      </c>
      <c r="BP509" s="212">
        <f t="shared" si="138"/>
        <v>0</v>
      </c>
      <c r="BQ509" s="212">
        <f t="shared" ref="BQ509:CM509" si="139">+BQ384+BQ385+BQ386</f>
        <v>0</v>
      </c>
      <c r="BR509" s="212">
        <f t="shared" si="139"/>
        <v>0</v>
      </c>
      <c r="BS509" s="212">
        <f t="shared" si="139"/>
        <v>0</v>
      </c>
      <c r="BT509" s="212">
        <f t="shared" si="139"/>
        <v>0</v>
      </c>
      <c r="BU509" s="212">
        <f t="shared" si="139"/>
        <v>0</v>
      </c>
      <c r="BV509" s="212">
        <f t="shared" si="139"/>
        <v>0</v>
      </c>
      <c r="BW509" s="212">
        <f t="shared" si="139"/>
        <v>0</v>
      </c>
      <c r="BX509" s="212">
        <f t="shared" si="139"/>
        <v>0</v>
      </c>
      <c r="BY509" s="212">
        <f t="shared" si="139"/>
        <v>0</v>
      </c>
      <c r="BZ509" s="212">
        <f t="shared" si="139"/>
        <v>3542.49</v>
      </c>
      <c r="CA509" s="212">
        <f t="shared" si="139"/>
        <v>0</v>
      </c>
      <c r="CB509" s="212">
        <f t="shared" si="139"/>
        <v>0</v>
      </c>
      <c r="CC509" s="212">
        <f t="shared" si="139"/>
        <v>0</v>
      </c>
      <c r="CD509" s="212">
        <f t="shared" si="139"/>
        <v>0</v>
      </c>
      <c r="CE509" s="212">
        <f t="shared" si="139"/>
        <v>0</v>
      </c>
      <c r="CF509" s="212">
        <f t="shared" si="139"/>
        <v>0</v>
      </c>
      <c r="CG509" s="212">
        <f t="shared" si="139"/>
        <v>0</v>
      </c>
      <c r="CH509" s="212">
        <f t="shared" si="139"/>
        <v>0</v>
      </c>
      <c r="CI509" s="212">
        <f t="shared" si="139"/>
        <v>0</v>
      </c>
      <c r="CJ509" s="212">
        <f t="shared" si="139"/>
        <v>0</v>
      </c>
      <c r="CK509" s="212">
        <f t="shared" si="139"/>
        <v>0</v>
      </c>
      <c r="CL509" s="212">
        <f t="shared" si="139"/>
        <v>0</v>
      </c>
      <c r="CM509" s="212">
        <f t="shared" si="139"/>
        <v>0</v>
      </c>
    </row>
    <row r="510" spans="2:91" s="122" customFormat="1" ht="25.95" customHeight="1">
      <c r="B510" s="122">
        <v>35</v>
      </c>
      <c r="C510" s="218" t="s">
        <v>725</v>
      </c>
      <c r="D510" s="212">
        <f>+D402+D403+D404+D405+D406+D407+D408+D409+D410+D411+D412+D413+D414+D415+D416+D417+D418+D419+D420+D421+D432+D433+D434+D435+D436+D437+D438+D439+D440+D441+D442+D443+D444+D445</f>
        <v>5558500</v>
      </c>
      <c r="E510" s="212">
        <f t="shared" ref="E510:BP510" si="140">+E402+E403+E404+E405+E406+E407+E408+E409+E410+E411+E412+E413+E414+E415+E416+E417+E418+E419+E420+E421+E432+E433+E434+E435+E436+E437+E438+E439+E440+E441+E442+E443+E444+E445</f>
        <v>1773026.95</v>
      </c>
      <c r="F510" s="212">
        <f t="shared" si="140"/>
        <v>1000924.75</v>
      </c>
      <c r="G510" s="212">
        <f t="shared" si="140"/>
        <v>381990</v>
      </c>
      <c r="H510" s="212">
        <f t="shared" si="140"/>
        <v>147400</v>
      </c>
      <c r="I510" s="212">
        <f t="shared" si="140"/>
        <v>2297714.9500000002</v>
      </c>
      <c r="J510" s="212">
        <f t="shared" si="140"/>
        <v>6205959.4000000004</v>
      </c>
      <c r="K510" s="212">
        <f t="shared" si="140"/>
        <v>6420475.3799999999</v>
      </c>
      <c r="L510" s="212">
        <f t="shared" si="140"/>
        <v>715614</v>
      </c>
      <c r="M510" s="212">
        <f t="shared" si="140"/>
        <v>3456615.37</v>
      </c>
      <c r="N510" s="212">
        <f t="shared" si="140"/>
        <v>1411620.01</v>
      </c>
      <c r="O510" s="212">
        <f t="shared" si="140"/>
        <v>194264</v>
      </c>
      <c r="P510" s="212">
        <f t="shared" si="140"/>
        <v>5971659.8900000006</v>
      </c>
      <c r="Q510" s="212">
        <f t="shared" si="140"/>
        <v>622814.87</v>
      </c>
      <c r="R510" s="212">
        <f t="shared" si="140"/>
        <v>1273357.46</v>
      </c>
      <c r="S510" s="212">
        <f t="shared" si="140"/>
        <v>3281716.01</v>
      </c>
      <c r="T510" s="212">
        <f t="shared" si="140"/>
        <v>59600</v>
      </c>
      <c r="U510" s="212">
        <f t="shared" si="140"/>
        <v>768675.99</v>
      </c>
      <c r="V510" s="212">
        <f t="shared" si="140"/>
        <v>1017443.12</v>
      </c>
      <c r="W510" s="212">
        <f t="shared" si="140"/>
        <v>232932</v>
      </c>
      <c r="X510" s="212">
        <f t="shared" si="140"/>
        <v>880575.51</v>
      </c>
      <c r="Y510" s="212">
        <f t="shared" si="140"/>
        <v>2175964.5699999998</v>
      </c>
      <c r="Z510" s="212">
        <f t="shared" si="140"/>
        <v>647474.46</v>
      </c>
      <c r="AA510" s="212">
        <f t="shared" si="140"/>
        <v>600000</v>
      </c>
      <c r="AB510" s="212">
        <f t="shared" si="140"/>
        <v>17780</v>
      </c>
      <c r="AC510" s="212">
        <f t="shared" si="140"/>
        <v>669084</v>
      </c>
      <c r="AD510" s="212">
        <f t="shared" si="140"/>
        <v>1133154.2</v>
      </c>
      <c r="AE510" s="212">
        <f t="shared" si="140"/>
        <v>968381</v>
      </c>
      <c r="AF510" s="212">
        <f t="shared" si="140"/>
        <v>143766</v>
      </c>
      <c r="AG510" s="212">
        <f t="shared" si="140"/>
        <v>380430</v>
      </c>
      <c r="AH510" s="212">
        <f t="shared" si="140"/>
        <v>239278</v>
      </c>
      <c r="AI510" s="212">
        <f t="shared" si="140"/>
        <v>176603.47</v>
      </c>
      <c r="AJ510" s="212">
        <f t="shared" si="140"/>
        <v>544866</v>
      </c>
      <c r="AK510" s="212">
        <f t="shared" si="140"/>
        <v>665615</v>
      </c>
      <c r="AL510" s="212">
        <f t="shared" si="140"/>
        <v>294137.73</v>
      </c>
      <c r="AM510" s="212">
        <f t="shared" si="140"/>
        <v>0</v>
      </c>
      <c r="AN510" s="212">
        <f t="shared" si="140"/>
        <v>176700</v>
      </c>
      <c r="AO510" s="212">
        <f t="shared" si="140"/>
        <v>4253945</v>
      </c>
      <c r="AP510" s="212">
        <f t="shared" si="140"/>
        <v>139746.9</v>
      </c>
      <c r="AQ510" s="212">
        <f t="shared" si="140"/>
        <v>135071</v>
      </c>
      <c r="AR510" s="212">
        <f t="shared" si="140"/>
        <v>80000</v>
      </c>
      <c r="AS510" s="212">
        <f t="shared" si="140"/>
        <v>2054369.6</v>
      </c>
      <c r="AT510" s="212">
        <f t="shared" si="140"/>
        <v>27002</v>
      </c>
      <c r="AU510" s="212">
        <f t="shared" si="140"/>
        <v>5043405</v>
      </c>
      <c r="AV510" s="212">
        <f t="shared" si="140"/>
        <v>0</v>
      </c>
      <c r="AW510" s="212">
        <f t="shared" si="140"/>
        <v>3994</v>
      </c>
      <c r="AX510" s="212">
        <f t="shared" si="140"/>
        <v>9458</v>
      </c>
      <c r="AY510" s="212">
        <f t="shared" si="140"/>
        <v>0</v>
      </c>
      <c r="AZ510" s="212">
        <f t="shared" si="140"/>
        <v>253890</v>
      </c>
      <c r="BA510" s="212">
        <f t="shared" si="140"/>
        <v>0</v>
      </c>
      <c r="BB510" s="212">
        <f t="shared" si="140"/>
        <v>0</v>
      </c>
      <c r="BC510" s="212">
        <f t="shared" si="140"/>
        <v>22539</v>
      </c>
      <c r="BD510" s="212">
        <f t="shared" si="140"/>
        <v>1257920</v>
      </c>
      <c r="BE510" s="212">
        <f t="shared" si="140"/>
        <v>8703.68</v>
      </c>
      <c r="BF510" s="212">
        <f t="shared" si="140"/>
        <v>10000</v>
      </c>
      <c r="BG510" s="212">
        <f t="shared" si="140"/>
        <v>1540000</v>
      </c>
      <c r="BH510" s="212">
        <f t="shared" si="140"/>
        <v>68356.600000000006</v>
      </c>
      <c r="BI510" s="212">
        <f t="shared" si="140"/>
        <v>0</v>
      </c>
      <c r="BJ510" s="212">
        <f t="shared" si="140"/>
        <v>29600</v>
      </c>
      <c r="BK510" s="212">
        <f t="shared" si="140"/>
        <v>52600</v>
      </c>
      <c r="BL510" s="212">
        <f t="shared" si="140"/>
        <v>212100</v>
      </c>
      <c r="BM510" s="212">
        <f t="shared" si="140"/>
        <v>300000</v>
      </c>
      <c r="BN510" s="212">
        <f t="shared" si="140"/>
        <v>502225</v>
      </c>
      <c r="BO510" s="212">
        <f t="shared" si="140"/>
        <v>214500</v>
      </c>
      <c r="BP510" s="212">
        <f t="shared" si="140"/>
        <v>0</v>
      </c>
      <c r="BQ510" s="212">
        <f t="shared" ref="BQ510:CM510" si="141">+BQ402+BQ403+BQ404+BQ405+BQ406+BQ407+BQ408+BQ409+BQ410+BQ411+BQ412+BQ413+BQ414+BQ415+BQ416+BQ417+BQ418+BQ419+BQ420+BQ421+BQ432+BQ433+BQ434+BQ435+BQ436+BQ437+BQ438+BQ439+BQ440+BQ441+BQ442+BQ443+BQ444+BQ445</f>
        <v>1106269.8799999999</v>
      </c>
      <c r="BR510" s="212">
        <f t="shared" si="141"/>
        <v>87800</v>
      </c>
      <c r="BS510" s="212">
        <f t="shared" si="141"/>
        <v>9993861.129999999</v>
      </c>
      <c r="BT510" s="212">
        <f t="shared" si="141"/>
        <v>272425.25</v>
      </c>
      <c r="BU510" s="212">
        <f t="shared" si="141"/>
        <v>654400</v>
      </c>
      <c r="BV510" s="212">
        <f t="shared" si="141"/>
        <v>1507845.64</v>
      </c>
      <c r="BW510" s="212">
        <f t="shared" si="141"/>
        <v>2144048.34</v>
      </c>
      <c r="BX510" s="212">
        <f t="shared" si="141"/>
        <v>262541</v>
      </c>
      <c r="BY510" s="212">
        <f t="shared" si="141"/>
        <v>622832</v>
      </c>
      <c r="BZ510" s="212">
        <f t="shared" si="141"/>
        <v>6000</v>
      </c>
      <c r="CA510" s="212">
        <f t="shared" si="141"/>
        <v>207700</v>
      </c>
      <c r="CB510" s="212">
        <f t="shared" si="141"/>
        <v>635886.30000000005</v>
      </c>
      <c r="CC510" s="212">
        <f t="shared" si="141"/>
        <v>2533254.3299999996</v>
      </c>
      <c r="CD510" s="212">
        <f t="shared" si="141"/>
        <v>819684.8</v>
      </c>
      <c r="CE510" s="212">
        <f t="shared" si="141"/>
        <v>1951669.11</v>
      </c>
      <c r="CF510" s="212">
        <f t="shared" si="141"/>
        <v>3254903.2399999998</v>
      </c>
      <c r="CG510" s="212">
        <f t="shared" si="141"/>
        <v>229917.92</v>
      </c>
      <c r="CH510" s="212">
        <f t="shared" si="141"/>
        <v>13500.25</v>
      </c>
      <c r="CI510" s="212">
        <f t="shared" si="141"/>
        <v>24328.49</v>
      </c>
      <c r="CJ510" s="212">
        <f t="shared" si="141"/>
        <v>737510.95</v>
      </c>
      <c r="CK510" s="212">
        <f t="shared" si="141"/>
        <v>1461427.29</v>
      </c>
      <c r="CL510" s="212">
        <f t="shared" si="141"/>
        <v>695301.7</v>
      </c>
      <c r="CM510" s="212">
        <f t="shared" si="141"/>
        <v>406251.53</v>
      </c>
    </row>
    <row r="511" spans="2:91" s="122" customFormat="1" ht="25.95" customHeight="1">
      <c r="B511" s="122">
        <v>36</v>
      </c>
      <c r="C511" s="217" t="s">
        <v>726</v>
      </c>
      <c r="D511" s="212">
        <f>+D422+D423+D424+D425+D426+D427+D428+D429+D430+D431</f>
        <v>1073322.23</v>
      </c>
      <c r="E511" s="212">
        <f t="shared" ref="E511:BP511" si="142">+E422+E423+E424+E425+E426+E427+E428+E429+E430+E431</f>
        <v>0</v>
      </c>
      <c r="F511" s="212">
        <f t="shared" si="142"/>
        <v>0</v>
      </c>
      <c r="G511" s="212">
        <f t="shared" si="142"/>
        <v>0</v>
      </c>
      <c r="H511" s="212">
        <f t="shared" si="142"/>
        <v>0</v>
      </c>
      <c r="I511" s="212">
        <f t="shared" si="142"/>
        <v>0</v>
      </c>
      <c r="J511" s="212">
        <f t="shared" si="142"/>
        <v>0</v>
      </c>
      <c r="K511" s="212">
        <f t="shared" si="142"/>
        <v>0</v>
      </c>
      <c r="L511" s="212">
        <f t="shared" si="142"/>
        <v>0</v>
      </c>
      <c r="M511" s="212">
        <f t="shared" si="142"/>
        <v>0</v>
      </c>
      <c r="N511" s="212">
        <f t="shared" si="142"/>
        <v>0</v>
      </c>
      <c r="O511" s="212">
        <f t="shared" si="142"/>
        <v>0</v>
      </c>
      <c r="P511" s="212">
        <f t="shared" si="142"/>
        <v>2400</v>
      </c>
      <c r="Q511" s="212">
        <f t="shared" si="142"/>
        <v>0</v>
      </c>
      <c r="R511" s="212">
        <f t="shared" si="142"/>
        <v>0</v>
      </c>
      <c r="S511" s="212">
        <f t="shared" si="142"/>
        <v>0</v>
      </c>
      <c r="T511" s="212">
        <f t="shared" si="142"/>
        <v>0</v>
      </c>
      <c r="U511" s="212">
        <f t="shared" si="142"/>
        <v>0</v>
      </c>
      <c r="V511" s="212">
        <f t="shared" si="142"/>
        <v>0</v>
      </c>
      <c r="W511" s="212">
        <f t="shared" si="142"/>
        <v>0</v>
      </c>
      <c r="X511" s="212">
        <f t="shared" si="142"/>
        <v>14500</v>
      </c>
      <c r="Y511" s="212">
        <f t="shared" si="142"/>
        <v>0</v>
      </c>
      <c r="Z511" s="212">
        <f t="shared" si="142"/>
        <v>0</v>
      </c>
      <c r="AA511" s="212">
        <f t="shared" si="142"/>
        <v>0</v>
      </c>
      <c r="AB511" s="212">
        <f t="shared" si="142"/>
        <v>0</v>
      </c>
      <c r="AC511" s="212">
        <f t="shared" si="142"/>
        <v>0</v>
      </c>
      <c r="AD511" s="212">
        <f t="shared" si="142"/>
        <v>0</v>
      </c>
      <c r="AE511" s="212">
        <f t="shared" si="142"/>
        <v>0</v>
      </c>
      <c r="AF511" s="212">
        <f t="shared" si="142"/>
        <v>0</v>
      </c>
      <c r="AG511" s="212">
        <f t="shared" si="142"/>
        <v>0</v>
      </c>
      <c r="AH511" s="212">
        <f t="shared" si="142"/>
        <v>0</v>
      </c>
      <c r="AI511" s="212">
        <f t="shared" si="142"/>
        <v>0</v>
      </c>
      <c r="AJ511" s="212">
        <f t="shared" si="142"/>
        <v>0</v>
      </c>
      <c r="AK511" s="212">
        <f t="shared" si="142"/>
        <v>0</v>
      </c>
      <c r="AL511" s="212">
        <f t="shared" si="142"/>
        <v>0</v>
      </c>
      <c r="AM511" s="212">
        <f t="shared" si="142"/>
        <v>0</v>
      </c>
      <c r="AN511" s="212">
        <f t="shared" si="142"/>
        <v>0</v>
      </c>
      <c r="AO511" s="212">
        <f t="shared" si="142"/>
        <v>0</v>
      </c>
      <c r="AP511" s="212">
        <f t="shared" si="142"/>
        <v>0</v>
      </c>
      <c r="AQ511" s="212">
        <f t="shared" si="142"/>
        <v>17313.04</v>
      </c>
      <c r="AR511" s="212">
        <f t="shared" si="142"/>
        <v>0</v>
      </c>
      <c r="AS511" s="212">
        <f t="shared" si="142"/>
        <v>3665.03</v>
      </c>
      <c r="AT511" s="212">
        <f t="shared" si="142"/>
        <v>0</v>
      </c>
      <c r="AU511" s="212">
        <f t="shared" si="142"/>
        <v>0</v>
      </c>
      <c r="AV511" s="212">
        <f t="shared" si="142"/>
        <v>0</v>
      </c>
      <c r="AW511" s="212">
        <f t="shared" si="142"/>
        <v>0</v>
      </c>
      <c r="AX511" s="212">
        <f t="shared" si="142"/>
        <v>0</v>
      </c>
      <c r="AY511" s="212">
        <f t="shared" si="142"/>
        <v>0</v>
      </c>
      <c r="AZ511" s="212">
        <f t="shared" si="142"/>
        <v>0</v>
      </c>
      <c r="BA511" s="212">
        <f t="shared" si="142"/>
        <v>0</v>
      </c>
      <c r="BB511" s="212">
        <f t="shared" si="142"/>
        <v>0</v>
      </c>
      <c r="BC511" s="212">
        <f t="shared" si="142"/>
        <v>0</v>
      </c>
      <c r="BD511" s="212">
        <f t="shared" si="142"/>
        <v>1715563.94</v>
      </c>
      <c r="BE511" s="212">
        <f t="shared" si="142"/>
        <v>0</v>
      </c>
      <c r="BF511" s="212">
        <f t="shared" si="142"/>
        <v>0</v>
      </c>
      <c r="BG511" s="212">
        <f t="shared" si="142"/>
        <v>0</v>
      </c>
      <c r="BH511" s="212">
        <f t="shared" si="142"/>
        <v>6850</v>
      </c>
      <c r="BI511" s="212">
        <f t="shared" si="142"/>
        <v>0</v>
      </c>
      <c r="BJ511" s="212">
        <f t="shared" si="142"/>
        <v>0</v>
      </c>
      <c r="BK511" s="212">
        <f t="shared" si="142"/>
        <v>0</v>
      </c>
      <c r="BL511" s="212">
        <f t="shared" si="142"/>
        <v>0</v>
      </c>
      <c r="BM511" s="212">
        <f t="shared" si="142"/>
        <v>556758.35</v>
      </c>
      <c r="BN511" s="212">
        <f t="shared" si="142"/>
        <v>0</v>
      </c>
      <c r="BO511" s="212">
        <f t="shared" si="142"/>
        <v>0</v>
      </c>
      <c r="BP511" s="212">
        <f t="shared" si="142"/>
        <v>0</v>
      </c>
      <c r="BQ511" s="212">
        <f t="shared" ref="BQ511:CM511" si="143">+BQ422+BQ423+BQ424+BQ425+BQ426+BQ427+BQ428+BQ429+BQ430+BQ431</f>
        <v>0</v>
      </c>
      <c r="BR511" s="212">
        <f t="shared" si="143"/>
        <v>0</v>
      </c>
      <c r="BS511" s="212">
        <f t="shared" si="143"/>
        <v>13909187.48</v>
      </c>
      <c r="BT511" s="212">
        <f t="shared" si="143"/>
        <v>0</v>
      </c>
      <c r="BU511" s="212">
        <f t="shared" si="143"/>
        <v>0</v>
      </c>
      <c r="BV511" s="212">
        <f t="shared" si="143"/>
        <v>0</v>
      </c>
      <c r="BW511" s="212">
        <f t="shared" si="143"/>
        <v>0</v>
      </c>
      <c r="BX511" s="212">
        <f t="shared" si="143"/>
        <v>0</v>
      </c>
      <c r="BY511" s="212">
        <f t="shared" si="143"/>
        <v>0</v>
      </c>
      <c r="BZ511" s="212">
        <f t="shared" si="143"/>
        <v>0</v>
      </c>
      <c r="CA511" s="212">
        <f t="shared" si="143"/>
        <v>0</v>
      </c>
      <c r="CB511" s="212">
        <f t="shared" si="143"/>
        <v>0</v>
      </c>
      <c r="CC511" s="212">
        <f t="shared" si="143"/>
        <v>0</v>
      </c>
      <c r="CD511" s="212">
        <f t="shared" si="143"/>
        <v>0</v>
      </c>
      <c r="CE511" s="212">
        <f t="shared" si="143"/>
        <v>0</v>
      </c>
      <c r="CF511" s="212">
        <f t="shared" si="143"/>
        <v>0</v>
      </c>
      <c r="CG511" s="212">
        <f t="shared" si="143"/>
        <v>0</v>
      </c>
      <c r="CH511" s="212">
        <f t="shared" si="143"/>
        <v>0</v>
      </c>
      <c r="CI511" s="212">
        <f t="shared" si="143"/>
        <v>0</v>
      </c>
      <c r="CJ511" s="212">
        <f t="shared" si="143"/>
        <v>0</v>
      </c>
      <c r="CK511" s="212">
        <f t="shared" si="143"/>
        <v>0</v>
      </c>
      <c r="CL511" s="212">
        <f t="shared" si="143"/>
        <v>0</v>
      </c>
      <c r="CM511" s="212">
        <f t="shared" si="143"/>
        <v>0</v>
      </c>
    </row>
    <row r="512" spans="2:91" s="122" customFormat="1" ht="25.95" customHeight="1">
      <c r="B512" s="122">
        <v>37</v>
      </c>
      <c r="C512" s="217" t="s">
        <v>727</v>
      </c>
      <c r="D512" s="212">
        <f>+D387+D388+D389+D390+D391+D392+D393+D394+D395+D396+D397+D398+D399+D400+D401+D402+D403+D404+D405</f>
        <v>4718947.2700000005</v>
      </c>
      <c r="E512" s="212">
        <f t="shared" ref="E512:BP512" si="144">+E387+E388+E389+E390+E391+E392+E393+E394+E395+E396+E397+E398+E399+E400+E401+E402+E403+E404+E405</f>
        <v>111303.6</v>
      </c>
      <c r="F512" s="212">
        <f t="shared" si="144"/>
        <v>24573.16</v>
      </c>
      <c r="G512" s="212">
        <f t="shared" si="144"/>
        <v>30437.02</v>
      </c>
      <c r="H512" s="212">
        <f t="shared" si="144"/>
        <v>114311.23000000001</v>
      </c>
      <c r="I512" s="212">
        <f t="shared" si="144"/>
        <v>30258.690000000002</v>
      </c>
      <c r="J512" s="212">
        <f t="shared" si="144"/>
        <v>22746.89</v>
      </c>
      <c r="K512" s="212">
        <f t="shared" si="144"/>
        <v>473917.19</v>
      </c>
      <c r="L512" s="212">
        <f t="shared" si="144"/>
        <v>64947.37000000001</v>
      </c>
      <c r="M512" s="212">
        <f t="shared" si="144"/>
        <v>85643.8</v>
      </c>
      <c r="N512" s="212">
        <f t="shared" si="144"/>
        <v>100797.33</v>
      </c>
      <c r="O512" s="212">
        <f t="shared" si="144"/>
        <v>8420.130000000001</v>
      </c>
      <c r="P512" s="212">
        <f t="shared" si="144"/>
        <v>610986.13</v>
      </c>
      <c r="Q512" s="212">
        <f t="shared" si="144"/>
        <v>169157.5</v>
      </c>
      <c r="R512" s="212">
        <f t="shared" si="144"/>
        <v>84262.87</v>
      </c>
      <c r="S512" s="212">
        <f t="shared" si="144"/>
        <v>1120194.8399999999</v>
      </c>
      <c r="T512" s="212">
        <f t="shared" si="144"/>
        <v>393993.25000000006</v>
      </c>
      <c r="U512" s="212">
        <f t="shared" si="144"/>
        <v>72584.09</v>
      </c>
      <c r="V512" s="212">
        <f t="shared" si="144"/>
        <v>192095.6</v>
      </c>
      <c r="W512" s="212">
        <f t="shared" si="144"/>
        <v>41226.78</v>
      </c>
      <c r="X512" s="212">
        <f t="shared" si="144"/>
        <v>3451270.75</v>
      </c>
      <c r="Y512" s="212">
        <f t="shared" si="144"/>
        <v>39565.659999999996</v>
      </c>
      <c r="Z512" s="212">
        <f t="shared" si="144"/>
        <v>375758</v>
      </c>
      <c r="AA512" s="212">
        <f t="shared" si="144"/>
        <v>166431.85</v>
      </c>
      <c r="AB512" s="212">
        <f t="shared" si="144"/>
        <v>17110.66</v>
      </c>
      <c r="AC512" s="212">
        <f t="shared" si="144"/>
        <v>81668.13</v>
      </c>
      <c r="AD512" s="212">
        <f t="shared" si="144"/>
        <v>507501.45999999996</v>
      </c>
      <c r="AE512" s="212">
        <f t="shared" si="144"/>
        <v>228134.21</v>
      </c>
      <c r="AF512" s="212">
        <f t="shared" si="144"/>
        <v>63210.71</v>
      </c>
      <c r="AG512" s="212">
        <f t="shared" si="144"/>
        <v>58998.94</v>
      </c>
      <c r="AH512" s="212">
        <f t="shared" si="144"/>
        <v>58330.02</v>
      </c>
      <c r="AI512" s="212">
        <f t="shared" si="144"/>
        <v>307476.94</v>
      </c>
      <c r="AJ512" s="212">
        <f t="shared" si="144"/>
        <v>56257.14</v>
      </c>
      <c r="AK512" s="212">
        <f t="shared" si="144"/>
        <v>111510.25</v>
      </c>
      <c r="AL512" s="212">
        <f t="shared" si="144"/>
        <v>7307380.2999999998</v>
      </c>
      <c r="AM512" s="212">
        <f t="shared" si="144"/>
        <v>105803.18000000001</v>
      </c>
      <c r="AN512" s="212">
        <f t="shared" si="144"/>
        <v>58291.11</v>
      </c>
      <c r="AO512" s="212">
        <f t="shared" si="144"/>
        <v>928543.99000000011</v>
      </c>
      <c r="AP512" s="212">
        <f t="shared" si="144"/>
        <v>93533.709999999992</v>
      </c>
      <c r="AQ512" s="212">
        <f t="shared" si="144"/>
        <v>62439.88</v>
      </c>
      <c r="AR512" s="212">
        <f t="shared" si="144"/>
        <v>36222.050000000003</v>
      </c>
      <c r="AS512" s="212">
        <f t="shared" si="144"/>
        <v>315087.31</v>
      </c>
      <c r="AT512" s="212">
        <f t="shared" si="144"/>
        <v>290802.95</v>
      </c>
      <c r="AU512" s="212">
        <f t="shared" si="144"/>
        <v>126923.82</v>
      </c>
      <c r="AV512" s="212">
        <f t="shared" si="144"/>
        <v>95208.45</v>
      </c>
      <c r="AW512" s="212">
        <f t="shared" si="144"/>
        <v>189164.78000000003</v>
      </c>
      <c r="AX512" s="212">
        <f t="shared" si="144"/>
        <v>15713.14</v>
      </c>
      <c r="AY512" s="212">
        <f t="shared" si="144"/>
        <v>128780.56</v>
      </c>
      <c r="AZ512" s="212">
        <f t="shared" si="144"/>
        <v>116566.35</v>
      </c>
      <c r="BA512" s="212">
        <f t="shared" si="144"/>
        <v>16602.93</v>
      </c>
      <c r="BB512" s="212">
        <f t="shared" si="144"/>
        <v>1247302.6400000001</v>
      </c>
      <c r="BC512" s="212">
        <f t="shared" si="144"/>
        <v>37264.369999999995</v>
      </c>
      <c r="BD512" s="212">
        <f t="shared" si="144"/>
        <v>3580921.66</v>
      </c>
      <c r="BE512" s="212">
        <f t="shared" si="144"/>
        <v>864540.4</v>
      </c>
      <c r="BF512" s="212">
        <f t="shared" si="144"/>
        <v>81282.960000000006</v>
      </c>
      <c r="BG512" s="212">
        <f t="shared" si="144"/>
        <v>162542.87</v>
      </c>
      <c r="BH512" s="212">
        <f t="shared" si="144"/>
        <v>386367.61</v>
      </c>
      <c r="BI512" s="212">
        <f t="shared" si="144"/>
        <v>17206.68</v>
      </c>
      <c r="BJ512" s="212">
        <f t="shared" si="144"/>
        <v>28687.98</v>
      </c>
      <c r="BK512" s="212">
        <f t="shared" si="144"/>
        <v>164049.91</v>
      </c>
      <c r="BL512" s="212">
        <f t="shared" si="144"/>
        <v>187457.65999999997</v>
      </c>
      <c r="BM512" s="212">
        <f t="shared" si="144"/>
        <v>2086575.76</v>
      </c>
      <c r="BN512" s="212">
        <f t="shared" si="144"/>
        <v>58964.86</v>
      </c>
      <c r="BO512" s="212">
        <f t="shared" si="144"/>
        <v>84201.090000000011</v>
      </c>
      <c r="BP512" s="212">
        <f t="shared" si="144"/>
        <v>207887.32</v>
      </c>
      <c r="BQ512" s="212">
        <f t="shared" ref="BQ512:CM512" si="145">+BQ387+BQ388+BQ389+BQ390+BQ391+BQ392+BQ393+BQ394+BQ395+BQ396+BQ397+BQ398+BQ399+BQ400+BQ401+BQ402+BQ403+BQ404+BQ405</f>
        <v>194678.83</v>
      </c>
      <c r="BR512" s="212">
        <f t="shared" si="145"/>
        <v>481407.34</v>
      </c>
      <c r="BS512" s="212">
        <f t="shared" si="145"/>
        <v>4941786.8499999996</v>
      </c>
      <c r="BT512" s="212">
        <f t="shared" si="145"/>
        <v>87707.47</v>
      </c>
      <c r="BU512" s="212">
        <f t="shared" si="145"/>
        <v>206523.47</v>
      </c>
      <c r="BV512" s="212">
        <f t="shared" si="145"/>
        <v>1756843.0499999998</v>
      </c>
      <c r="BW512" s="212">
        <f t="shared" si="145"/>
        <v>33253.68</v>
      </c>
      <c r="BX512" s="212">
        <f t="shared" si="145"/>
        <v>189747.66</v>
      </c>
      <c r="BY512" s="212">
        <f t="shared" si="145"/>
        <v>589001.71000000008</v>
      </c>
      <c r="BZ512" s="212">
        <f t="shared" si="145"/>
        <v>49899.189999999995</v>
      </c>
      <c r="CA512" s="212">
        <f t="shared" si="145"/>
        <v>348498.56</v>
      </c>
      <c r="CB512" s="212">
        <f t="shared" si="145"/>
        <v>238061.45</v>
      </c>
      <c r="CC512" s="212">
        <f t="shared" si="145"/>
        <v>538106.35</v>
      </c>
      <c r="CD512" s="212">
        <f t="shared" si="145"/>
        <v>650785.55000000005</v>
      </c>
      <c r="CE512" s="212">
        <f t="shared" si="145"/>
        <v>942175.89999999991</v>
      </c>
      <c r="CF512" s="212">
        <f t="shared" si="145"/>
        <v>343361.5</v>
      </c>
      <c r="CG512" s="212">
        <f t="shared" si="145"/>
        <v>24812.5</v>
      </c>
      <c r="CH512" s="212">
        <f t="shared" si="145"/>
        <v>70063.37</v>
      </c>
      <c r="CI512" s="212">
        <f t="shared" si="145"/>
        <v>69663.960000000006</v>
      </c>
      <c r="CJ512" s="212">
        <f t="shared" si="145"/>
        <v>44150.94</v>
      </c>
      <c r="CK512" s="212">
        <f t="shared" si="145"/>
        <v>610139.41999999993</v>
      </c>
      <c r="CL512" s="212">
        <f t="shared" si="145"/>
        <v>129522.59999999999</v>
      </c>
      <c r="CM512" s="212">
        <f t="shared" si="145"/>
        <v>80349.55</v>
      </c>
    </row>
    <row r="513" spans="1:91" s="122" customFormat="1" ht="25.95" customHeight="1">
      <c r="B513" s="122">
        <v>38</v>
      </c>
      <c r="C513" s="217" t="s">
        <v>728</v>
      </c>
      <c r="D513" s="212">
        <f>+D334+D335+D336+D337+D338+D339+D340+D341+D342+D343+D344+D345+D346+D347+D348+D349+D350+D351+D352+D353+D354+D355+D356+D358+D359+D360+D361+D362+D363+D364+D365+D367+D368+D369+D370+D371+D372+D373+D374+D375+D376+D377+D378+D379+D380+D381+D382+D383</f>
        <v>22165625.899999999</v>
      </c>
      <c r="E513" s="212">
        <f t="shared" ref="E513:BP513" si="146">+E334+E335+E336+E337+E338+E339+E340+E341+E342+E343+E344+E345+E346+E347+E348+E349+E350+E351+E352+E353+E354+E355+E356+E358+E359+E360+E361+E362+E363+E364+E365+E367+E368+E369+E370+E371+E372+E373+E374+E375+E376+E377+E378+E379+E380+E381+E382+E383</f>
        <v>2068477.3099999998</v>
      </c>
      <c r="F513" s="212">
        <f t="shared" si="146"/>
        <v>984332.81000000017</v>
      </c>
      <c r="G513" s="212">
        <f t="shared" si="146"/>
        <v>1817740.32</v>
      </c>
      <c r="H513" s="212">
        <f t="shared" si="146"/>
        <v>1612221.1099999996</v>
      </c>
      <c r="I513" s="212">
        <f t="shared" si="146"/>
        <v>1297532.3899999999</v>
      </c>
      <c r="J513" s="212">
        <f t="shared" si="146"/>
        <v>1553230.6</v>
      </c>
      <c r="K513" s="212">
        <f t="shared" si="146"/>
        <v>3183543.67</v>
      </c>
      <c r="L513" s="212">
        <f t="shared" si="146"/>
        <v>1773865.9700000002</v>
      </c>
      <c r="M513" s="212">
        <f t="shared" si="146"/>
        <v>3043430.97</v>
      </c>
      <c r="N513" s="212">
        <f t="shared" si="146"/>
        <v>6073064.2599999998</v>
      </c>
      <c r="O513" s="212">
        <f t="shared" si="146"/>
        <v>1928287.6700000002</v>
      </c>
      <c r="P513" s="212">
        <f t="shared" si="146"/>
        <v>14493043.1</v>
      </c>
      <c r="Q513" s="212">
        <f t="shared" si="146"/>
        <v>1974392.23</v>
      </c>
      <c r="R513" s="212">
        <f t="shared" si="146"/>
        <v>1922197.2</v>
      </c>
      <c r="S513" s="212">
        <f t="shared" si="146"/>
        <v>4182462.4000000008</v>
      </c>
      <c r="T513" s="212">
        <f t="shared" si="146"/>
        <v>2129559.81</v>
      </c>
      <c r="U513" s="212">
        <f t="shared" si="146"/>
        <v>2355012.7100000004</v>
      </c>
      <c r="V513" s="212">
        <f t="shared" si="146"/>
        <v>1118323.1199999999</v>
      </c>
      <c r="W513" s="212">
        <f t="shared" si="146"/>
        <v>583266.36999999988</v>
      </c>
      <c r="X513" s="212">
        <f t="shared" si="146"/>
        <v>24581317.900000002</v>
      </c>
      <c r="Y513" s="212">
        <f t="shared" si="146"/>
        <v>2377938.4899999998</v>
      </c>
      <c r="Z513" s="212">
        <f t="shared" si="146"/>
        <v>3291059.3000000003</v>
      </c>
      <c r="AA513" s="212">
        <f t="shared" si="146"/>
        <v>2427502.9000000004</v>
      </c>
      <c r="AB513" s="212">
        <f t="shared" si="146"/>
        <v>1204329.4599999997</v>
      </c>
      <c r="AC513" s="212">
        <f t="shared" si="146"/>
        <v>1416264.1199999999</v>
      </c>
      <c r="AD513" s="212">
        <f t="shared" si="146"/>
        <v>2142005.2799999993</v>
      </c>
      <c r="AE513" s="212">
        <f t="shared" si="146"/>
        <v>5420587.6100000003</v>
      </c>
      <c r="AF513" s="212">
        <f t="shared" si="146"/>
        <v>1523028.7000000002</v>
      </c>
      <c r="AG513" s="212">
        <f t="shared" si="146"/>
        <v>1457418.0100000002</v>
      </c>
      <c r="AH513" s="212">
        <f t="shared" si="146"/>
        <v>2206089.15</v>
      </c>
      <c r="AI513" s="212">
        <f t="shared" si="146"/>
        <v>2668615.4700000002</v>
      </c>
      <c r="AJ513" s="212">
        <f t="shared" si="146"/>
        <v>2370487.9700000002</v>
      </c>
      <c r="AK513" s="212">
        <f t="shared" si="146"/>
        <v>1854220.0200000003</v>
      </c>
      <c r="AL513" s="212">
        <f t="shared" si="146"/>
        <v>38497128.199999988</v>
      </c>
      <c r="AM513" s="212">
        <f t="shared" si="146"/>
        <v>1985182.77</v>
      </c>
      <c r="AN513" s="212">
        <f t="shared" si="146"/>
        <v>1162206.4799999997</v>
      </c>
      <c r="AO513" s="212">
        <f t="shared" si="146"/>
        <v>3380544.96</v>
      </c>
      <c r="AP513" s="212">
        <f t="shared" si="146"/>
        <v>3458009.5899999994</v>
      </c>
      <c r="AQ513" s="212">
        <f t="shared" si="146"/>
        <v>2562594.5699999998</v>
      </c>
      <c r="AR513" s="212">
        <f t="shared" si="146"/>
        <v>1126228.49</v>
      </c>
      <c r="AS513" s="212">
        <f t="shared" si="146"/>
        <v>13643167.91</v>
      </c>
      <c r="AT513" s="212">
        <f t="shared" si="146"/>
        <v>1829637.8499999999</v>
      </c>
      <c r="AU513" s="212">
        <f t="shared" si="146"/>
        <v>4299842.96</v>
      </c>
      <c r="AV513" s="212">
        <f t="shared" si="146"/>
        <v>3038217.2600000002</v>
      </c>
      <c r="AW513" s="212">
        <f t="shared" si="146"/>
        <v>1297792.71</v>
      </c>
      <c r="AX513" s="212">
        <f t="shared" si="146"/>
        <v>1215215.68</v>
      </c>
      <c r="AY513" s="212">
        <f t="shared" si="146"/>
        <v>2051551.09</v>
      </c>
      <c r="AZ513" s="212">
        <f t="shared" si="146"/>
        <v>2048714.7300000002</v>
      </c>
      <c r="BA513" s="212">
        <f t="shared" si="146"/>
        <v>2665402.4999999991</v>
      </c>
      <c r="BB513" s="212">
        <f t="shared" si="146"/>
        <v>14872407.26</v>
      </c>
      <c r="BC513" s="212">
        <f t="shared" si="146"/>
        <v>2545360.85</v>
      </c>
      <c r="BD513" s="212">
        <f t="shared" si="146"/>
        <v>24104781.859999999</v>
      </c>
      <c r="BE513" s="212">
        <f t="shared" si="146"/>
        <v>4551554.16</v>
      </c>
      <c r="BF513" s="212">
        <f t="shared" si="146"/>
        <v>1078227.8599999999</v>
      </c>
      <c r="BG513" s="212">
        <f t="shared" si="146"/>
        <v>4262577.84</v>
      </c>
      <c r="BH513" s="212">
        <f t="shared" si="146"/>
        <v>16587691.16</v>
      </c>
      <c r="BI513" s="212">
        <f t="shared" si="146"/>
        <v>1185626.32</v>
      </c>
      <c r="BJ513" s="212">
        <f t="shared" si="146"/>
        <v>2243855.9599999995</v>
      </c>
      <c r="BK513" s="212">
        <f t="shared" si="146"/>
        <v>1331646.03</v>
      </c>
      <c r="BL513" s="212">
        <f t="shared" si="146"/>
        <v>2285484.1800000002</v>
      </c>
      <c r="BM513" s="212">
        <f t="shared" si="146"/>
        <v>16557860.309999999</v>
      </c>
      <c r="BN513" s="212">
        <f t="shared" si="146"/>
        <v>3580634.77</v>
      </c>
      <c r="BO513" s="212">
        <f t="shared" si="146"/>
        <v>3209685.16</v>
      </c>
      <c r="BP513" s="212">
        <f t="shared" si="146"/>
        <v>4155960.9399999995</v>
      </c>
      <c r="BQ513" s="212">
        <f t="shared" ref="BQ513:CM513" si="147">+BQ334+BQ335+BQ336+BQ337+BQ338+BQ339+BQ340+BQ341+BQ342+BQ343+BQ344+BQ345+BQ346+BQ347+BQ348+BQ349+BQ350+BQ351+BQ352+BQ353+BQ354+BQ355+BQ356+BQ358+BQ359+BQ360+BQ361+BQ362+BQ363+BQ364+BQ365+BQ367+BQ368+BQ369+BQ370+BQ371+BQ372+BQ373+BQ374+BQ375+BQ376+BQ377+BQ378+BQ379+BQ380+BQ381+BQ382+BQ383</f>
        <v>2860431.8600000003</v>
      </c>
      <c r="BR513" s="212">
        <f t="shared" si="147"/>
        <v>2512868.2400000007</v>
      </c>
      <c r="BS513" s="212">
        <f t="shared" si="147"/>
        <v>61652714.450000003</v>
      </c>
      <c r="BT513" s="212">
        <f t="shared" si="147"/>
        <v>2879249.1499999994</v>
      </c>
      <c r="BU513" s="212">
        <f t="shared" si="147"/>
        <v>1865698.3899999997</v>
      </c>
      <c r="BV513" s="212">
        <f t="shared" si="147"/>
        <v>17863548.219999999</v>
      </c>
      <c r="BW513" s="212">
        <f t="shared" si="147"/>
        <v>1323206.5800000003</v>
      </c>
      <c r="BX513" s="212">
        <f t="shared" si="147"/>
        <v>2753161.3000000003</v>
      </c>
      <c r="BY513" s="212">
        <f t="shared" si="147"/>
        <v>9905180.8399999999</v>
      </c>
      <c r="BZ513" s="212">
        <f t="shared" si="147"/>
        <v>2058520.5800000003</v>
      </c>
      <c r="CA513" s="212">
        <f t="shared" si="147"/>
        <v>1556304.8699999996</v>
      </c>
      <c r="CB513" s="212">
        <f t="shared" si="147"/>
        <v>2443327.1499999994</v>
      </c>
      <c r="CC513" s="212">
        <f t="shared" si="147"/>
        <v>2688010.9100000006</v>
      </c>
      <c r="CD513" s="212">
        <f t="shared" si="147"/>
        <v>7931145.4899999993</v>
      </c>
      <c r="CE513" s="212">
        <f t="shared" si="147"/>
        <v>2404239.1199999996</v>
      </c>
      <c r="CF513" s="212">
        <f t="shared" si="147"/>
        <v>6456921.6499999994</v>
      </c>
      <c r="CG513" s="212">
        <f t="shared" si="147"/>
        <v>1741659.3199999998</v>
      </c>
      <c r="CH513" s="212">
        <f t="shared" si="147"/>
        <v>1238235.81</v>
      </c>
      <c r="CI513" s="212">
        <f t="shared" si="147"/>
        <v>1541214.0999999999</v>
      </c>
      <c r="CJ513" s="212">
        <f t="shared" si="147"/>
        <v>1005290.38</v>
      </c>
      <c r="CK513" s="212">
        <f t="shared" si="147"/>
        <v>9152362.9199999981</v>
      </c>
      <c r="CL513" s="212">
        <f t="shared" si="147"/>
        <v>2237633.1399999997</v>
      </c>
      <c r="CM513" s="212">
        <f t="shared" si="147"/>
        <v>1808703.3300000003</v>
      </c>
    </row>
    <row r="514" spans="1:91" s="220" customFormat="1" ht="25.95" customHeight="1">
      <c r="C514" s="221" t="s">
        <v>729</v>
      </c>
      <c r="D514" s="219">
        <f>+D492+D496+D497+D498+D502+D503+D504+D505+D506+D507+D508+D509+D510+D511+D512+D513</f>
        <v>271392016.00999999</v>
      </c>
      <c r="E514" s="219">
        <f t="shared" ref="E514:BP514" si="148">+E492+E496+E497+E498+E502+E503+E504+E505+E506+E507+E508+E509+E510+E511+E512+E513</f>
        <v>34669628.870000005</v>
      </c>
      <c r="F514" s="219">
        <f t="shared" si="148"/>
        <v>29624459.289999995</v>
      </c>
      <c r="G514" s="219">
        <f t="shared" si="148"/>
        <v>36011901.730000004</v>
      </c>
      <c r="H514" s="219">
        <f t="shared" si="148"/>
        <v>21129955.060000002</v>
      </c>
      <c r="I514" s="219">
        <f t="shared" si="148"/>
        <v>36772806.269999996</v>
      </c>
      <c r="J514" s="219">
        <f t="shared" si="148"/>
        <v>48160945.690000005</v>
      </c>
      <c r="K514" s="219">
        <f t="shared" si="148"/>
        <v>70798035.290000007</v>
      </c>
      <c r="L514" s="219">
        <f t="shared" si="148"/>
        <v>33409130.960000005</v>
      </c>
      <c r="M514" s="219">
        <f t="shared" si="148"/>
        <v>41586167.769999988</v>
      </c>
      <c r="N514" s="219">
        <f t="shared" si="148"/>
        <v>86302662.430000007</v>
      </c>
      <c r="O514" s="219">
        <f t="shared" si="148"/>
        <v>12321187.42</v>
      </c>
      <c r="P514" s="219">
        <f t="shared" si="148"/>
        <v>190576189.74000004</v>
      </c>
      <c r="Q514" s="219">
        <f t="shared" si="148"/>
        <v>36963997.82</v>
      </c>
      <c r="R514" s="219">
        <f t="shared" si="148"/>
        <v>49696469.240000002</v>
      </c>
      <c r="S514" s="219">
        <f t="shared" si="148"/>
        <v>64530838.729999997</v>
      </c>
      <c r="T514" s="219">
        <f t="shared" si="148"/>
        <v>35286234.699999996</v>
      </c>
      <c r="U514" s="219">
        <f t="shared" si="148"/>
        <v>33369054.559999999</v>
      </c>
      <c r="V514" s="219">
        <f t="shared" si="148"/>
        <v>26754547.980000008</v>
      </c>
      <c r="W514" s="219">
        <f t="shared" si="148"/>
        <v>15970982.199999999</v>
      </c>
      <c r="X514" s="219">
        <f t="shared" si="148"/>
        <v>330602688.63</v>
      </c>
      <c r="Y514" s="219">
        <f t="shared" si="148"/>
        <v>24892687.339999996</v>
      </c>
      <c r="Z514" s="219">
        <f t="shared" si="148"/>
        <v>40252001.350000001</v>
      </c>
      <c r="AA514" s="219">
        <f t="shared" si="148"/>
        <v>34169176.160000004</v>
      </c>
      <c r="AB514" s="219">
        <f t="shared" si="148"/>
        <v>17283482.570000004</v>
      </c>
      <c r="AC514" s="219">
        <f t="shared" si="148"/>
        <v>19687685.939999998</v>
      </c>
      <c r="AD514" s="219">
        <f t="shared" si="148"/>
        <v>24610734.910000004</v>
      </c>
      <c r="AE514" s="219">
        <f t="shared" si="148"/>
        <v>90249838.270000011</v>
      </c>
      <c r="AF514" s="219">
        <f t="shared" si="148"/>
        <v>22445592.029999997</v>
      </c>
      <c r="AG514" s="219">
        <f t="shared" si="148"/>
        <v>27514073.890000004</v>
      </c>
      <c r="AH514" s="219">
        <f t="shared" si="148"/>
        <v>33885320.609999999</v>
      </c>
      <c r="AI514" s="219">
        <f t="shared" si="148"/>
        <v>49907346.359999992</v>
      </c>
      <c r="AJ514" s="219">
        <f t="shared" si="148"/>
        <v>28553540.470000003</v>
      </c>
      <c r="AK514" s="219">
        <f t="shared" si="148"/>
        <v>20624142.659999996</v>
      </c>
      <c r="AL514" s="219">
        <f t="shared" si="148"/>
        <v>689313808.88999987</v>
      </c>
      <c r="AM514" s="219">
        <f t="shared" si="148"/>
        <v>31260847.030000001</v>
      </c>
      <c r="AN514" s="219">
        <f t="shared" si="148"/>
        <v>23516211.310000002</v>
      </c>
      <c r="AO514" s="219">
        <f t="shared" si="148"/>
        <v>63514255.650000006</v>
      </c>
      <c r="AP514" s="219">
        <f t="shared" si="148"/>
        <v>55306556.369999997</v>
      </c>
      <c r="AQ514" s="219">
        <f t="shared" si="148"/>
        <v>34483762.810000002</v>
      </c>
      <c r="AR514" s="219">
        <f t="shared" si="148"/>
        <v>14211968.450000001</v>
      </c>
      <c r="AS514" s="219">
        <f t="shared" si="148"/>
        <v>134693438.5</v>
      </c>
      <c r="AT514" s="219">
        <f t="shared" si="148"/>
        <v>29969552.300000001</v>
      </c>
      <c r="AU514" s="219">
        <f t="shared" si="148"/>
        <v>61096232.780000001</v>
      </c>
      <c r="AV514" s="219">
        <f t="shared" si="148"/>
        <v>50378128.469999991</v>
      </c>
      <c r="AW514" s="219">
        <f t="shared" si="148"/>
        <v>27102317.790000003</v>
      </c>
      <c r="AX514" s="219">
        <f t="shared" si="148"/>
        <v>19380284.57</v>
      </c>
      <c r="AY514" s="219">
        <f t="shared" si="148"/>
        <v>30218076.43</v>
      </c>
      <c r="AZ514" s="219">
        <f t="shared" si="148"/>
        <v>26133670.59</v>
      </c>
      <c r="BA514" s="219">
        <f t="shared" si="148"/>
        <v>24431461.059999999</v>
      </c>
      <c r="BB514" s="219">
        <f t="shared" si="148"/>
        <v>154704941.90999997</v>
      </c>
      <c r="BC514" s="219">
        <f t="shared" si="148"/>
        <v>24566561.469999995</v>
      </c>
      <c r="BD514" s="219">
        <f t="shared" si="148"/>
        <v>273390577.47000003</v>
      </c>
      <c r="BE514" s="219">
        <f t="shared" si="148"/>
        <v>74795379.930000007</v>
      </c>
      <c r="BF514" s="219">
        <f t="shared" si="148"/>
        <v>25401410.050000004</v>
      </c>
      <c r="BG514" s="219">
        <f t="shared" si="148"/>
        <v>31573278.910000004</v>
      </c>
      <c r="BH514" s="219">
        <f t="shared" si="148"/>
        <v>173541785.78</v>
      </c>
      <c r="BI514" s="219">
        <f t="shared" si="148"/>
        <v>16870198.709999997</v>
      </c>
      <c r="BJ514" s="219">
        <f t="shared" si="148"/>
        <v>14183582.270000001</v>
      </c>
      <c r="BK514" s="219">
        <f t="shared" si="148"/>
        <v>22575913.020000003</v>
      </c>
      <c r="BL514" s="219">
        <f t="shared" si="148"/>
        <v>20113451.419999998</v>
      </c>
      <c r="BM514" s="219">
        <f t="shared" si="148"/>
        <v>194799472.99999997</v>
      </c>
      <c r="BN514" s="219">
        <f t="shared" si="148"/>
        <v>50175074.980000012</v>
      </c>
      <c r="BO514" s="219">
        <f t="shared" si="148"/>
        <v>37409725.549999997</v>
      </c>
      <c r="BP514" s="219">
        <f t="shared" si="148"/>
        <v>60893465.61999999</v>
      </c>
      <c r="BQ514" s="219">
        <f t="shared" ref="BQ514:CM514" si="149">+BQ492+BQ496+BQ497+BQ498+BQ502+BQ503+BQ504+BQ505+BQ506+BQ507+BQ508+BQ509+BQ510+BQ511+BQ512+BQ513</f>
        <v>41230678.869999997</v>
      </c>
      <c r="BR514" s="219">
        <f t="shared" si="149"/>
        <v>29734793.800000004</v>
      </c>
      <c r="BS514" s="219">
        <f t="shared" si="149"/>
        <v>1104294275.8900001</v>
      </c>
      <c r="BT514" s="219">
        <f t="shared" si="149"/>
        <v>45112428.469999999</v>
      </c>
      <c r="BU514" s="219">
        <f t="shared" si="149"/>
        <v>35487046.010000005</v>
      </c>
      <c r="BV514" s="219">
        <f t="shared" si="149"/>
        <v>179696906.98000002</v>
      </c>
      <c r="BW514" s="219">
        <f t="shared" si="149"/>
        <v>14060255.289999999</v>
      </c>
      <c r="BX514" s="219">
        <f t="shared" si="149"/>
        <v>30450582.439999998</v>
      </c>
      <c r="BY514" s="219">
        <f t="shared" si="149"/>
        <v>92120829.429999977</v>
      </c>
      <c r="BZ514" s="219">
        <f t="shared" si="149"/>
        <v>23056373.580000006</v>
      </c>
      <c r="CA514" s="219">
        <f t="shared" si="149"/>
        <v>22888613.029999997</v>
      </c>
      <c r="CB514" s="219">
        <f t="shared" si="149"/>
        <v>29559132.23</v>
      </c>
      <c r="CC514" s="219">
        <f t="shared" si="149"/>
        <v>48158988.460000001</v>
      </c>
      <c r="CD514" s="219">
        <f t="shared" si="149"/>
        <v>81284374.559999987</v>
      </c>
      <c r="CE514" s="219">
        <f t="shared" si="149"/>
        <v>43309523.909999996</v>
      </c>
      <c r="CF514" s="219">
        <f t="shared" si="149"/>
        <v>77383829.679999992</v>
      </c>
      <c r="CG514" s="219">
        <f t="shared" si="149"/>
        <v>23810713.460000005</v>
      </c>
      <c r="CH514" s="219">
        <f t="shared" si="149"/>
        <v>20997255.459999997</v>
      </c>
      <c r="CI514" s="219">
        <f t="shared" si="149"/>
        <v>20329172.659999996</v>
      </c>
      <c r="CJ514" s="219">
        <f t="shared" si="149"/>
        <v>21598356.449999999</v>
      </c>
      <c r="CK514" s="219">
        <f t="shared" si="149"/>
        <v>99509755.280000016</v>
      </c>
      <c r="CL514" s="219">
        <f t="shared" si="149"/>
        <v>18754466.199999996</v>
      </c>
      <c r="CM514" s="219">
        <f t="shared" si="149"/>
        <v>17275910.719999999</v>
      </c>
    </row>
    <row r="515" spans="1:91" s="122" customFormat="1" ht="25.95" customHeight="1"/>
    <row r="516" spans="1:91" s="308" customFormat="1" ht="25.95" customHeight="1">
      <c r="A516" s="343" t="s">
        <v>1338</v>
      </c>
      <c r="C516" s="284" t="s">
        <v>1358</v>
      </c>
      <c r="D516" s="308">
        <v>1</v>
      </c>
      <c r="E516" s="308">
        <v>2</v>
      </c>
      <c r="F516" s="308">
        <v>3</v>
      </c>
      <c r="G516" s="308">
        <v>4</v>
      </c>
      <c r="H516" s="308">
        <v>5</v>
      </c>
      <c r="I516" s="308">
        <v>6</v>
      </c>
      <c r="J516" s="308">
        <v>7</v>
      </c>
      <c r="K516" s="308">
        <v>8</v>
      </c>
      <c r="L516" s="308">
        <v>9</v>
      </c>
      <c r="M516" s="308">
        <v>10</v>
      </c>
      <c r="N516" s="308">
        <v>11</v>
      </c>
      <c r="O516" s="308">
        <v>12</v>
      </c>
      <c r="P516" s="308">
        <v>13</v>
      </c>
      <c r="Q516" s="308">
        <v>14</v>
      </c>
      <c r="R516" s="308">
        <v>15</v>
      </c>
      <c r="S516" s="308">
        <v>16</v>
      </c>
      <c r="T516" s="308">
        <v>17</v>
      </c>
      <c r="U516" s="308">
        <v>18</v>
      </c>
      <c r="V516" s="308">
        <v>19</v>
      </c>
      <c r="W516" s="308">
        <v>20</v>
      </c>
      <c r="X516" s="308">
        <v>21</v>
      </c>
      <c r="Y516" s="308">
        <v>22</v>
      </c>
      <c r="Z516" s="308">
        <v>23</v>
      </c>
      <c r="AA516" s="308">
        <v>24</v>
      </c>
      <c r="AB516" s="308">
        <v>25</v>
      </c>
      <c r="AC516" s="308">
        <v>26</v>
      </c>
      <c r="AD516" s="308">
        <v>27</v>
      </c>
      <c r="AE516" s="308">
        <v>28</v>
      </c>
      <c r="AF516" s="308">
        <v>29</v>
      </c>
      <c r="AG516" s="308">
        <v>30</v>
      </c>
      <c r="AH516" s="308">
        <v>31</v>
      </c>
      <c r="AI516" s="308">
        <v>32</v>
      </c>
      <c r="AJ516" s="308">
        <v>33</v>
      </c>
      <c r="AK516" s="308">
        <v>34</v>
      </c>
      <c r="AL516" s="308">
        <v>35</v>
      </c>
      <c r="AM516" s="308">
        <v>36</v>
      </c>
      <c r="AN516" s="308">
        <v>37</v>
      </c>
      <c r="AO516" s="308">
        <v>38</v>
      </c>
      <c r="AP516" s="308">
        <v>39</v>
      </c>
      <c r="AQ516" s="308">
        <v>40</v>
      </c>
      <c r="AR516" s="308">
        <v>41</v>
      </c>
      <c r="AS516" s="308">
        <v>42</v>
      </c>
      <c r="AT516" s="308">
        <v>43</v>
      </c>
      <c r="AU516" s="308">
        <v>44</v>
      </c>
      <c r="AV516" s="308">
        <v>45</v>
      </c>
      <c r="AW516" s="308">
        <v>46</v>
      </c>
      <c r="AX516" s="308">
        <v>47</v>
      </c>
      <c r="AY516" s="308">
        <v>48</v>
      </c>
      <c r="AZ516" s="308">
        <v>49</v>
      </c>
      <c r="BA516" s="308">
        <v>50</v>
      </c>
      <c r="BB516" s="308">
        <v>51</v>
      </c>
      <c r="BC516" s="308">
        <v>52</v>
      </c>
      <c r="BD516" s="308">
        <v>53</v>
      </c>
      <c r="BE516" s="308">
        <v>54</v>
      </c>
      <c r="BF516" s="308">
        <v>55</v>
      </c>
      <c r="BG516" s="308">
        <v>56</v>
      </c>
      <c r="BH516" s="308">
        <v>57</v>
      </c>
      <c r="BI516" s="308">
        <v>58</v>
      </c>
      <c r="BJ516" s="308">
        <v>59</v>
      </c>
      <c r="BK516" s="308">
        <v>60</v>
      </c>
      <c r="BL516" s="308">
        <v>61</v>
      </c>
      <c r="BM516" s="308">
        <v>62</v>
      </c>
      <c r="BN516" s="308">
        <v>63</v>
      </c>
      <c r="BO516" s="308">
        <v>64</v>
      </c>
      <c r="BP516" s="308">
        <v>65</v>
      </c>
      <c r="BQ516" s="308">
        <v>66</v>
      </c>
      <c r="BR516" s="308">
        <v>67</v>
      </c>
      <c r="BS516" s="308">
        <v>68</v>
      </c>
      <c r="BT516" s="308">
        <v>69</v>
      </c>
      <c r="BU516" s="308">
        <v>70</v>
      </c>
      <c r="BV516" s="308">
        <v>71</v>
      </c>
      <c r="BW516" s="308">
        <v>72</v>
      </c>
      <c r="BX516" s="308">
        <v>73</v>
      </c>
      <c r="BY516" s="308">
        <v>74</v>
      </c>
      <c r="BZ516" s="308">
        <v>75</v>
      </c>
      <c r="CA516" s="308">
        <v>76</v>
      </c>
      <c r="CB516" s="308">
        <v>77</v>
      </c>
      <c r="CC516" s="308">
        <v>78</v>
      </c>
      <c r="CD516" s="308">
        <v>79</v>
      </c>
      <c r="CE516" s="308">
        <v>80</v>
      </c>
      <c r="CF516" s="308">
        <v>81</v>
      </c>
      <c r="CG516" s="308">
        <v>82</v>
      </c>
      <c r="CH516" s="308">
        <v>83</v>
      </c>
      <c r="CI516" s="308">
        <v>84</v>
      </c>
      <c r="CJ516" s="308">
        <v>85</v>
      </c>
      <c r="CK516" s="308">
        <v>86</v>
      </c>
      <c r="CL516" s="308">
        <v>87</v>
      </c>
      <c r="CM516" s="308">
        <v>88</v>
      </c>
    </row>
    <row r="517" spans="1:91" s="122" customFormat="1" ht="25.95" customHeight="1">
      <c r="A517" s="343"/>
      <c r="C517" s="284" t="s">
        <v>1357</v>
      </c>
      <c r="D517" s="291">
        <v>86</v>
      </c>
      <c r="E517" s="291">
        <v>28</v>
      </c>
      <c r="F517" s="291">
        <v>29</v>
      </c>
      <c r="G517" s="291">
        <v>39</v>
      </c>
      <c r="H517" s="291">
        <v>12</v>
      </c>
      <c r="I517" s="291">
        <v>47</v>
      </c>
      <c r="J517" s="291">
        <v>54</v>
      </c>
      <c r="K517" s="291">
        <v>70</v>
      </c>
      <c r="L517" s="291">
        <v>40</v>
      </c>
      <c r="M517" s="291">
        <v>48</v>
      </c>
      <c r="N517" s="291">
        <v>77</v>
      </c>
      <c r="O517" s="291">
        <v>7</v>
      </c>
      <c r="P517" s="291">
        <v>79</v>
      </c>
      <c r="Q517" s="291">
        <v>53</v>
      </c>
      <c r="R517" s="291">
        <v>62</v>
      </c>
      <c r="S517" s="291">
        <v>67</v>
      </c>
      <c r="T517" s="291">
        <v>44</v>
      </c>
      <c r="U517" s="291">
        <v>45</v>
      </c>
      <c r="V517" s="291">
        <v>35</v>
      </c>
      <c r="W517" s="291">
        <v>3</v>
      </c>
      <c r="X517" s="291">
        <v>84</v>
      </c>
      <c r="Y517" s="291">
        <v>22</v>
      </c>
      <c r="Z517" s="291">
        <v>61</v>
      </c>
      <c r="AA517" s="291">
        <v>52</v>
      </c>
      <c r="AB517" s="291">
        <v>2</v>
      </c>
      <c r="AC517" s="291">
        <v>23</v>
      </c>
      <c r="AD517" s="291">
        <v>31</v>
      </c>
      <c r="AE517" s="291">
        <v>74</v>
      </c>
      <c r="AF517" s="291">
        <v>32</v>
      </c>
      <c r="AG517" s="291">
        <v>33</v>
      </c>
      <c r="AH517" s="291">
        <v>59</v>
      </c>
      <c r="AI517" s="291">
        <v>65</v>
      </c>
      <c r="AJ517" s="291">
        <v>41</v>
      </c>
      <c r="AK517" s="291">
        <v>17</v>
      </c>
      <c r="AL517" s="291">
        <v>88</v>
      </c>
      <c r="AM517" s="291">
        <v>36</v>
      </c>
      <c r="AN517" s="291">
        <v>24</v>
      </c>
      <c r="AO517" s="291">
        <v>63</v>
      </c>
      <c r="AP517" s="291">
        <v>68</v>
      </c>
      <c r="AQ517" s="291">
        <v>37</v>
      </c>
      <c r="AR517" s="291">
        <v>4</v>
      </c>
      <c r="AS517" s="291">
        <v>80</v>
      </c>
      <c r="AT517" s="291">
        <v>38</v>
      </c>
      <c r="AU517" s="291">
        <v>64</v>
      </c>
      <c r="AV517" s="291">
        <v>69</v>
      </c>
      <c r="AW517" s="291">
        <v>25</v>
      </c>
      <c r="AX517" s="291">
        <v>11</v>
      </c>
      <c r="AY517" s="291">
        <v>46</v>
      </c>
      <c r="AZ517" s="291">
        <v>26</v>
      </c>
      <c r="BA517" s="291">
        <v>27</v>
      </c>
      <c r="BB517" s="291">
        <v>82</v>
      </c>
      <c r="BC517" s="291">
        <v>30</v>
      </c>
      <c r="BD517" s="291">
        <v>85</v>
      </c>
      <c r="BE517" s="291">
        <v>75</v>
      </c>
      <c r="BF517" s="291">
        <v>10</v>
      </c>
      <c r="BG517" s="291">
        <v>34</v>
      </c>
      <c r="BH517" s="291">
        <v>81</v>
      </c>
      <c r="BI517" s="291">
        <v>13</v>
      </c>
      <c r="BJ517" s="291">
        <v>6</v>
      </c>
      <c r="BK517" s="291">
        <v>15</v>
      </c>
      <c r="BL517" s="291">
        <v>16</v>
      </c>
      <c r="BM517" s="291">
        <v>83</v>
      </c>
      <c r="BN517" s="291">
        <v>60</v>
      </c>
      <c r="BO517" s="291">
        <v>49</v>
      </c>
      <c r="BP517" s="291">
        <v>66</v>
      </c>
      <c r="BQ517" s="291">
        <v>50</v>
      </c>
      <c r="BR517" s="291">
        <v>42</v>
      </c>
      <c r="BS517" s="291">
        <v>87</v>
      </c>
      <c r="BT517" s="291">
        <v>55</v>
      </c>
      <c r="BU517" s="291">
        <v>56</v>
      </c>
      <c r="BV517" s="291">
        <v>78</v>
      </c>
      <c r="BW517" s="291">
        <v>1</v>
      </c>
      <c r="BX517" s="291">
        <v>51</v>
      </c>
      <c r="BY517" s="291">
        <v>71</v>
      </c>
      <c r="BZ517" s="291">
        <v>18</v>
      </c>
      <c r="CA517" s="291">
        <v>19</v>
      </c>
      <c r="CB517" s="291">
        <v>43</v>
      </c>
      <c r="CC517" s="291">
        <v>57</v>
      </c>
      <c r="CD517" s="291">
        <v>72</v>
      </c>
      <c r="CE517" s="291">
        <v>58</v>
      </c>
      <c r="CF517" s="291">
        <v>73</v>
      </c>
      <c r="CG517" s="291">
        <v>20</v>
      </c>
      <c r="CH517" s="291">
        <v>8</v>
      </c>
      <c r="CI517" s="291">
        <v>9</v>
      </c>
      <c r="CJ517" s="291">
        <v>21</v>
      </c>
      <c r="CK517" s="291">
        <v>76</v>
      </c>
      <c r="CL517" s="291">
        <v>14</v>
      </c>
      <c r="CM517" s="291">
        <v>5</v>
      </c>
    </row>
    <row r="518" spans="1:91" s="122" customFormat="1" ht="27" customHeight="1">
      <c r="A518" s="343"/>
      <c r="C518" s="284" t="s">
        <v>247</v>
      </c>
      <c r="D518" s="291">
        <v>12</v>
      </c>
      <c r="E518" s="291">
        <v>3</v>
      </c>
      <c r="F518" s="291">
        <v>3</v>
      </c>
      <c r="G518" s="291">
        <v>4</v>
      </c>
      <c r="H518" s="291">
        <v>2</v>
      </c>
      <c r="I518" s="291">
        <v>5</v>
      </c>
      <c r="J518" s="291">
        <v>6</v>
      </c>
      <c r="K518" s="291">
        <v>9</v>
      </c>
      <c r="L518" s="291">
        <v>4</v>
      </c>
      <c r="M518" s="291">
        <v>5</v>
      </c>
      <c r="N518" s="291">
        <v>10</v>
      </c>
      <c r="O518" s="291">
        <v>1</v>
      </c>
      <c r="P518" s="291">
        <v>11</v>
      </c>
      <c r="Q518" s="291">
        <v>6</v>
      </c>
      <c r="R518" s="291">
        <v>8</v>
      </c>
      <c r="S518" s="291">
        <v>9</v>
      </c>
      <c r="T518" s="291">
        <v>5</v>
      </c>
      <c r="U518" s="291">
        <v>5</v>
      </c>
      <c r="V518" s="291">
        <v>4</v>
      </c>
      <c r="W518" s="291">
        <v>1</v>
      </c>
      <c r="X518" s="291">
        <v>12</v>
      </c>
      <c r="Y518" s="291">
        <v>3</v>
      </c>
      <c r="Z518" s="291">
        <v>8</v>
      </c>
      <c r="AA518" s="291">
        <v>6</v>
      </c>
      <c r="AB518" s="291">
        <v>1</v>
      </c>
      <c r="AC518" s="291">
        <v>3</v>
      </c>
      <c r="AD518" s="291">
        <v>4</v>
      </c>
      <c r="AE518" s="291">
        <v>10</v>
      </c>
      <c r="AF518" s="291">
        <v>4</v>
      </c>
      <c r="AG518" s="291">
        <v>4</v>
      </c>
      <c r="AH518" s="291">
        <v>7</v>
      </c>
      <c r="AI518" s="291">
        <v>8</v>
      </c>
      <c r="AJ518" s="291">
        <v>4</v>
      </c>
      <c r="AK518" s="291">
        <v>2</v>
      </c>
      <c r="AL518" s="291">
        <v>13</v>
      </c>
      <c r="AM518" s="291">
        <v>4</v>
      </c>
      <c r="AN518" s="291">
        <v>3</v>
      </c>
      <c r="AO518" s="291">
        <v>8</v>
      </c>
      <c r="AP518" s="291">
        <v>9</v>
      </c>
      <c r="AQ518" s="291">
        <v>4</v>
      </c>
      <c r="AR518" s="291">
        <v>1</v>
      </c>
      <c r="AS518" s="291">
        <v>11</v>
      </c>
      <c r="AT518" s="291">
        <v>4</v>
      </c>
      <c r="AU518" s="291">
        <v>8</v>
      </c>
      <c r="AV518" s="291">
        <v>9</v>
      </c>
      <c r="AW518" s="291">
        <v>3</v>
      </c>
      <c r="AX518" s="291">
        <v>2</v>
      </c>
      <c r="AY518" s="291">
        <v>5</v>
      </c>
      <c r="AZ518" s="291">
        <v>3</v>
      </c>
      <c r="BA518" s="291">
        <v>3</v>
      </c>
      <c r="BB518" s="291">
        <v>11</v>
      </c>
      <c r="BC518" s="291">
        <v>3</v>
      </c>
      <c r="BD518" s="291">
        <v>12</v>
      </c>
      <c r="BE518" s="291">
        <v>10</v>
      </c>
      <c r="BF518" s="291">
        <v>2</v>
      </c>
      <c r="BG518" s="291">
        <v>4</v>
      </c>
      <c r="BH518" s="291">
        <v>11</v>
      </c>
      <c r="BI518" s="291">
        <v>2</v>
      </c>
      <c r="BJ518" s="291">
        <v>1</v>
      </c>
      <c r="BK518" s="291">
        <v>2</v>
      </c>
      <c r="BL518" s="291">
        <v>2</v>
      </c>
      <c r="BM518" s="291">
        <v>12</v>
      </c>
      <c r="BN518" s="291">
        <v>8</v>
      </c>
      <c r="BO518" s="291">
        <v>6</v>
      </c>
      <c r="BP518" s="291">
        <v>9</v>
      </c>
      <c r="BQ518" s="291">
        <v>6</v>
      </c>
      <c r="BR518" s="291">
        <v>4</v>
      </c>
      <c r="BS518" s="291">
        <v>13</v>
      </c>
      <c r="BT518" s="291">
        <v>7</v>
      </c>
      <c r="BU518" s="291">
        <v>7</v>
      </c>
      <c r="BV518" s="291">
        <v>11</v>
      </c>
      <c r="BW518" s="291">
        <v>1</v>
      </c>
      <c r="BX518" s="291">
        <v>6</v>
      </c>
      <c r="BY518" s="291">
        <v>10</v>
      </c>
      <c r="BZ518" s="291">
        <v>3</v>
      </c>
      <c r="CA518" s="291">
        <v>3</v>
      </c>
      <c r="CB518" s="291">
        <v>5</v>
      </c>
      <c r="CC518" s="291">
        <v>7</v>
      </c>
      <c r="CD518" s="291">
        <v>10</v>
      </c>
      <c r="CE518" s="291">
        <v>7</v>
      </c>
      <c r="CF518" s="291">
        <v>10</v>
      </c>
      <c r="CG518" s="291">
        <v>3</v>
      </c>
      <c r="CH518" s="291">
        <v>2</v>
      </c>
      <c r="CI518" s="291">
        <v>2</v>
      </c>
      <c r="CJ518" s="291">
        <v>3</v>
      </c>
      <c r="CK518" s="291">
        <v>10</v>
      </c>
      <c r="CL518" s="291">
        <v>2</v>
      </c>
      <c r="CM518" s="291">
        <v>1</v>
      </c>
    </row>
    <row r="519" spans="1:91" s="122" customFormat="1" ht="25.95" customHeight="1">
      <c r="A519" s="343"/>
      <c r="C519" s="284" t="s">
        <v>42</v>
      </c>
      <c r="D519" s="212" t="s">
        <v>51</v>
      </c>
      <c r="E519" s="212" t="s">
        <v>51</v>
      </c>
      <c r="F519" s="212" t="s">
        <v>51</v>
      </c>
      <c r="G519" s="212" t="s">
        <v>51</v>
      </c>
      <c r="H519" s="212" t="s">
        <v>51</v>
      </c>
      <c r="I519" s="212" t="s">
        <v>51</v>
      </c>
      <c r="J519" s="212" t="s">
        <v>51</v>
      </c>
      <c r="K519" s="212" t="s">
        <v>51</v>
      </c>
      <c r="L519" s="212" t="s">
        <v>51</v>
      </c>
      <c r="M519" s="212" t="s">
        <v>51</v>
      </c>
      <c r="N519" s="212" t="s">
        <v>51</v>
      </c>
      <c r="O519" s="212" t="s">
        <v>51</v>
      </c>
      <c r="P519" s="212" t="s">
        <v>55</v>
      </c>
      <c r="Q519" s="212" t="s">
        <v>55</v>
      </c>
      <c r="R519" s="212" t="s">
        <v>55</v>
      </c>
      <c r="S519" s="212" t="s">
        <v>55</v>
      </c>
      <c r="T519" s="212" t="s">
        <v>55</v>
      </c>
      <c r="U519" s="212" t="s">
        <v>55</v>
      </c>
      <c r="V519" s="212" t="s">
        <v>55</v>
      </c>
      <c r="W519" s="212" t="s">
        <v>55</v>
      </c>
      <c r="X519" s="212" t="s">
        <v>53</v>
      </c>
      <c r="Y519" s="212" t="s">
        <v>53</v>
      </c>
      <c r="Z519" s="212" t="s">
        <v>53</v>
      </c>
      <c r="AA519" s="212" t="s">
        <v>53</v>
      </c>
      <c r="AB519" s="212" t="s">
        <v>53</v>
      </c>
      <c r="AC519" s="212" t="s">
        <v>53</v>
      </c>
      <c r="AD519" s="212" t="s">
        <v>53</v>
      </c>
      <c r="AE519" s="212" t="s">
        <v>53</v>
      </c>
      <c r="AF519" s="212" t="s">
        <v>53</v>
      </c>
      <c r="AG519" s="212" t="s">
        <v>53</v>
      </c>
      <c r="AH519" s="212" t="s">
        <v>53</v>
      </c>
      <c r="AI519" s="212" t="s">
        <v>53</v>
      </c>
      <c r="AJ519" s="212" t="s">
        <v>53</v>
      </c>
      <c r="AK519" s="212" t="s">
        <v>53</v>
      </c>
      <c r="AL519" s="212" t="s">
        <v>49</v>
      </c>
      <c r="AM519" s="212" t="s">
        <v>49</v>
      </c>
      <c r="AN519" s="212" t="s">
        <v>49</v>
      </c>
      <c r="AO519" s="212" t="s">
        <v>49</v>
      </c>
      <c r="AP519" s="212" t="s">
        <v>49</v>
      </c>
      <c r="AQ519" s="212" t="s">
        <v>49</v>
      </c>
      <c r="AR519" s="212" t="s">
        <v>49</v>
      </c>
      <c r="AS519" s="212" t="s">
        <v>49</v>
      </c>
      <c r="AT519" s="212" t="s">
        <v>49</v>
      </c>
      <c r="AU519" s="212" t="s">
        <v>49</v>
      </c>
      <c r="AV519" s="212" t="s">
        <v>49</v>
      </c>
      <c r="AW519" s="212" t="s">
        <v>49</v>
      </c>
      <c r="AX519" s="212" t="s">
        <v>49</v>
      </c>
      <c r="AY519" s="212" t="s">
        <v>49</v>
      </c>
      <c r="AZ519" s="212" t="s">
        <v>49</v>
      </c>
      <c r="BA519" s="212" t="s">
        <v>49</v>
      </c>
      <c r="BB519" s="212" t="s">
        <v>49</v>
      </c>
      <c r="BC519" s="212" t="s">
        <v>49</v>
      </c>
      <c r="BD519" s="212" t="s">
        <v>47</v>
      </c>
      <c r="BE519" s="212" t="s">
        <v>47</v>
      </c>
      <c r="BF519" s="212" t="s">
        <v>47</v>
      </c>
      <c r="BG519" s="212" t="s">
        <v>47</v>
      </c>
      <c r="BH519" s="212" t="s">
        <v>47</v>
      </c>
      <c r="BI519" s="212" t="s">
        <v>47</v>
      </c>
      <c r="BJ519" s="212" t="s">
        <v>47</v>
      </c>
      <c r="BK519" s="212" t="s">
        <v>47</v>
      </c>
      <c r="BL519" s="212" t="s">
        <v>47</v>
      </c>
      <c r="BM519" s="212" t="s">
        <v>88</v>
      </c>
      <c r="BN519" s="212" t="s">
        <v>88</v>
      </c>
      <c r="BO519" s="212" t="s">
        <v>88</v>
      </c>
      <c r="BP519" s="212" t="s">
        <v>88</v>
      </c>
      <c r="BQ519" s="212" t="s">
        <v>88</v>
      </c>
      <c r="BR519" s="212" t="s">
        <v>88</v>
      </c>
      <c r="BS519" s="212" t="s">
        <v>45</v>
      </c>
      <c r="BT519" s="212" t="s">
        <v>45</v>
      </c>
      <c r="BU519" s="212" t="s">
        <v>45</v>
      </c>
      <c r="BV519" s="212" t="s">
        <v>45</v>
      </c>
      <c r="BW519" s="212" t="s">
        <v>45</v>
      </c>
      <c r="BX519" s="212" t="s">
        <v>45</v>
      </c>
      <c r="BY519" s="212" t="s">
        <v>45</v>
      </c>
      <c r="BZ519" s="212" t="s">
        <v>45</v>
      </c>
      <c r="CA519" s="212" t="s">
        <v>45</v>
      </c>
      <c r="CB519" s="212" t="s">
        <v>45</v>
      </c>
      <c r="CC519" s="212" t="s">
        <v>45</v>
      </c>
      <c r="CD519" s="212" t="s">
        <v>45</v>
      </c>
      <c r="CE519" s="212" t="s">
        <v>45</v>
      </c>
      <c r="CF519" s="212" t="s">
        <v>45</v>
      </c>
      <c r="CG519" s="212" t="s">
        <v>45</v>
      </c>
      <c r="CH519" s="212" t="s">
        <v>45</v>
      </c>
      <c r="CI519" s="212" t="s">
        <v>45</v>
      </c>
      <c r="CJ519" s="212" t="s">
        <v>45</v>
      </c>
      <c r="CK519" s="212" t="s">
        <v>45</v>
      </c>
      <c r="CL519" s="212" t="s">
        <v>45</v>
      </c>
      <c r="CM519" s="212" t="s">
        <v>45</v>
      </c>
    </row>
    <row r="520" spans="1:91" s="122" customFormat="1" ht="25.95" customHeight="1">
      <c r="A520" s="343"/>
      <c r="C520" s="284" t="s">
        <v>164</v>
      </c>
      <c r="D520" s="212" t="s">
        <v>237</v>
      </c>
      <c r="E520" s="212" t="s">
        <v>238</v>
      </c>
      <c r="F520" s="212" t="s">
        <v>239</v>
      </c>
      <c r="G520" s="212" t="s">
        <v>240</v>
      </c>
      <c r="H520" s="212" t="s">
        <v>169</v>
      </c>
      <c r="I520" s="212" t="s">
        <v>241</v>
      </c>
      <c r="J520" s="212" t="s">
        <v>242</v>
      </c>
      <c r="K520" s="212" t="s">
        <v>243</v>
      </c>
      <c r="L520" s="212" t="s">
        <v>244</v>
      </c>
      <c r="M520" s="212" t="s">
        <v>245</v>
      </c>
      <c r="N520" s="212" t="s">
        <v>246</v>
      </c>
      <c r="O520" s="212" t="s">
        <v>163</v>
      </c>
      <c r="P520" s="212" t="s">
        <v>170</v>
      </c>
      <c r="Q520" s="212" t="s">
        <v>171</v>
      </c>
      <c r="R520" s="212" t="s">
        <v>172</v>
      </c>
      <c r="S520" s="212" t="s">
        <v>173</v>
      </c>
      <c r="T520" s="212" t="s">
        <v>174</v>
      </c>
      <c r="U520" s="212" t="s">
        <v>175</v>
      </c>
      <c r="V520" s="212" t="s">
        <v>176</v>
      </c>
      <c r="W520" s="212" t="s">
        <v>158</v>
      </c>
      <c r="X520" s="212" t="s">
        <v>201</v>
      </c>
      <c r="Y520" s="212" t="s">
        <v>202</v>
      </c>
      <c r="Z520" s="212" t="s">
        <v>203</v>
      </c>
      <c r="AA520" s="212" t="s">
        <v>204</v>
      </c>
      <c r="AB520" s="212" t="s">
        <v>160</v>
      </c>
      <c r="AC520" s="212" t="s">
        <v>205</v>
      </c>
      <c r="AD520" s="212" t="s">
        <v>206</v>
      </c>
      <c r="AE520" s="212" t="s">
        <v>207</v>
      </c>
      <c r="AF520" s="212" t="s">
        <v>208</v>
      </c>
      <c r="AG520" s="212" t="s">
        <v>209</v>
      </c>
      <c r="AH520" s="212" t="s">
        <v>210</v>
      </c>
      <c r="AI520" s="212" t="s">
        <v>211</v>
      </c>
      <c r="AJ520" s="212" t="s">
        <v>212</v>
      </c>
      <c r="AK520" s="212" t="s">
        <v>213</v>
      </c>
      <c r="AL520" s="212" t="s">
        <v>221</v>
      </c>
      <c r="AM520" s="212" t="s">
        <v>222</v>
      </c>
      <c r="AN520" s="212" t="s">
        <v>223</v>
      </c>
      <c r="AO520" s="212" t="s">
        <v>224</v>
      </c>
      <c r="AP520" s="212" t="s">
        <v>225</v>
      </c>
      <c r="AQ520" s="212" t="s">
        <v>226</v>
      </c>
      <c r="AR520" s="212" t="s">
        <v>162</v>
      </c>
      <c r="AS520" s="212" t="s">
        <v>227</v>
      </c>
      <c r="AT520" s="212" t="s">
        <v>228</v>
      </c>
      <c r="AU520" s="212" t="s">
        <v>229</v>
      </c>
      <c r="AV520" s="212" t="s">
        <v>230</v>
      </c>
      <c r="AW520" s="212" t="s">
        <v>231</v>
      </c>
      <c r="AX520" s="212" t="s">
        <v>168</v>
      </c>
      <c r="AY520" s="212" t="s">
        <v>232</v>
      </c>
      <c r="AZ520" s="212" t="s">
        <v>233</v>
      </c>
      <c r="BA520" s="212" t="s">
        <v>234</v>
      </c>
      <c r="BB520" s="212" t="s">
        <v>235</v>
      </c>
      <c r="BC520" s="212" t="s">
        <v>236</v>
      </c>
      <c r="BD520" s="212" t="s">
        <v>214</v>
      </c>
      <c r="BE520" s="212" t="s">
        <v>215</v>
      </c>
      <c r="BF520" s="212" t="s">
        <v>216</v>
      </c>
      <c r="BG520" s="212" t="s">
        <v>217</v>
      </c>
      <c r="BH520" s="212" t="s">
        <v>218</v>
      </c>
      <c r="BI520" s="212" t="s">
        <v>167</v>
      </c>
      <c r="BJ520" s="212" t="s">
        <v>161</v>
      </c>
      <c r="BK520" s="212" t="s">
        <v>219</v>
      </c>
      <c r="BL520" s="212" t="s">
        <v>220</v>
      </c>
      <c r="BM520" s="212" t="s">
        <v>177</v>
      </c>
      <c r="BN520" s="212" t="s">
        <v>178</v>
      </c>
      <c r="BO520" s="212" t="s">
        <v>179</v>
      </c>
      <c r="BP520" s="212" t="s">
        <v>180</v>
      </c>
      <c r="BQ520" s="212" t="s">
        <v>181</v>
      </c>
      <c r="BR520" s="212" t="s">
        <v>182</v>
      </c>
      <c r="BS520" s="212" t="s">
        <v>183</v>
      </c>
      <c r="BT520" s="212" t="s">
        <v>184</v>
      </c>
      <c r="BU520" s="212" t="s">
        <v>185</v>
      </c>
      <c r="BV520" s="212" t="s">
        <v>186</v>
      </c>
      <c r="BW520" s="212" t="s">
        <v>159</v>
      </c>
      <c r="BX520" s="212" t="s">
        <v>187</v>
      </c>
      <c r="BY520" s="212" t="s">
        <v>188</v>
      </c>
      <c r="BZ520" s="212" t="s">
        <v>189</v>
      </c>
      <c r="CA520" s="212" t="s">
        <v>190</v>
      </c>
      <c r="CB520" s="212" t="s">
        <v>191</v>
      </c>
      <c r="CC520" s="212" t="s">
        <v>192</v>
      </c>
      <c r="CD520" s="212" t="s">
        <v>193</v>
      </c>
      <c r="CE520" s="212" t="s">
        <v>194</v>
      </c>
      <c r="CF520" s="212" t="s">
        <v>195</v>
      </c>
      <c r="CG520" s="212" t="s">
        <v>196</v>
      </c>
      <c r="CH520" s="212" t="s">
        <v>197</v>
      </c>
      <c r="CI520" s="212" t="s">
        <v>198</v>
      </c>
      <c r="CJ520" s="212" t="s">
        <v>199</v>
      </c>
      <c r="CK520" s="212" t="s">
        <v>200</v>
      </c>
      <c r="CL520" s="212" t="s">
        <v>165</v>
      </c>
      <c r="CM520" s="212" t="s">
        <v>166</v>
      </c>
    </row>
    <row r="521" spans="1:91" s="122" customFormat="1" ht="25.95" customHeight="1">
      <c r="A521" s="343"/>
      <c r="C521" s="284" t="s">
        <v>1356</v>
      </c>
      <c r="D521" s="282" t="s">
        <v>373</v>
      </c>
      <c r="E521" s="282" t="s">
        <v>374</v>
      </c>
      <c r="F521" s="282" t="s">
        <v>375</v>
      </c>
      <c r="G521" s="282" t="s">
        <v>376</v>
      </c>
      <c r="H521" s="282" t="s">
        <v>377</v>
      </c>
      <c r="I521" s="282" t="s">
        <v>378</v>
      </c>
      <c r="J521" s="282" t="s">
        <v>379</v>
      </c>
      <c r="K521" s="282" t="s">
        <v>380</v>
      </c>
      <c r="L521" s="282" t="s">
        <v>381</v>
      </c>
      <c r="M521" s="282" t="s">
        <v>382</v>
      </c>
      <c r="N521" s="282" t="s">
        <v>383</v>
      </c>
      <c r="O521" s="282" t="s">
        <v>384</v>
      </c>
      <c r="P521" s="282" t="s">
        <v>297</v>
      </c>
      <c r="Q521" s="282" t="s">
        <v>298</v>
      </c>
      <c r="R521" s="282" t="s">
        <v>299</v>
      </c>
      <c r="S521" s="282" t="s">
        <v>300</v>
      </c>
      <c r="T521" s="282" t="s">
        <v>301</v>
      </c>
      <c r="U521" s="282" t="s">
        <v>302</v>
      </c>
      <c r="V521" s="282" t="s">
        <v>303</v>
      </c>
      <c r="W521" s="282" t="s">
        <v>304</v>
      </c>
      <c r="X521" s="282" t="s">
        <v>332</v>
      </c>
      <c r="Y521" s="282" t="s">
        <v>333</v>
      </c>
      <c r="Z521" s="282" t="s">
        <v>334</v>
      </c>
      <c r="AA521" s="282" t="s">
        <v>335</v>
      </c>
      <c r="AB521" s="282" t="s">
        <v>336</v>
      </c>
      <c r="AC521" s="282" t="s">
        <v>337</v>
      </c>
      <c r="AD521" s="282" t="s">
        <v>338</v>
      </c>
      <c r="AE521" s="282" t="s">
        <v>339</v>
      </c>
      <c r="AF521" s="282" t="s">
        <v>340</v>
      </c>
      <c r="AG521" s="282" t="s">
        <v>341</v>
      </c>
      <c r="AH521" s="282" t="s">
        <v>342</v>
      </c>
      <c r="AI521" s="282" t="s">
        <v>343</v>
      </c>
      <c r="AJ521" s="282" t="s">
        <v>344</v>
      </c>
      <c r="AK521" s="282" t="s">
        <v>345</v>
      </c>
      <c r="AL521" s="282" t="s">
        <v>355</v>
      </c>
      <c r="AM521" s="282" t="s">
        <v>356</v>
      </c>
      <c r="AN521" s="282" t="s">
        <v>357</v>
      </c>
      <c r="AO521" s="282" t="s">
        <v>358</v>
      </c>
      <c r="AP521" s="282" t="s">
        <v>359</v>
      </c>
      <c r="AQ521" s="282" t="s">
        <v>360</v>
      </c>
      <c r="AR521" s="282" t="s">
        <v>361</v>
      </c>
      <c r="AS521" s="282" t="s">
        <v>362</v>
      </c>
      <c r="AT521" s="282" t="s">
        <v>363</v>
      </c>
      <c r="AU521" s="282" t="s">
        <v>364</v>
      </c>
      <c r="AV521" s="282" t="s">
        <v>365</v>
      </c>
      <c r="AW521" s="282" t="s">
        <v>366</v>
      </c>
      <c r="AX521" s="282" t="s">
        <v>367</v>
      </c>
      <c r="AY521" s="282" t="s">
        <v>368</v>
      </c>
      <c r="AZ521" s="282" t="s">
        <v>369</v>
      </c>
      <c r="BA521" s="282" t="s">
        <v>370</v>
      </c>
      <c r="BB521" s="282" t="s">
        <v>371</v>
      </c>
      <c r="BC521" s="282" t="s">
        <v>372</v>
      </c>
      <c r="BD521" s="282" t="s">
        <v>346</v>
      </c>
      <c r="BE521" s="282" t="s">
        <v>347</v>
      </c>
      <c r="BF521" s="282" t="s">
        <v>348</v>
      </c>
      <c r="BG521" s="282" t="s">
        <v>349</v>
      </c>
      <c r="BH521" s="282" t="s">
        <v>350</v>
      </c>
      <c r="BI521" s="282" t="s">
        <v>351</v>
      </c>
      <c r="BJ521" s="282" t="s">
        <v>352</v>
      </c>
      <c r="BK521" s="282" t="s">
        <v>353</v>
      </c>
      <c r="BL521" s="282" t="s">
        <v>354</v>
      </c>
      <c r="BM521" s="282" t="s">
        <v>305</v>
      </c>
      <c r="BN521" s="282" t="s">
        <v>306</v>
      </c>
      <c r="BO521" s="282" t="s">
        <v>307</v>
      </c>
      <c r="BP521" s="282" t="s">
        <v>308</v>
      </c>
      <c r="BQ521" s="282" t="s">
        <v>309</v>
      </c>
      <c r="BR521" s="282" t="s">
        <v>310</v>
      </c>
      <c r="BS521" s="282" t="s">
        <v>311</v>
      </c>
      <c r="BT521" s="282" t="s">
        <v>312</v>
      </c>
      <c r="BU521" s="282" t="s">
        <v>313</v>
      </c>
      <c r="BV521" s="282" t="s">
        <v>314</v>
      </c>
      <c r="BW521" s="282" t="s">
        <v>315</v>
      </c>
      <c r="BX521" s="282" t="s">
        <v>316</v>
      </c>
      <c r="BY521" s="282" t="s">
        <v>317</v>
      </c>
      <c r="BZ521" s="282" t="s">
        <v>318</v>
      </c>
      <c r="CA521" s="282" t="s">
        <v>319</v>
      </c>
      <c r="CB521" s="282" t="s">
        <v>320</v>
      </c>
      <c r="CC521" s="282" t="s">
        <v>321</v>
      </c>
      <c r="CD521" s="282" t="s">
        <v>322</v>
      </c>
      <c r="CE521" s="282" t="s">
        <v>323</v>
      </c>
      <c r="CF521" s="282" t="s">
        <v>324</v>
      </c>
      <c r="CG521" s="282" t="s">
        <v>325</v>
      </c>
      <c r="CH521" s="282" t="s">
        <v>326</v>
      </c>
      <c r="CI521" s="282" t="s">
        <v>327</v>
      </c>
      <c r="CJ521" s="282" t="s">
        <v>328</v>
      </c>
      <c r="CK521" s="282" t="s">
        <v>329</v>
      </c>
      <c r="CL521" s="282" t="s">
        <v>330</v>
      </c>
      <c r="CM521" s="282" t="s">
        <v>331</v>
      </c>
    </row>
    <row r="522" spans="1:91" s="122" customFormat="1" ht="25.95" customHeight="1">
      <c r="A522" s="343"/>
      <c r="C522" s="207" t="s">
        <v>704</v>
      </c>
      <c r="D522" s="213">
        <v>58012348.570000008</v>
      </c>
      <c r="E522" s="213">
        <v>12708529.419999998</v>
      </c>
      <c r="F522" s="213">
        <v>16729264.059999999</v>
      </c>
      <c r="G522" s="213">
        <v>18198095.009999998</v>
      </c>
      <c r="H522" s="213">
        <v>15666111.990000002</v>
      </c>
      <c r="I522" s="213">
        <v>16359564.99</v>
      </c>
      <c r="J522" s="213">
        <v>26399664.459999993</v>
      </c>
      <c r="K522" s="213">
        <v>33085670.209999997</v>
      </c>
      <c r="L522" s="213">
        <v>17831311.27</v>
      </c>
      <c r="M522" s="213">
        <v>18679805.949999999</v>
      </c>
      <c r="N522" s="213">
        <v>40602653.719999999</v>
      </c>
      <c r="O522" s="213">
        <v>6125553.6799999997</v>
      </c>
      <c r="P522" s="213">
        <v>84946781.459999979</v>
      </c>
      <c r="Q522" s="213">
        <v>19921625.039999995</v>
      </c>
      <c r="R522" s="213">
        <v>26020997.340000004</v>
      </c>
      <c r="S522" s="213">
        <v>34339483.559999995</v>
      </c>
      <c r="T522" s="213">
        <v>17589264.550000004</v>
      </c>
      <c r="U522" s="213">
        <v>20058848.609999999</v>
      </c>
      <c r="V522" s="213">
        <v>12924004.769999998</v>
      </c>
      <c r="W522" s="213">
        <v>10711143.359999999</v>
      </c>
      <c r="X522" s="213">
        <v>124099999.54000001</v>
      </c>
      <c r="Y522" s="213">
        <v>14227580.739999998</v>
      </c>
      <c r="Z522" s="213">
        <v>33442981.469999995</v>
      </c>
      <c r="AA522" s="213">
        <v>28182174.059999995</v>
      </c>
      <c r="AB522" s="213">
        <v>11037236.82</v>
      </c>
      <c r="AC522" s="213">
        <v>11118061.280000001</v>
      </c>
      <c r="AD522" s="213">
        <v>15285846</v>
      </c>
      <c r="AE522" s="213">
        <v>46584953.230000004</v>
      </c>
      <c r="AF522" s="213">
        <v>12444941.460000001</v>
      </c>
      <c r="AG522" s="213">
        <v>16136201.52</v>
      </c>
      <c r="AH522" s="213">
        <v>21613779.569999997</v>
      </c>
      <c r="AI522" s="213">
        <v>26394915.550000001</v>
      </c>
      <c r="AJ522" s="213">
        <v>16595725.27</v>
      </c>
      <c r="AK522" s="213">
        <v>9170019.3100000005</v>
      </c>
      <c r="AL522" s="213">
        <v>302597830.44</v>
      </c>
      <c r="AM522" s="213">
        <v>20248352.129999999</v>
      </c>
      <c r="AN522" s="213">
        <v>10343495.870000001</v>
      </c>
      <c r="AO522" s="213">
        <v>31221159.709999997</v>
      </c>
      <c r="AP522" s="213">
        <v>25526384.860000003</v>
      </c>
      <c r="AQ522" s="213">
        <v>16596933.019999998</v>
      </c>
      <c r="AR522" s="213">
        <v>5471949.1299999999</v>
      </c>
      <c r="AS522" s="213">
        <v>54315527.13000001</v>
      </c>
      <c r="AT522" s="213">
        <v>19233959.500000004</v>
      </c>
      <c r="AU522" s="213">
        <v>41454267.740000002</v>
      </c>
      <c r="AV522" s="213">
        <v>26987767.84</v>
      </c>
      <c r="AW522" s="213">
        <v>15028559.26</v>
      </c>
      <c r="AX522" s="213">
        <v>8918543.1799999978</v>
      </c>
      <c r="AY522" s="213">
        <v>14262484.659999998</v>
      </c>
      <c r="AZ522" s="213">
        <v>16331714.32</v>
      </c>
      <c r="BA522" s="213">
        <v>14567878.200000003</v>
      </c>
      <c r="BB522" s="213">
        <v>64407943.729999989</v>
      </c>
      <c r="BC522" s="213">
        <v>16173745.640000001</v>
      </c>
      <c r="BD522" s="213">
        <v>72904569.340000004</v>
      </c>
      <c r="BE522" s="213">
        <v>23187502.279999997</v>
      </c>
      <c r="BF522" s="213">
        <v>8203626.4399999985</v>
      </c>
      <c r="BG522" s="213">
        <v>9137109.3900000006</v>
      </c>
      <c r="BH522" s="213">
        <v>76801321.400000006</v>
      </c>
      <c r="BI522" s="213">
        <v>12574008.160000002</v>
      </c>
      <c r="BJ522" s="213">
        <v>6795049.2299999995</v>
      </c>
      <c r="BK522" s="213">
        <v>15855432.91</v>
      </c>
      <c r="BL522" s="213">
        <v>13283341.84</v>
      </c>
      <c r="BM522" s="213">
        <v>70501185.590000004</v>
      </c>
      <c r="BN522" s="213">
        <v>30021451.98</v>
      </c>
      <c r="BO522" s="213">
        <v>18432528.810000002</v>
      </c>
      <c r="BP522" s="213">
        <v>33377547.369999997</v>
      </c>
      <c r="BQ522" s="213">
        <v>22981253.399999995</v>
      </c>
      <c r="BR522" s="213">
        <v>16085158.42</v>
      </c>
      <c r="BS522" s="213">
        <v>384098146.83999997</v>
      </c>
      <c r="BT522" s="213">
        <v>21462735.34</v>
      </c>
      <c r="BU522" s="213">
        <v>20292998.219999999</v>
      </c>
      <c r="BV522" s="213">
        <v>80053956.25999999</v>
      </c>
      <c r="BW522" s="213">
        <v>2338566.94</v>
      </c>
      <c r="BX522" s="213">
        <v>14669199.550000003</v>
      </c>
      <c r="BY522" s="213">
        <v>50587107.140000001</v>
      </c>
      <c r="BZ522" s="213">
        <v>12060872.029999997</v>
      </c>
      <c r="CA522" s="213">
        <v>16963219.839999996</v>
      </c>
      <c r="CB522" s="213">
        <v>12758780.82</v>
      </c>
      <c r="CC522" s="213">
        <v>22601328.209999997</v>
      </c>
      <c r="CD522" s="213">
        <v>40739404.490000002</v>
      </c>
      <c r="CE522" s="213">
        <v>20934298.48</v>
      </c>
      <c r="CF522" s="213">
        <v>40038250.700000003</v>
      </c>
      <c r="CG522" s="213">
        <v>10397379.559999999</v>
      </c>
      <c r="CH522" s="213">
        <v>8451387.9700000007</v>
      </c>
      <c r="CI522" s="213">
        <v>15694625.629999999</v>
      </c>
      <c r="CJ522" s="213">
        <v>9338018.7300000004</v>
      </c>
      <c r="CK522" s="213">
        <v>56620283.610000007</v>
      </c>
      <c r="CL522" s="213">
        <v>9443530.7199999988</v>
      </c>
      <c r="CM522" s="213">
        <v>10303740.639999999</v>
      </c>
    </row>
    <row r="523" spans="1:91" s="122" customFormat="1" ht="25.95" customHeight="1">
      <c r="A523" s="343"/>
      <c r="C523" s="207" t="s">
        <v>705</v>
      </c>
      <c r="D523" s="212">
        <v>23898202.009999998</v>
      </c>
      <c r="E523" s="212">
        <v>2586771.7700000005</v>
      </c>
      <c r="F523" s="212">
        <v>345960.23</v>
      </c>
      <c r="G523" s="212">
        <v>369422.73</v>
      </c>
      <c r="H523" s="212">
        <v>836498.38000000012</v>
      </c>
      <c r="I523" s="212">
        <v>2839556.6799999992</v>
      </c>
      <c r="J523" s="212">
        <v>2526672.5199999996</v>
      </c>
      <c r="K523" s="212">
        <v>12293553.290000001</v>
      </c>
      <c r="L523" s="212">
        <v>1590097.8399999999</v>
      </c>
      <c r="M523" s="212">
        <v>429743.25</v>
      </c>
      <c r="N523" s="212">
        <v>5828121.0099999998</v>
      </c>
      <c r="O523" s="212">
        <v>167929.18</v>
      </c>
      <c r="P523" s="212">
        <v>20408772.540000003</v>
      </c>
      <c r="Q523" s="212">
        <v>1636862.9599999997</v>
      </c>
      <c r="R523" s="212">
        <v>5810419.96</v>
      </c>
      <c r="S523" s="212">
        <v>4947770.0199999996</v>
      </c>
      <c r="T523" s="212">
        <v>1845041.8699999999</v>
      </c>
      <c r="U523" s="212">
        <v>278742.3899999999</v>
      </c>
      <c r="V523" s="212">
        <v>285996.98</v>
      </c>
      <c r="W523" s="212">
        <v>269012.5</v>
      </c>
      <c r="X523" s="212">
        <v>58322158.060000002</v>
      </c>
      <c r="Y523" s="212">
        <v>295156.49</v>
      </c>
      <c r="Z523" s="212">
        <v>1735611.4</v>
      </c>
      <c r="AA523" s="212">
        <v>595643.39</v>
      </c>
      <c r="AB523" s="212">
        <v>123614</v>
      </c>
      <c r="AC523" s="212">
        <v>1060241.77</v>
      </c>
      <c r="AD523" s="212">
        <v>507135.5</v>
      </c>
      <c r="AE523" s="212">
        <v>2053030.24</v>
      </c>
      <c r="AF523" s="212">
        <v>321538.5</v>
      </c>
      <c r="AG523" s="212">
        <v>199610.84999999998</v>
      </c>
      <c r="AH523" s="212">
        <v>1899381.14</v>
      </c>
      <c r="AI523" s="212">
        <v>2735278.1899999995</v>
      </c>
      <c r="AJ523" s="212">
        <v>487971.51</v>
      </c>
      <c r="AK523" s="212">
        <v>610631.25</v>
      </c>
      <c r="AL523" s="212">
        <v>148666882.82999998</v>
      </c>
      <c r="AM523" s="212">
        <v>660094</v>
      </c>
      <c r="AN523" s="212">
        <v>677085.91</v>
      </c>
      <c r="AO523" s="212">
        <v>4883642</v>
      </c>
      <c r="AP523" s="212">
        <v>1720297.1800000002</v>
      </c>
      <c r="AQ523" s="212">
        <v>562945.34</v>
      </c>
      <c r="AR523" s="212">
        <v>109233.07</v>
      </c>
      <c r="AS523" s="212">
        <v>18143483.010000002</v>
      </c>
      <c r="AT523" s="212">
        <v>1006748.13</v>
      </c>
      <c r="AU523" s="212">
        <v>1640211.1400000001</v>
      </c>
      <c r="AV523" s="212">
        <v>764813.12999999989</v>
      </c>
      <c r="AW523" s="212">
        <v>222366</v>
      </c>
      <c r="AX523" s="212">
        <v>681255.61</v>
      </c>
      <c r="AY523" s="212">
        <v>515011.23000000004</v>
      </c>
      <c r="AZ523" s="212">
        <v>476711.65</v>
      </c>
      <c r="BA523" s="212">
        <v>332360.16000000003</v>
      </c>
      <c r="BB523" s="212">
        <v>19331784.349999998</v>
      </c>
      <c r="BC523" s="212">
        <v>1507320.0799999998</v>
      </c>
      <c r="BD523" s="212">
        <v>42265561.509999998</v>
      </c>
      <c r="BE523" s="212">
        <v>-1580140.86</v>
      </c>
      <c r="BF523" s="212">
        <v>423056.5</v>
      </c>
      <c r="BG523" s="212">
        <v>2853498.37</v>
      </c>
      <c r="BH523" s="212">
        <v>16959670.260000002</v>
      </c>
      <c r="BI523" s="212">
        <v>301003.07999999996</v>
      </c>
      <c r="BJ523" s="212">
        <v>704607.29</v>
      </c>
      <c r="BK523" s="212">
        <v>928525.55</v>
      </c>
      <c r="BL523" s="212">
        <v>424959.56</v>
      </c>
      <c r="BM523" s="212">
        <v>36925966.369999997</v>
      </c>
      <c r="BN523" s="212">
        <v>750550.67</v>
      </c>
      <c r="BO523" s="212">
        <v>1742191.48</v>
      </c>
      <c r="BP523" s="212">
        <v>565529.71</v>
      </c>
      <c r="BQ523" s="212">
        <v>332092.21999999997</v>
      </c>
      <c r="BR523" s="212">
        <v>942831.33000000007</v>
      </c>
      <c r="BS523" s="212">
        <v>112516166.81</v>
      </c>
      <c r="BT523" s="212">
        <v>4354321.37</v>
      </c>
      <c r="BU523" s="212">
        <v>429202.14</v>
      </c>
      <c r="BV523" s="212">
        <v>14857034.16</v>
      </c>
      <c r="BW523" s="212">
        <v>751152.11</v>
      </c>
      <c r="BX523" s="212">
        <v>283606.11</v>
      </c>
      <c r="BY523" s="212">
        <v>3454601.3000000003</v>
      </c>
      <c r="BZ523" s="212">
        <v>574637.77</v>
      </c>
      <c r="CA523" s="212">
        <v>230955</v>
      </c>
      <c r="CB523" s="212">
        <v>844547.66</v>
      </c>
      <c r="CC523" s="212">
        <v>3453878.44</v>
      </c>
      <c r="CD523" s="212">
        <v>3478561.2100000004</v>
      </c>
      <c r="CE523" s="212">
        <v>2278323.16</v>
      </c>
      <c r="CF523" s="212">
        <v>3931016.6900000004</v>
      </c>
      <c r="CG523" s="212">
        <v>1944505.62</v>
      </c>
      <c r="CH523" s="212">
        <v>1159388.48</v>
      </c>
      <c r="CI523" s="212">
        <v>154294.6</v>
      </c>
      <c r="CJ523" s="212">
        <v>1618585.66</v>
      </c>
      <c r="CK523" s="212">
        <v>14128615.899999999</v>
      </c>
      <c r="CL523" s="212">
        <v>795583.57</v>
      </c>
      <c r="CM523" s="212">
        <v>1620978.3800000001</v>
      </c>
    </row>
    <row r="524" spans="1:91" s="122" customFormat="1" ht="25.95" customHeight="1">
      <c r="A524" s="343"/>
      <c r="C524" s="207" t="s">
        <v>706</v>
      </c>
      <c r="D524" s="213">
        <v>19340678.890000001</v>
      </c>
      <c r="E524" s="213">
        <v>341899.09</v>
      </c>
      <c r="F524" s="213">
        <v>2825509.74</v>
      </c>
      <c r="G524" s="213">
        <v>1376418.14</v>
      </c>
      <c r="H524" s="213">
        <v>5050193.63</v>
      </c>
      <c r="I524" s="213">
        <v>2673980.58</v>
      </c>
      <c r="J524" s="213">
        <v>6918265.4299999997</v>
      </c>
      <c r="K524" s="213">
        <v>3278531.66</v>
      </c>
      <c r="L524" s="213">
        <v>1462987.74</v>
      </c>
      <c r="M524" s="213">
        <v>4993825.08</v>
      </c>
      <c r="N524" s="213">
        <v>5497077.9199999999</v>
      </c>
      <c r="O524" s="213">
        <v>2515715.75</v>
      </c>
      <c r="P524" s="213">
        <v>18925946.850000001</v>
      </c>
      <c r="Q524" s="213">
        <v>2615800.1</v>
      </c>
      <c r="R524" s="213">
        <v>3726025.21</v>
      </c>
      <c r="S524" s="213">
        <v>6560612.8699999992</v>
      </c>
      <c r="T524" s="213">
        <v>3611541.0700000003</v>
      </c>
      <c r="U524" s="213">
        <v>6225946.6600000001</v>
      </c>
      <c r="V524" s="213">
        <v>1634722.11</v>
      </c>
      <c r="W524" s="213">
        <v>4931801.28</v>
      </c>
      <c r="X524" s="213">
        <v>15866990.02</v>
      </c>
      <c r="Y524" s="213">
        <v>3127121.33</v>
      </c>
      <c r="Z524" s="213">
        <v>1812572.69</v>
      </c>
      <c r="AA524" s="213">
        <v>8177047.8899999997</v>
      </c>
      <c r="AB524" s="213">
        <v>6255543.5899999999</v>
      </c>
      <c r="AC524" s="213">
        <v>2092042.2</v>
      </c>
      <c r="AD524" s="213">
        <v>937320.16</v>
      </c>
      <c r="AE524" s="213">
        <v>5751875.4899999993</v>
      </c>
      <c r="AF524" s="213">
        <v>397143.99</v>
      </c>
      <c r="AG524" s="213">
        <v>6045749.1300000008</v>
      </c>
      <c r="AH524" s="213">
        <v>7283443.8500000006</v>
      </c>
      <c r="AI524" s="213">
        <v>7470270.0699999994</v>
      </c>
      <c r="AJ524" s="213">
        <v>1277237.79</v>
      </c>
      <c r="AK524" s="213">
        <v>1172072.8999999999</v>
      </c>
      <c r="AL524" s="213">
        <v>42602659.590000004</v>
      </c>
      <c r="AM524" s="213">
        <v>5026555.21</v>
      </c>
      <c r="AN524" s="213">
        <v>2112399.08</v>
      </c>
      <c r="AO524" s="213">
        <v>4380728.34</v>
      </c>
      <c r="AP524" s="213">
        <v>961410.65999999992</v>
      </c>
      <c r="AQ524" s="213">
        <v>4270509.25</v>
      </c>
      <c r="AR524" s="213">
        <v>4190933.01</v>
      </c>
      <c r="AS524" s="213">
        <v>20547530.120000001</v>
      </c>
      <c r="AT524" s="213">
        <v>1928033.62</v>
      </c>
      <c r="AU524" s="213">
        <v>9538448.1099999994</v>
      </c>
      <c r="AV524" s="213">
        <v>3694163.61</v>
      </c>
      <c r="AW524" s="213">
        <v>3730094.0300000003</v>
      </c>
      <c r="AX524" s="213">
        <v>1812604.5399999998</v>
      </c>
      <c r="AY524" s="213">
        <v>4986268.5999999996</v>
      </c>
      <c r="AZ524" s="213">
        <v>5709015.1699999999</v>
      </c>
      <c r="BA524" s="213">
        <v>1753260.69</v>
      </c>
      <c r="BB524" s="213">
        <v>10578365.960000001</v>
      </c>
      <c r="BC524" s="213">
        <v>906837.40000000014</v>
      </c>
      <c r="BD524" s="213">
        <v>12156794.91</v>
      </c>
      <c r="BE524" s="213">
        <v>8266217.4299999997</v>
      </c>
      <c r="BF524" s="213">
        <v>1602732.24</v>
      </c>
      <c r="BG524" s="213">
        <v>5523006.0999999996</v>
      </c>
      <c r="BH524" s="213">
        <v>9393590.0800000001</v>
      </c>
      <c r="BI524" s="213">
        <v>953324.26</v>
      </c>
      <c r="BJ524" s="213">
        <v>767620.17</v>
      </c>
      <c r="BK524" s="213">
        <v>1486530.72</v>
      </c>
      <c r="BL524" s="213">
        <v>2064034.62</v>
      </c>
      <c r="BM524" s="213">
        <v>10744106.779999999</v>
      </c>
      <c r="BN524" s="213">
        <v>4831346.71</v>
      </c>
      <c r="BO524" s="213">
        <v>2776772.21</v>
      </c>
      <c r="BP524" s="213">
        <v>8306508.7200000007</v>
      </c>
      <c r="BQ524" s="213">
        <v>7899653.2599999998</v>
      </c>
      <c r="BR524" s="213">
        <v>1213397.32</v>
      </c>
      <c r="BS524" s="213">
        <v>26103912.25</v>
      </c>
      <c r="BT524" s="213">
        <v>4485414.3100000005</v>
      </c>
      <c r="BU524" s="213">
        <v>6787594.4100000001</v>
      </c>
      <c r="BV524" s="213">
        <v>14162211.059999999</v>
      </c>
      <c r="BW524" s="213">
        <v>802590.39</v>
      </c>
      <c r="BX524" s="213">
        <v>2906737.74</v>
      </c>
      <c r="BY524" s="213">
        <v>10317409.719999999</v>
      </c>
      <c r="BZ524" s="213">
        <v>2306460.8899999997</v>
      </c>
      <c r="CA524" s="213">
        <v>1265708.52</v>
      </c>
      <c r="CB524" s="213">
        <v>2413769.52</v>
      </c>
      <c r="CC524" s="213">
        <v>7365510.2799999993</v>
      </c>
      <c r="CD524" s="213">
        <v>3732989.6500000004</v>
      </c>
      <c r="CE524" s="213">
        <v>10415422.890000001</v>
      </c>
      <c r="CF524" s="213">
        <v>1507825.22</v>
      </c>
      <c r="CG524" s="213">
        <v>2982887.48</v>
      </c>
      <c r="CH524" s="213">
        <v>3706300.4</v>
      </c>
      <c r="CI524" s="213">
        <v>6423549.0500000007</v>
      </c>
      <c r="CJ524" s="213">
        <v>2590170.4500000002</v>
      </c>
      <c r="CK524" s="213">
        <v>8974299.1099999994</v>
      </c>
      <c r="CL524" s="213">
        <v>4984703.58</v>
      </c>
      <c r="CM524" s="213">
        <v>1999260.13</v>
      </c>
    </row>
    <row r="525" spans="1:91" s="122" customFormat="1" ht="25.95" customHeight="1">
      <c r="A525" s="343"/>
      <c r="C525" s="207" t="s">
        <v>707</v>
      </c>
      <c r="D525" s="212">
        <v>932478</v>
      </c>
      <c r="E525" s="212">
        <v>46300</v>
      </c>
      <c r="F525" s="212">
        <v>49500</v>
      </c>
      <c r="G525" s="212">
        <v>0</v>
      </c>
      <c r="H525" s="212">
        <v>10650</v>
      </c>
      <c r="I525" s="212">
        <v>47600</v>
      </c>
      <c r="J525" s="212">
        <v>42200</v>
      </c>
      <c r="K525" s="212">
        <v>46900</v>
      </c>
      <c r="L525" s="212">
        <v>66550</v>
      </c>
      <c r="M525" s="212">
        <v>10450</v>
      </c>
      <c r="N525" s="212">
        <v>332350</v>
      </c>
      <c r="O525" s="212">
        <v>24000</v>
      </c>
      <c r="P525" s="212">
        <v>59250</v>
      </c>
      <c r="Q525" s="212">
        <v>120800</v>
      </c>
      <c r="R525" s="212">
        <v>0</v>
      </c>
      <c r="S525" s="212">
        <v>0</v>
      </c>
      <c r="T525" s="212">
        <v>56100</v>
      </c>
      <c r="U525" s="212">
        <v>0</v>
      </c>
      <c r="V525" s="212">
        <v>100000</v>
      </c>
      <c r="W525" s="212">
        <v>15700</v>
      </c>
      <c r="X525" s="212">
        <v>137700</v>
      </c>
      <c r="Y525" s="212">
        <v>12750</v>
      </c>
      <c r="Z525" s="212">
        <v>42300</v>
      </c>
      <c r="AA525" s="212">
        <v>39450</v>
      </c>
      <c r="AB525" s="212">
        <v>0</v>
      </c>
      <c r="AC525" s="212">
        <v>15750</v>
      </c>
      <c r="AD525" s="212">
        <v>0</v>
      </c>
      <c r="AE525" s="212">
        <v>22100</v>
      </c>
      <c r="AF525" s="212">
        <v>41250</v>
      </c>
      <c r="AG525" s="212">
        <v>2200</v>
      </c>
      <c r="AH525" s="212">
        <v>19900</v>
      </c>
      <c r="AI525" s="212">
        <v>25400</v>
      </c>
      <c r="AJ525" s="212">
        <v>7050</v>
      </c>
      <c r="AK525" s="212">
        <v>62950</v>
      </c>
      <c r="AL525" s="212">
        <v>203200</v>
      </c>
      <c r="AM525" s="212">
        <v>0</v>
      </c>
      <c r="AN525" s="212">
        <v>16850</v>
      </c>
      <c r="AO525" s="212">
        <v>0</v>
      </c>
      <c r="AP525" s="212">
        <v>81400</v>
      </c>
      <c r="AQ525" s="212">
        <v>23500</v>
      </c>
      <c r="AR525" s="212">
        <v>84600</v>
      </c>
      <c r="AS525" s="212">
        <v>41200</v>
      </c>
      <c r="AT525" s="212">
        <v>19000</v>
      </c>
      <c r="AU525" s="212">
        <v>189150</v>
      </c>
      <c r="AV525" s="212">
        <v>150850</v>
      </c>
      <c r="AW525" s="212">
        <v>49400</v>
      </c>
      <c r="AX525" s="212">
        <v>19700</v>
      </c>
      <c r="AY525" s="212">
        <v>29550</v>
      </c>
      <c r="AZ525" s="212">
        <v>7650</v>
      </c>
      <c r="BA525" s="212">
        <v>14750</v>
      </c>
      <c r="BB525" s="212">
        <v>0</v>
      </c>
      <c r="BC525" s="212">
        <v>17150</v>
      </c>
      <c r="BD525" s="212">
        <v>103100</v>
      </c>
      <c r="BE525" s="212">
        <v>4500</v>
      </c>
      <c r="BF525" s="212">
        <v>11550</v>
      </c>
      <c r="BG525" s="212">
        <v>0</v>
      </c>
      <c r="BH525" s="212">
        <v>41200</v>
      </c>
      <c r="BI525" s="212">
        <v>4200</v>
      </c>
      <c r="BJ525" s="212">
        <v>0</v>
      </c>
      <c r="BK525" s="212">
        <v>34550</v>
      </c>
      <c r="BL525" s="212">
        <v>0</v>
      </c>
      <c r="BM525" s="212">
        <v>340100</v>
      </c>
      <c r="BN525" s="212">
        <v>0</v>
      </c>
      <c r="BO525" s="212">
        <v>12250</v>
      </c>
      <c r="BP525" s="212">
        <v>0</v>
      </c>
      <c r="BQ525" s="212">
        <v>16400</v>
      </c>
      <c r="BR525" s="212">
        <v>0</v>
      </c>
      <c r="BS525" s="212">
        <v>0</v>
      </c>
      <c r="BT525" s="212">
        <v>72100</v>
      </c>
      <c r="BU525" s="212">
        <v>0</v>
      </c>
      <c r="BV525" s="212">
        <v>0</v>
      </c>
      <c r="BW525" s="212">
        <v>0</v>
      </c>
      <c r="BX525" s="212">
        <v>0</v>
      </c>
      <c r="BY525" s="212">
        <v>0</v>
      </c>
      <c r="BZ525" s="212">
        <v>23250</v>
      </c>
      <c r="CA525" s="212">
        <v>57700</v>
      </c>
      <c r="CB525" s="212">
        <v>4300</v>
      </c>
      <c r="CC525" s="212">
        <v>34900</v>
      </c>
      <c r="CD525" s="212">
        <v>51700</v>
      </c>
      <c r="CE525" s="212">
        <v>8650</v>
      </c>
      <c r="CF525" s="212">
        <v>15950</v>
      </c>
      <c r="CG525" s="212">
        <v>0</v>
      </c>
      <c r="CH525" s="212">
        <v>0</v>
      </c>
      <c r="CI525" s="212">
        <v>0</v>
      </c>
      <c r="CJ525" s="212">
        <v>22700</v>
      </c>
      <c r="CK525" s="212">
        <v>77100</v>
      </c>
      <c r="CL525" s="212">
        <v>4800</v>
      </c>
      <c r="CM525" s="212">
        <v>3350</v>
      </c>
    </row>
    <row r="526" spans="1:91" s="122" customFormat="1" ht="25.95" customHeight="1">
      <c r="A526" s="343"/>
      <c r="C526" s="209">
        <v>5</v>
      </c>
      <c r="D526" s="212">
        <v>15006139.040000003</v>
      </c>
      <c r="E526" s="212">
        <v>346105.99999999994</v>
      </c>
      <c r="F526" s="212">
        <v>217851.36</v>
      </c>
      <c r="G526" s="212">
        <v>171261.63</v>
      </c>
      <c r="H526" s="212">
        <v>108695.78</v>
      </c>
      <c r="I526" s="212">
        <v>539071.61999999988</v>
      </c>
      <c r="J526" s="212">
        <v>251745.59000000003</v>
      </c>
      <c r="K526" s="212">
        <v>1401367.94</v>
      </c>
      <c r="L526" s="212">
        <v>192440.38000000003</v>
      </c>
      <c r="M526" s="212">
        <v>138485.37</v>
      </c>
      <c r="N526" s="212">
        <v>1594722.75</v>
      </c>
      <c r="O526" s="212">
        <v>86238.42</v>
      </c>
      <c r="P526" s="212">
        <v>4454573.9300000006</v>
      </c>
      <c r="Q526" s="212">
        <v>426342.76</v>
      </c>
      <c r="R526" s="212">
        <v>1261532.75</v>
      </c>
      <c r="S526" s="212">
        <v>931661.59000000008</v>
      </c>
      <c r="T526" s="212">
        <v>380372.97999999992</v>
      </c>
      <c r="U526" s="212">
        <v>436390.32999999996</v>
      </c>
      <c r="V526" s="212">
        <v>322053.51999999996</v>
      </c>
      <c r="W526" s="212">
        <v>189168.76999999996</v>
      </c>
      <c r="X526" s="212">
        <v>22795072.93</v>
      </c>
      <c r="Y526" s="212">
        <v>446558.12</v>
      </c>
      <c r="Z526" s="212">
        <v>659757.77</v>
      </c>
      <c r="AA526" s="212">
        <v>244986.46</v>
      </c>
      <c r="AB526" s="212">
        <v>133381.00000000003</v>
      </c>
      <c r="AC526" s="212">
        <v>354691</v>
      </c>
      <c r="AD526" s="212">
        <v>251734</v>
      </c>
      <c r="AE526" s="212">
        <v>1322663</v>
      </c>
      <c r="AF526" s="212">
        <v>491281.63</v>
      </c>
      <c r="AG526" s="212">
        <v>253898.02999999997</v>
      </c>
      <c r="AH526" s="212">
        <v>347864.32999999996</v>
      </c>
      <c r="AI526" s="212">
        <v>969282.83000000007</v>
      </c>
      <c r="AJ526" s="212">
        <v>374875.63999999996</v>
      </c>
      <c r="AK526" s="212">
        <v>185896.75</v>
      </c>
      <c r="AL526" s="212">
        <v>38013761.930000007</v>
      </c>
      <c r="AM526" s="212">
        <v>480452.93</v>
      </c>
      <c r="AN526" s="212">
        <v>232847.98</v>
      </c>
      <c r="AO526" s="212">
        <v>1144201.56</v>
      </c>
      <c r="AP526" s="212">
        <v>1315936</v>
      </c>
      <c r="AQ526" s="212">
        <v>208172.17999999996</v>
      </c>
      <c r="AR526" s="212">
        <v>126303.09</v>
      </c>
      <c r="AS526" s="212">
        <v>5740422.9100000001</v>
      </c>
      <c r="AT526" s="212">
        <v>346793.07999999996</v>
      </c>
      <c r="AU526" s="212">
        <v>729395.14000000013</v>
      </c>
      <c r="AV526" s="212">
        <v>786718.91</v>
      </c>
      <c r="AW526" s="212">
        <v>211107.81000000003</v>
      </c>
      <c r="AX526" s="212">
        <v>319630.40999999997</v>
      </c>
      <c r="AY526" s="212">
        <v>518007.74</v>
      </c>
      <c r="AZ526" s="212">
        <v>129785.53999999998</v>
      </c>
      <c r="BA526" s="212">
        <v>418030.35</v>
      </c>
      <c r="BB526" s="212">
        <v>3510657.2300000004</v>
      </c>
      <c r="BC526" s="212">
        <v>311628.18</v>
      </c>
      <c r="BD526" s="212">
        <v>34528106.610000007</v>
      </c>
      <c r="BE526" s="212">
        <v>1986841.12</v>
      </c>
      <c r="BF526" s="212">
        <v>334773.44999999995</v>
      </c>
      <c r="BG526" s="212">
        <v>483967.79000000004</v>
      </c>
      <c r="BH526" s="212">
        <v>6132045.1000000006</v>
      </c>
      <c r="BI526" s="212">
        <v>318770.70999999996</v>
      </c>
      <c r="BJ526" s="212">
        <v>96702.27</v>
      </c>
      <c r="BK526" s="212">
        <v>114090.91000000003</v>
      </c>
      <c r="BL526" s="212">
        <v>137226.81</v>
      </c>
      <c r="BM526" s="212">
        <v>9554493</v>
      </c>
      <c r="BN526" s="212">
        <v>710292.5</v>
      </c>
      <c r="BO526" s="212">
        <v>694959.5</v>
      </c>
      <c r="BP526" s="212">
        <v>571404.59000000008</v>
      </c>
      <c r="BQ526" s="212">
        <v>417893.75</v>
      </c>
      <c r="BR526" s="212">
        <v>187365</v>
      </c>
      <c r="BS526" s="212">
        <v>41100511.209999993</v>
      </c>
      <c r="BT526" s="212">
        <v>921307</v>
      </c>
      <c r="BU526" s="212">
        <v>445269.88</v>
      </c>
      <c r="BV526" s="212">
        <v>4047309</v>
      </c>
      <c r="BW526" s="212">
        <v>37062</v>
      </c>
      <c r="BX526" s="212">
        <v>321024</v>
      </c>
      <c r="BY526" s="212">
        <v>1811553.5000000002</v>
      </c>
      <c r="BZ526" s="212">
        <v>284715.69000000006</v>
      </c>
      <c r="CA526" s="212">
        <v>264627</v>
      </c>
      <c r="CB526" s="212">
        <v>283651.40000000002</v>
      </c>
      <c r="CC526" s="212">
        <v>377247.02</v>
      </c>
      <c r="CD526" s="212">
        <v>1719600.5</v>
      </c>
      <c r="CE526" s="212">
        <v>593195.31999999995</v>
      </c>
      <c r="CF526" s="212">
        <v>1937228.42</v>
      </c>
      <c r="CG526" s="212">
        <v>332148</v>
      </c>
      <c r="CH526" s="212">
        <v>172973.25</v>
      </c>
      <c r="CI526" s="212">
        <v>203001.75</v>
      </c>
      <c r="CJ526" s="212">
        <v>344495</v>
      </c>
      <c r="CK526" s="212">
        <v>2986080.1599999997</v>
      </c>
      <c r="CL526" s="212">
        <v>381719.56</v>
      </c>
      <c r="CM526" s="212">
        <v>320228.25</v>
      </c>
    </row>
    <row r="527" spans="1:91" s="122" customFormat="1" ht="25.95" customHeight="1">
      <c r="A527" s="343"/>
      <c r="C527" s="209">
        <v>6</v>
      </c>
      <c r="D527" s="213">
        <v>41199775.789999999</v>
      </c>
      <c r="E527" s="213">
        <v>2616819.3800000004</v>
      </c>
      <c r="F527" s="213">
        <v>1839513.25</v>
      </c>
      <c r="G527" s="213">
        <v>1693219.74</v>
      </c>
      <c r="H527" s="213">
        <v>827732.95000000007</v>
      </c>
      <c r="I527" s="213">
        <v>4581438.1899999995</v>
      </c>
      <c r="J527" s="213">
        <v>2219161.0300000003</v>
      </c>
      <c r="K527" s="213">
        <v>5901273.5100000007</v>
      </c>
      <c r="L527" s="213">
        <v>1850163.74</v>
      </c>
      <c r="M527" s="213">
        <v>1608401.59</v>
      </c>
      <c r="N527" s="213">
        <v>11079255.860000001</v>
      </c>
      <c r="O527" s="213">
        <v>530079.59</v>
      </c>
      <c r="P527" s="213">
        <v>19661045.260000002</v>
      </c>
      <c r="Q527" s="213">
        <v>1985022.97</v>
      </c>
      <c r="R527" s="213">
        <v>4474210.92</v>
      </c>
      <c r="S527" s="213">
        <v>7797060.0700000003</v>
      </c>
      <c r="T527" s="213">
        <v>1637225.53</v>
      </c>
      <c r="U527" s="213">
        <v>4885998.5999999996</v>
      </c>
      <c r="V527" s="213">
        <v>1754065.0099999998</v>
      </c>
      <c r="W527" s="213">
        <v>1225917.68</v>
      </c>
      <c r="X527" s="213">
        <v>43486035.469999999</v>
      </c>
      <c r="Y527" s="213">
        <v>799409.01000000013</v>
      </c>
      <c r="Z527" s="213">
        <v>2803607.0400000005</v>
      </c>
      <c r="AA527" s="213">
        <v>3424108.74</v>
      </c>
      <c r="AB527" s="213">
        <v>999550.78</v>
      </c>
      <c r="AC527" s="213">
        <v>1232002.67</v>
      </c>
      <c r="AD527" s="213">
        <v>1721291</v>
      </c>
      <c r="AE527" s="213">
        <v>6333716.8199999994</v>
      </c>
      <c r="AF527" s="213">
        <v>1151973.5999999999</v>
      </c>
      <c r="AG527" s="213">
        <v>1491551.7599999998</v>
      </c>
      <c r="AH527" s="213">
        <v>1140592.8500000001</v>
      </c>
      <c r="AI527" s="213">
        <v>5035380.8900000006</v>
      </c>
      <c r="AJ527" s="213">
        <v>1309568.2000000002</v>
      </c>
      <c r="AK527" s="213">
        <v>922405.56</v>
      </c>
      <c r="AL527" s="213">
        <v>142243391.81999999</v>
      </c>
      <c r="AM527" s="213">
        <v>1241786.8700000001</v>
      </c>
      <c r="AN527" s="213">
        <v>2314193.88</v>
      </c>
      <c r="AO527" s="213">
        <v>4748753.9899999993</v>
      </c>
      <c r="AP527" s="213">
        <v>5944914.1900000004</v>
      </c>
      <c r="AQ527" s="213">
        <v>4047907.3299999996</v>
      </c>
      <c r="AR527" s="213">
        <v>683714.35</v>
      </c>
      <c r="AS527" s="213">
        <v>20537569.719999999</v>
      </c>
      <c r="AT527" s="213">
        <v>2398247.0299999998</v>
      </c>
      <c r="AU527" s="213">
        <v>5758698.71</v>
      </c>
      <c r="AV527" s="213">
        <v>4949420.790000001</v>
      </c>
      <c r="AW527" s="213">
        <v>1414313.42</v>
      </c>
      <c r="AX527" s="213">
        <v>1027041.4599999998</v>
      </c>
      <c r="AY527" s="213">
        <v>2351937.63</v>
      </c>
      <c r="AZ527" s="213">
        <v>1022692.21</v>
      </c>
      <c r="BA527" s="213">
        <v>1353485.48</v>
      </c>
      <c r="BB527" s="213">
        <v>21156324.029999997</v>
      </c>
      <c r="BC527" s="213">
        <v>1234314.8400000001</v>
      </c>
      <c r="BD527" s="213">
        <v>55160396.330000006</v>
      </c>
      <c r="BE527" s="213">
        <v>5322491.66</v>
      </c>
      <c r="BF527" s="213">
        <v>1495829.4200000002</v>
      </c>
      <c r="BG527" s="213">
        <v>1899652.6</v>
      </c>
      <c r="BH527" s="213">
        <v>26567451.059999999</v>
      </c>
      <c r="BI527" s="213">
        <v>773649.71000000008</v>
      </c>
      <c r="BJ527" s="213">
        <v>729853.56</v>
      </c>
      <c r="BK527" s="213">
        <v>956227.25</v>
      </c>
      <c r="BL527" s="213">
        <v>1170977.5</v>
      </c>
      <c r="BM527" s="213">
        <v>27938600.300000001</v>
      </c>
      <c r="BN527" s="213">
        <v>2802360.1500000004</v>
      </c>
      <c r="BO527" s="213">
        <v>1972112.08</v>
      </c>
      <c r="BP527" s="213">
        <v>3204547.42</v>
      </c>
      <c r="BQ527" s="213">
        <v>1418531.48</v>
      </c>
      <c r="BR527" s="213">
        <v>1360631.85</v>
      </c>
      <c r="BS527" s="213">
        <v>165247093.84999999</v>
      </c>
      <c r="BT527" s="213">
        <v>2179885.0699999998</v>
      </c>
      <c r="BU527" s="213">
        <v>1781190</v>
      </c>
      <c r="BV527" s="213">
        <v>20600047.300000001</v>
      </c>
      <c r="BW527" s="213">
        <v>1404629.0799999998</v>
      </c>
      <c r="BX527" s="213">
        <v>1674610.35</v>
      </c>
      <c r="BY527" s="213">
        <v>8565944.5099999998</v>
      </c>
      <c r="BZ527" s="213">
        <v>1057723.9600000002</v>
      </c>
      <c r="CA527" s="213">
        <v>972043.03999999992</v>
      </c>
      <c r="CB527" s="213">
        <v>2340445.35</v>
      </c>
      <c r="CC527" s="213">
        <v>4966239.8699999992</v>
      </c>
      <c r="CD527" s="213">
        <v>7759315.6899999995</v>
      </c>
      <c r="CE527" s="213">
        <v>1667851.4699999997</v>
      </c>
      <c r="CF527" s="213">
        <v>5770315.7700000005</v>
      </c>
      <c r="CG527" s="213">
        <v>2085732.5</v>
      </c>
      <c r="CH527" s="213">
        <v>830283.49</v>
      </c>
      <c r="CI527" s="213">
        <v>781724.89</v>
      </c>
      <c r="CJ527" s="213">
        <v>1124995.6800000002</v>
      </c>
      <c r="CK527" s="213">
        <v>8668414.7100000009</v>
      </c>
      <c r="CL527" s="213">
        <v>913971.7699999999</v>
      </c>
      <c r="CM527" s="213">
        <v>595998.05999999994</v>
      </c>
    </row>
    <row r="528" spans="1:91" s="122" customFormat="1" ht="25.95" customHeight="1">
      <c r="A528" s="343"/>
      <c r="C528" s="209">
        <v>7</v>
      </c>
      <c r="D528" s="212">
        <v>3248289</v>
      </c>
      <c r="E528" s="212">
        <v>25019</v>
      </c>
      <c r="F528" s="212">
        <v>55854</v>
      </c>
      <c r="G528" s="212">
        <v>20173</v>
      </c>
      <c r="H528" s="212">
        <v>101246</v>
      </c>
      <c r="I528" s="212">
        <v>132241</v>
      </c>
      <c r="J528" s="212">
        <v>257581</v>
      </c>
      <c r="K528" s="212">
        <v>105531.5</v>
      </c>
      <c r="L528" s="212">
        <v>43710.3</v>
      </c>
      <c r="M528" s="212">
        <v>141558</v>
      </c>
      <c r="N528" s="212">
        <v>428495.5</v>
      </c>
      <c r="O528" s="212">
        <v>61813.5</v>
      </c>
      <c r="P528" s="212">
        <v>4289215.2</v>
      </c>
      <c r="Q528" s="212">
        <v>199101.3</v>
      </c>
      <c r="R528" s="212">
        <v>248662</v>
      </c>
      <c r="S528" s="212">
        <v>275279</v>
      </c>
      <c r="T528" s="212">
        <v>261542.75</v>
      </c>
      <c r="U528" s="212">
        <v>299413.37</v>
      </c>
      <c r="V528" s="212">
        <v>112817</v>
      </c>
      <c r="W528" s="212">
        <v>43056.5</v>
      </c>
      <c r="X528" s="212">
        <v>8320310.3700000001</v>
      </c>
      <c r="Y528" s="212">
        <v>136483</v>
      </c>
      <c r="Z528" s="212">
        <v>290111</v>
      </c>
      <c r="AA528" s="212">
        <v>71891</v>
      </c>
      <c r="AB528" s="212">
        <v>59902</v>
      </c>
      <c r="AC528" s="212">
        <v>113254</v>
      </c>
      <c r="AD528" s="212">
        <v>89928</v>
      </c>
      <c r="AE528" s="212">
        <v>512060</v>
      </c>
      <c r="AF528" s="212">
        <v>83729</v>
      </c>
      <c r="AG528" s="212">
        <v>63598</v>
      </c>
      <c r="AH528" s="212">
        <v>91203.5</v>
      </c>
      <c r="AI528" s="212">
        <v>55345</v>
      </c>
      <c r="AJ528" s="212">
        <v>190191</v>
      </c>
      <c r="AK528" s="212">
        <v>82806</v>
      </c>
      <c r="AL528" s="212">
        <v>17194652.280000001</v>
      </c>
      <c r="AM528" s="212">
        <v>154052</v>
      </c>
      <c r="AN528" s="212">
        <v>65934.5</v>
      </c>
      <c r="AO528" s="212">
        <v>225228.62</v>
      </c>
      <c r="AP528" s="212">
        <v>545792.19999999995</v>
      </c>
      <c r="AQ528" s="212">
        <v>150580</v>
      </c>
      <c r="AR528" s="212">
        <v>46281</v>
      </c>
      <c r="AS528" s="212">
        <v>2288822.8199999998</v>
      </c>
      <c r="AT528" s="212">
        <v>133998.5</v>
      </c>
      <c r="AU528" s="212">
        <v>303278</v>
      </c>
      <c r="AV528" s="212">
        <v>250316.7</v>
      </c>
      <c r="AW528" s="212">
        <v>86357</v>
      </c>
      <c r="AX528" s="212">
        <v>111172</v>
      </c>
      <c r="AY528" s="212">
        <v>131931</v>
      </c>
      <c r="AZ528" s="212">
        <v>190351</v>
      </c>
      <c r="BA528" s="212">
        <v>168426</v>
      </c>
      <c r="BB528" s="212">
        <v>2868453</v>
      </c>
      <c r="BC528" s="212">
        <v>98650</v>
      </c>
      <c r="BD528" s="212">
        <v>4965650.42</v>
      </c>
      <c r="BE528" s="212">
        <v>615291.69999999995</v>
      </c>
      <c r="BF528" s="212">
        <v>221338</v>
      </c>
      <c r="BG528" s="212">
        <v>123660.5</v>
      </c>
      <c r="BH528" s="212">
        <v>1221126.33</v>
      </c>
      <c r="BI528" s="212">
        <v>82868</v>
      </c>
      <c r="BJ528" s="212">
        <v>165795</v>
      </c>
      <c r="BK528" s="212">
        <v>127506</v>
      </c>
      <c r="BL528" s="212">
        <v>262505</v>
      </c>
      <c r="BM528" s="212">
        <v>3447740.5</v>
      </c>
      <c r="BN528" s="212">
        <v>28845</v>
      </c>
      <c r="BO528" s="212">
        <v>72131.25</v>
      </c>
      <c r="BP528" s="212">
        <v>301239.5</v>
      </c>
      <c r="BQ528" s="212">
        <v>162551</v>
      </c>
      <c r="BR528" s="212">
        <v>70726</v>
      </c>
      <c r="BS528" s="212">
        <v>11061503.75</v>
      </c>
      <c r="BT528" s="212">
        <v>292906.5</v>
      </c>
      <c r="BU528" s="212">
        <v>75763</v>
      </c>
      <c r="BV528" s="212">
        <v>1973052</v>
      </c>
      <c r="BW528" s="212">
        <v>32870</v>
      </c>
      <c r="BX528" s="212">
        <v>93197.5</v>
      </c>
      <c r="BY528" s="212">
        <v>1534116.5</v>
      </c>
      <c r="BZ528" s="212">
        <v>75977</v>
      </c>
      <c r="CA528" s="212">
        <v>95300</v>
      </c>
      <c r="CB528" s="212">
        <v>150609</v>
      </c>
      <c r="CC528" s="212">
        <v>147867</v>
      </c>
      <c r="CD528" s="212">
        <v>759484</v>
      </c>
      <c r="CE528" s="212">
        <v>168403</v>
      </c>
      <c r="CF528" s="212">
        <v>295644.5</v>
      </c>
      <c r="CG528" s="212">
        <v>24453</v>
      </c>
      <c r="CH528" s="212">
        <v>55131</v>
      </c>
      <c r="CI528" s="212">
        <v>105067</v>
      </c>
      <c r="CJ528" s="212">
        <v>75433</v>
      </c>
      <c r="CK528" s="212">
        <v>1583304</v>
      </c>
      <c r="CL528" s="212">
        <v>126325</v>
      </c>
      <c r="CM528" s="212">
        <v>148616.4</v>
      </c>
    </row>
    <row r="529" spans="1:91" s="122" customFormat="1" ht="25.95" customHeight="1">
      <c r="A529" s="343"/>
      <c r="C529" s="209">
        <v>8</v>
      </c>
      <c r="D529" s="213">
        <v>627440.75</v>
      </c>
      <c r="E529" s="213">
        <v>0</v>
      </c>
      <c r="F529" s="213">
        <v>0</v>
      </c>
      <c r="G529" s="213">
        <v>0</v>
      </c>
      <c r="H529" s="213">
        <v>0</v>
      </c>
      <c r="I529" s="213">
        <v>15700.5</v>
      </c>
      <c r="J529" s="213">
        <v>2119.25</v>
      </c>
      <c r="K529" s="213">
        <v>54402</v>
      </c>
      <c r="L529" s="213">
        <v>0</v>
      </c>
      <c r="M529" s="213">
        <v>0</v>
      </c>
      <c r="N529" s="213">
        <v>382192</v>
      </c>
      <c r="O529" s="213">
        <v>0</v>
      </c>
      <c r="P529" s="213">
        <v>366113.25</v>
      </c>
      <c r="Q529" s="213">
        <v>5888.2</v>
      </c>
      <c r="R529" s="213">
        <v>0</v>
      </c>
      <c r="S529" s="213">
        <v>137927</v>
      </c>
      <c r="T529" s="213">
        <v>20550</v>
      </c>
      <c r="U529" s="213">
        <v>0</v>
      </c>
      <c r="V529" s="213">
        <v>0</v>
      </c>
      <c r="W529" s="213">
        <v>1795</v>
      </c>
      <c r="X529" s="213">
        <v>716394.2</v>
      </c>
      <c r="Y529" s="213">
        <v>0</v>
      </c>
      <c r="Z529" s="213">
        <v>20910</v>
      </c>
      <c r="AA529" s="213">
        <v>241075.91</v>
      </c>
      <c r="AB529" s="213">
        <v>0</v>
      </c>
      <c r="AC529" s="213">
        <v>0</v>
      </c>
      <c r="AD529" s="213">
        <v>3336</v>
      </c>
      <c r="AE529" s="213">
        <v>35</v>
      </c>
      <c r="AF529" s="213">
        <v>18328</v>
      </c>
      <c r="AG529" s="213">
        <v>0</v>
      </c>
      <c r="AH529" s="213">
        <v>153</v>
      </c>
      <c r="AI529" s="213">
        <v>29340</v>
      </c>
      <c r="AJ529" s="213">
        <v>26645</v>
      </c>
      <c r="AK529" s="213">
        <v>0</v>
      </c>
      <c r="AL529" s="213">
        <v>3841796.44</v>
      </c>
      <c r="AM529" s="213">
        <v>0</v>
      </c>
      <c r="AN529" s="213">
        <v>0</v>
      </c>
      <c r="AO529" s="213">
        <v>28499.25</v>
      </c>
      <c r="AP529" s="213">
        <v>164268</v>
      </c>
      <c r="AQ529" s="213">
        <v>38253</v>
      </c>
      <c r="AR529" s="213">
        <v>0</v>
      </c>
      <c r="AS529" s="213">
        <v>38100</v>
      </c>
      <c r="AT529" s="213">
        <v>13902.5</v>
      </c>
      <c r="AU529" s="213">
        <v>19225</v>
      </c>
      <c r="AV529" s="213">
        <v>0</v>
      </c>
      <c r="AW529" s="213">
        <v>3040</v>
      </c>
      <c r="AX529" s="213">
        <v>0</v>
      </c>
      <c r="AY529" s="213">
        <v>16163.5</v>
      </c>
      <c r="AZ529" s="213">
        <v>0</v>
      </c>
      <c r="BA529" s="213">
        <v>4346</v>
      </c>
      <c r="BB529" s="213">
        <v>304256.2</v>
      </c>
      <c r="BC529" s="213">
        <v>660</v>
      </c>
      <c r="BD529" s="213">
        <v>2623421.02</v>
      </c>
      <c r="BE529" s="213">
        <v>89223.2</v>
      </c>
      <c r="BF529" s="213">
        <v>0</v>
      </c>
      <c r="BG529" s="213">
        <v>25956.75</v>
      </c>
      <c r="BH529" s="213">
        <v>1160942.24</v>
      </c>
      <c r="BI529" s="213">
        <v>6043.5</v>
      </c>
      <c r="BJ529" s="213">
        <v>0</v>
      </c>
      <c r="BK529" s="213">
        <v>0</v>
      </c>
      <c r="BL529" s="213">
        <v>9983</v>
      </c>
      <c r="BM529" s="213">
        <v>422580.25</v>
      </c>
      <c r="BN529" s="213">
        <v>0</v>
      </c>
      <c r="BO529" s="213">
        <v>6825</v>
      </c>
      <c r="BP529" s="213">
        <v>27278.5</v>
      </c>
      <c r="BQ529" s="213">
        <v>0</v>
      </c>
      <c r="BR529" s="213">
        <v>0</v>
      </c>
      <c r="BS529" s="213">
        <v>1804238</v>
      </c>
      <c r="BT529" s="213">
        <v>15403</v>
      </c>
      <c r="BU529" s="213">
        <v>17815.16</v>
      </c>
      <c r="BV529" s="213">
        <v>241064</v>
      </c>
      <c r="BW529" s="213">
        <v>0</v>
      </c>
      <c r="BX529" s="213">
        <v>5716</v>
      </c>
      <c r="BY529" s="213">
        <v>15044.5</v>
      </c>
      <c r="BZ529" s="213">
        <v>0</v>
      </c>
      <c r="CA529" s="213">
        <v>10965</v>
      </c>
      <c r="CB529" s="213">
        <v>0</v>
      </c>
      <c r="CC529" s="213">
        <v>13640</v>
      </c>
      <c r="CD529" s="213">
        <v>111096</v>
      </c>
      <c r="CE529" s="213">
        <v>0</v>
      </c>
      <c r="CF529" s="213">
        <v>25859</v>
      </c>
      <c r="CG529" s="213">
        <v>0</v>
      </c>
      <c r="CH529" s="213">
        <v>0</v>
      </c>
      <c r="CI529" s="213">
        <v>0</v>
      </c>
      <c r="CJ529" s="213">
        <v>0</v>
      </c>
      <c r="CK529" s="213">
        <v>54683.5</v>
      </c>
      <c r="CL529" s="213">
        <v>0</v>
      </c>
      <c r="CM529" s="213">
        <v>0</v>
      </c>
    </row>
    <row r="530" spans="1:91" s="122" customFormat="1" ht="25.95" customHeight="1">
      <c r="A530" s="343"/>
      <c r="C530" s="209">
        <v>9</v>
      </c>
      <c r="D530" s="212">
        <v>4951954.91</v>
      </c>
      <c r="E530" s="212">
        <v>483808.36000000004</v>
      </c>
      <c r="F530" s="212">
        <v>190201.81</v>
      </c>
      <c r="G530" s="212">
        <v>209500.91</v>
      </c>
      <c r="H530" s="212">
        <v>150788.75</v>
      </c>
      <c r="I530" s="212">
        <v>514085.39999999997</v>
      </c>
      <c r="J530" s="212">
        <v>396214.52999999997</v>
      </c>
      <c r="K530" s="212">
        <v>1617010.68</v>
      </c>
      <c r="L530" s="212">
        <v>373666.2</v>
      </c>
      <c r="M530" s="212">
        <v>263971.59999999998</v>
      </c>
      <c r="N530" s="212">
        <v>1461167.5100000002</v>
      </c>
      <c r="O530" s="212">
        <v>125990.75</v>
      </c>
      <c r="P530" s="212">
        <v>5043223.59</v>
      </c>
      <c r="Q530" s="212">
        <v>552141.39999999991</v>
      </c>
      <c r="R530" s="212">
        <v>993706.21</v>
      </c>
      <c r="S530" s="212">
        <v>1876311.9300000002</v>
      </c>
      <c r="T530" s="212">
        <v>309703.90999999997</v>
      </c>
      <c r="U530" s="212">
        <v>856496.64000000013</v>
      </c>
      <c r="V530" s="212">
        <v>403325.3</v>
      </c>
      <c r="W530" s="212">
        <v>232237.26</v>
      </c>
      <c r="X530" s="212">
        <v>8686226.9800000004</v>
      </c>
      <c r="Y530" s="212">
        <v>172884.9</v>
      </c>
      <c r="Z530" s="212">
        <v>617526.72000000009</v>
      </c>
      <c r="AA530" s="212">
        <v>420583.48</v>
      </c>
      <c r="AB530" s="212">
        <v>182812.55</v>
      </c>
      <c r="AC530" s="212">
        <v>368229.5</v>
      </c>
      <c r="AD530" s="212">
        <v>347238</v>
      </c>
      <c r="AE530" s="212">
        <v>1401630.75</v>
      </c>
      <c r="AF530" s="212">
        <v>179387.87</v>
      </c>
      <c r="AG530" s="212">
        <v>349102.93999999994</v>
      </c>
      <c r="AH530" s="212">
        <v>198949.96</v>
      </c>
      <c r="AI530" s="212">
        <v>706732.93</v>
      </c>
      <c r="AJ530" s="212">
        <v>243534.27999999997</v>
      </c>
      <c r="AK530" s="212">
        <v>208766.06</v>
      </c>
      <c r="AL530" s="212">
        <v>24074615.689999994</v>
      </c>
      <c r="AM530" s="212">
        <v>300843.31</v>
      </c>
      <c r="AN530" s="212">
        <v>628111.03999999992</v>
      </c>
      <c r="AO530" s="212">
        <v>792617.47</v>
      </c>
      <c r="AP530" s="212">
        <v>1644554.74</v>
      </c>
      <c r="AQ530" s="212">
        <v>950081.36</v>
      </c>
      <c r="AR530" s="212">
        <v>198456.77</v>
      </c>
      <c r="AS530" s="212">
        <v>3943682.1199999996</v>
      </c>
      <c r="AT530" s="212">
        <v>870111.13</v>
      </c>
      <c r="AU530" s="212">
        <v>1404361.04</v>
      </c>
      <c r="AV530" s="212">
        <v>1123566.0499999998</v>
      </c>
      <c r="AW530" s="212">
        <v>382022.7</v>
      </c>
      <c r="AX530" s="212">
        <v>248932.33</v>
      </c>
      <c r="AY530" s="212">
        <v>326906.23000000004</v>
      </c>
      <c r="AZ530" s="212">
        <v>220904.44999999998</v>
      </c>
      <c r="BA530" s="212">
        <v>397602.91</v>
      </c>
      <c r="BB530" s="212">
        <v>3650755.46</v>
      </c>
      <c r="BC530" s="212">
        <v>416832.64</v>
      </c>
      <c r="BD530" s="212">
        <v>8395437.5800000001</v>
      </c>
      <c r="BE530" s="212">
        <v>922853.46</v>
      </c>
      <c r="BF530" s="212">
        <v>401941.21</v>
      </c>
      <c r="BG530" s="212">
        <v>375577.97000000003</v>
      </c>
      <c r="BH530" s="212">
        <v>6285107.6399999997</v>
      </c>
      <c r="BI530" s="212">
        <v>90165.440000000002</v>
      </c>
      <c r="BJ530" s="212">
        <v>90055.73000000001</v>
      </c>
      <c r="BK530" s="212">
        <v>180427.95</v>
      </c>
      <c r="BL530" s="212">
        <v>273574</v>
      </c>
      <c r="BM530" s="212">
        <v>5375259.5900000008</v>
      </c>
      <c r="BN530" s="212">
        <v>359194.11</v>
      </c>
      <c r="BO530" s="212">
        <v>417440.39</v>
      </c>
      <c r="BP530" s="212">
        <v>782622.0199999999</v>
      </c>
      <c r="BQ530" s="212">
        <v>303709</v>
      </c>
      <c r="BR530" s="212">
        <v>314330.82999999996</v>
      </c>
      <c r="BS530" s="212">
        <v>18730340.340000004</v>
      </c>
      <c r="BT530" s="212">
        <v>541330.32999999996</v>
      </c>
      <c r="BU530" s="212">
        <v>278850.17</v>
      </c>
      <c r="BV530" s="212">
        <v>3178892.77</v>
      </c>
      <c r="BW530" s="212">
        <v>138840.5</v>
      </c>
      <c r="BX530" s="212">
        <v>229126.93</v>
      </c>
      <c r="BY530" s="212">
        <v>1082803.6199999999</v>
      </c>
      <c r="BZ530" s="212">
        <v>291788.55999999994</v>
      </c>
      <c r="CA530" s="212">
        <v>195150.55000000002</v>
      </c>
      <c r="CB530" s="212">
        <v>309040.5</v>
      </c>
      <c r="CC530" s="212">
        <v>1341947.8</v>
      </c>
      <c r="CD530" s="212">
        <v>1354940.54</v>
      </c>
      <c r="CE530" s="212">
        <v>279859.18999999994</v>
      </c>
      <c r="CF530" s="212">
        <v>659867.13</v>
      </c>
      <c r="CG530" s="212">
        <v>350441.05</v>
      </c>
      <c r="CH530" s="212">
        <v>156095.37</v>
      </c>
      <c r="CI530" s="212">
        <v>126961.48000000001</v>
      </c>
      <c r="CJ530" s="212">
        <v>317935.25999999995</v>
      </c>
      <c r="CK530" s="212">
        <v>1777264.73</v>
      </c>
      <c r="CL530" s="212">
        <v>196736.25999999998</v>
      </c>
      <c r="CM530" s="212">
        <v>73398.91</v>
      </c>
    </row>
    <row r="531" spans="1:91" s="122" customFormat="1" ht="25.95" customHeight="1">
      <c r="A531" s="343"/>
      <c r="C531" s="209">
        <v>10</v>
      </c>
      <c r="D531" s="213">
        <v>607918.6</v>
      </c>
      <c r="E531" s="213">
        <v>20700</v>
      </c>
      <c r="F531" s="213">
        <v>81511</v>
      </c>
      <c r="G531" s="213">
        <v>24476.6</v>
      </c>
      <c r="H531" s="213">
        <v>11788</v>
      </c>
      <c r="I531" s="213">
        <v>18896</v>
      </c>
      <c r="J531" s="213">
        <v>17386.38</v>
      </c>
      <c r="K531" s="213">
        <v>52616.800000000003</v>
      </c>
      <c r="L531" s="213">
        <v>12631.630000000001</v>
      </c>
      <c r="M531" s="213">
        <v>2014</v>
      </c>
      <c r="N531" s="213">
        <v>-206542.25</v>
      </c>
      <c r="O531" s="213">
        <v>0</v>
      </c>
      <c r="P531" s="213">
        <v>178904.71</v>
      </c>
      <c r="Q531" s="213">
        <v>18417.39</v>
      </c>
      <c r="R531" s="213">
        <v>8070</v>
      </c>
      <c r="S531" s="213">
        <v>12580.669999999995</v>
      </c>
      <c r="T531" s="213">
        <v>18492</v>
      </c>
      <c r="U531" s="213">
        <v>0</v>
      </c>
      <c r="V531" s="213">
        <v>4012.5</v>
      </c>
      <c r="W531" s="213">
        <v>-4920.8000000000029</v>
      </c>
      <c r="X531" s="213">
        <v>527715.72</v>
      </c>
      <c r="Y531" s="213">
        <v>5527.3600000000006</v>
      </c>
      <c r="Z531" s="213">
        <v>31778</v>
      </c>
      <c r="AA531" s="213">
        <v>85184</v>
      </c>
      <c r="AB531" s="213">
        <v>0</v>
      </c>
      <c r="AC531" s="213">
        <v>27195</v>
      </c>
      <c r="AD531" s="213">
        <v>0</v>
      </c>
      <c r="AE531" s="213">
        <v>61307.44</v>
      </c>
      <c r="AF531" s="213">
        <v>8793</v>
      </c>
      <c r="AG531" s="213">
        <v>15041.32</v>
      </c>
      <c r="AH531" s="213">
        <v>7766.92</v>
      </c>
      <c r="AI531" s="213">
        <v>94146.510000000009</v>
      </c>
      <c r="AJ531" s="213">
        <v>30264</v>
      </c>
      <c r="AK531" s="213">
        <v>10734</v>
      </c>
      <c r="AL531" s="213">
        <v>64888.750000000015</v>
      </c>
      <c r="AM531" s="213">
        <v>3183</v>
      </c>
      <c r="AN531" s="213">
        <v>1155</v>
      </c>
      <c r="AO531" s="213">
        <v>7498</v>
      </c>
      <c r="AP531" s="213">
        <v>14624.539999999997</v>
      </c>
      <c r="AQ531" s="213">
        <v>0</v>
      </c>
      <c r="AR531" s="213">
        <v>215</v>
      </c>
      <c r="AS531" s="213">
        <v>24949.35</v>
      </c>
      <c r="AT531" s="213">
        <v>2706.5</v>
      </c>
      <c r="AU531" s="213">
        <v>14332.79</v>
      </c>
      <c r="AV531" s="213">
        <v>24509.25</v>
      </c>
      <c r="AW531" s="213">
        <v>339</v>
      </c>
      <c r="AX531" s="213">
        <v>0</v>
      </c>
      <c r="AY531" s="213">
        <v>0</v>
      </c>
      <c r="AZ531" s="213">
        <v>938</v>
      </c>
      <c r="BA531" s="213">
        <v>3781</v>
      </c>
      <c r="BB531" s="213">
        <v>71256.399999999994</v>
      </c>
      <c r="BC531" s="213">
        <v>0</v>
      </c>
      <c r="BD531" s="213">
        <v>150078.81</v>
      </c>
      <c r="BE531" s="213">
        <v>14124.5</v>
      </c>
      <c r="BF531" s="213">
        <v>26295.999999999993</v>
      </c>
      <c r="BG531" s="213">
        <v>20332.600000000002</v>
      </c>
      <c r="BH531" s="213">
        <v>132110.13</v>
      </c>
      <c r="BI531" s="213">
        <v>0</v>
      </c>
      <c r="BJ531" s="213">
        <v>0</v>
      </c>
      <c r="BK531" s="213">
        <v>0</v>
      </c>
      <c r="BL531" s="213">
        <v>17028</v>
      </c>
      <c r="BM531" s="213">
        <v>11931</v>
      </c>
      <c r="BN531" s="213">
        <v>25073.5</v>
      </c>
      <c r="BO531" s="213">
        <v>0</v>
      </c>
      <c r="BP531" s="213">
        <v>0</v>
      </c>
      <c r="BQ531" s="213">
        <v>10241</v>
      </c>
      <c r="BR531" s="213">
        <v>22597</v>
      </c>
      <c r="BS531" s="213">
        <v>347390</v>
      </c>
      <c r="BT531" s="213">
        <v>14756</v>
      </c>
      <c r="BU531" s="213">
        <v>0</v>
      </c>
      <c r="BV531" s="213">
        <v>60466</v>
      </c>
      <c r="BW531" s="213">
        <v>2000</v>
      </c>
      <c r="BX531" s="213">
        <v>0</v>
      </c>
      <c r="BY531" s="213">
        <v>4597</v>
      </c>
      <c r="BZ531" s="213">
        <v>0</v>
      </c>
      <c r="CA531" s="213">
        <v>0</v>
      </c>
      <c r="CB531" s="213">
        <v>4697</v>
      </c>
      <c r="CC531" s="213">
        <v>0</v>
      </c>
      <c r="CD531" s="213">
        <v>20470.25</v>
      </c>
      <c r="CE531" s="213">
        <v>2828</v>
      </c>
      <c r="CF531" s="213">
        <v>14573.69</v>
      </c>
      <c r="CG531" s="213">
        <v>0</v>
      </c>
      <c r="CH531" s="213">
        <v>7320</v>
      </c>
      <c r="CI531" s="213">
        <v>6370.75</v>
      </c>
      <c r="CJ531" s="213">
        <v>170</v>
      </c>
      <c r="CK531" s="213">
        <v>2263.8500000000004</v>
      </c>
      <c r="CL531" s="213">
        <v>0</v>
      </c>
      <c r="CM531" s="213">
        <v>6398.04</v>
      </c>
    </row>
    <row r="532" spans="1:91" s="122" customFormat="1" ht="25.95" customHeight="1">
      <c r="A532" s="343"/>
      <c r="C532" s="209">
        <v>11</v>
      </c>
      <c r="D532" s="212">
        <v>19512592.829999998</v>
      </c>
      <c r="E532" s="212">
        <v>403325.75</v>
      </c>
      <c r="F532" s="212">
        <v>598188</v>
      </c>
      <c r="G532" s="212">
        <v>1328067</v>
      </c>
      <c r="H532" s="212">
        <v>198371.5</v>
      </c>
      <c r="I532" s="212">
        <v>453747.5</v>
      </c>
      <c r="J532" s="212">
        <v>623356.19999999995</v>
      </c>
      <c r="K532" s="212">
        <v>2040968.29</v>
      </c>
      <c r="L532" s="212">
        <v>618931</v>
      </c>
      <c r="M532" s="212">
        <v>689955.75</v>
      </c>
      <c r="N532" s="212">
        <v>4988812.5</v>
      </c>
      <c r="O532" s="212">
        <v>103862</v>
      </c>
      <c r="P532" s="212">
        <v>9691074.6999999993</v>
      </c>
      <c r="Q532" s="212">
        <v>1100985</v>
      </c>
      <c r="R532" s="212">
        <v>735659</v>
      </c>
      <c r="S532" s="212">
        <v>2456698</v>
      </c>
      <c r="T532" s="212">
        <v>807754.63</v>
      </c>
      <c r="U532" s="212">
        <v>1816070.22</v>
      </c>
      <c r="V532" s="212">
        <v>741485.5</v>
      </c>
      <c r="W532" s="212">
        <v>379693.5</v>
      </c>
      <c r="X532" s="212">
        <v>26223266.289999999</v>
      </c>
      <c r="Y532" s="212">
        <v>507426.5</v>
      </c>
      <c r="Z532" s="212">
        <v>2547119.15</v>
      </c>
      <c r="AA532" s="212">
        <v>1252091.6299999999</v>
      </c>
      <c r="AB532" s="212">
        <v>372249</v>
      </c>
      <c r="AC532" s="212">
        <v>490757.7</v>
      </c>
      <c r="AD532" s="212">
        <v>2331504</v>
      </c>
      <c r="AE532" s="212">
        <v>2662184.5</v>
      </c>
      <c r="AF532" s="212">
        <v>482072.5</v>
      </c>
      <c r="AG532" s="212">
        <v>541956</v>
      </c>
      <c r="AH532" s="212">
        <v>393911</v>
      </c>
      <c r="AI532" s="212">
        <v>3019790.5</v>
      </c>
      <c r="AJ532" s="212">
        <v>566788</v>
      </c>
      <c r="AK532" s="212">
        <v>524115.5</v>
      </c>
      <c r="AL532" s="212">
        <v>35686389.140000001</v>
      </c>
      <c r="AM532" s="212">
        <v>317198</v>
      </c>
      <c r="AN532" s="212">
        <v>265314</v>
      </c>
      <c r="AO532" s="212">
        <v>1220623.3700000001</v>
      </c>
      <c r="AP532" s="212">
        <v>2812151</v>
      </c>
      <c r="AQ532" s="212">
        <v>661700</v>
      </c>
      <c r="AR532" s="212">
        <v>192041.5</v>
      </c>
      <c r="AS532" s="212">
        <v>8380112.9100000001</v>
      </c>
      <c r="AT532" s="212">
        <v>682454.25</v>
      </c>
      <c r="AU532" s="212">
        <v>1184562</v>
      </c>
      <c r="AV532" s="212">
        <v>1197730.3799999999</v>
      </c>
      <c r="AW532" s="212">
        <v>818549.32000000007</v>
      </c>
      <c r="AX532" s="212">
        <v>442102.75</v>
      </c>
      <c r="AY532" s="212">
        <v>764048.25</v>
      </c>
      <c r="AZ532" s="212">
        <v>447739.25</v>
      </c>
      <c r="BA532" s="212">
        <v>353705</v>
      </c>
      <c r="BB532" s="212">
        <v>8407871.0500000007</v>
      </c>
      <c r="BC532" s="212">
        <v>458149</v>
      </c>
      <c r="BD532" s="212">
        <v>32739936.600000001</v>
      </c>
      <c r="BE532" s="212">
        <v>3286658.4</v>
      </c>
      <c r="BF532" s="212">
        <v>648199.75</v>
      </c>
      <c r="BG532" s="212">
        <v>684410</v>
      </c>
      <c r="BH532" s="212">
        <v>21469533.289999999</v>
      </c>
      <c r="BI532" s="212">
        <v>320317.90000000002</v>
      </c>
      <c r="BJ532" s="212">
        <v>265192</v>
      </c>
      <c r="BK532" s="212">
        <v>485765</v>
      </c>
      <c r="BL532" s="212">
        <v>529894.5</v>
      </c>
      <c r="BM532" s="212">
        <v>11883966.5</v>
      </c>
      <c r="BN532" s="212">
        <v>1182068.25</v>
      </c>
      <c r="BO532" s="212">
        <v>575204</v>
      </c>
      <c r="BP532" s="212">
        <v>1581210</v>
      </c>
      <c r="BQ532" s="212">
        <v>573868.72</v>
      </c>
      <c r="BR532" s="212">
        <v>665348.69999999995</v>
      </c>
      <c r="BS532" s="212">
        <v>61222590.799999997</v>
      </c>
      <c r="BT532" s="212">
        <v>670888</v>
      </c>
      <c r="BU532" s="212">
        <v>795442.14</v>
      </c>
      <c r="BV532" s="212">
        <v>6388670.4000000004</v>
      </c>
      <c r="BW532" s="212">
        <v>100078</v>
      </c>
      <c r="BX532" s="212">
        <v>549609.5</v>
      </c>
      <c r="BY532" s="212">
        <v>3949464.66</v>
      </c>
      <c r="BZ532" s="212">
        <v>269348.90000000002</v>
      </c>
      <c r="CA532" s="212">
        <v>566106</v>
      </c>
      <c r="CB532" s="212">
        <v>321948</v>
      </c>
      <c r="CC532" s="212">
        <v>1105305</v>
      </c>
      <c r="CD532" s="212">
        <v>3253132</v>
      </c>
      <c r="CE532" s="212">
        <v>1584609.85</v>
      </c>
      <c r="CF532" s="212">
        <v>2289929.5</v>
      </c>
      <c r="CG532" s="212">
        <v>256259.5</v>
      </c>
      <c r="CH532" s="212">
        <v>332802</v>
      </c>
      <c r="CI532" s="212">
        <v>282285.27</v>
      </c>
      <c r="CJ532" s="212">
        <v>316837.5</v>
      </c>
      <c r="CK532" s="212">
        <v>3486951.75</v>
      </c>
      <c r="CL532" s="212">
        <v>280035</v>
      </c>
      <c r="CM532" s="212">
        <v>281218</v>
      </c>
    </row>
    <row r="533" spans="1:91" s="122" customFormat="1" ht="25.95" customHeight="1">
      <c r="A533" s="343"/>
      <c r="C533" s="209">
        <v>12</v>
      </c>
      <c r="D533" s="213">
        <v>2282370.6</v>
      </c>
      <c r="E533" s="213">
        <v>8158</v>
      </c>
      <c r="F533" s="213">
        <v>111207.01999999999</v>
      </c>
      <c r="G533" s="213">
        <v>23143</v>
      </c>
      <c r="H533" s="213">
        <v>0</v>
      </c>
      <c r="I533" s="213">
        <v>50</v>
      </c>
      <c r="J533" s="213">
        <v>0</v>
      </c>
      <c r="K533" s="213">
        <v>4866.38</v>
      </c>
      <c r="L533" s="213">
        <v>899.66</v>
      </c>
      <c r="M533" s="213">
        <v>2820</v>
      </c>
      <c r="N533" s="213">
        <v>95360</v>
      </c>
      <c r="O533" s="213">
        <v>7314.25</v>
      </c>
      <c r="P533" s="213">
        <v>135484.51</v>
      </c>
      <c r="Q533" s="213">
        <v>0</v>
      </c>
      <c r="R533" s="213">
        <v>1050</v>
      </c>
      <c r="S533" s="213">
        <v>0</v>
      </c>
      <c r="T533" s="213">
        <v>22590.25</v>
      </c>
      <c r="U533" s="213">
        <v>0</v>
      </c>
      <c r="V533" s="213">
        <v>2760</v>
      </c>
      <c r="W533" s="213">
        <v>42172.45</v>
      </c>
      <c r="X533" s="213">
        <v>1789993.24</v>
      </c>
      <c r="Y533" s="213">
        <v>23410.440000000002</v>
      </c>
      <c r="Z533" s="213">
        <v>208103</v>
      </c>
      <c r="AA533" s="213">
        <v>-53807</v>
      </c>
      <c r="AB533" s="213">
        <v>7321.6200000000026</v>
      </c>
      <c r="AC533" s="213">
        <v>76914</v>
      </c>
      <c r="AD533" s="213">
        <v>-218187.42000000004</v>
      </c>
      <c r="AE533" s="213">
        <v>12507</v>
      </c>
      <c r="AF533" s="213">
        <v>0</v>
      </c>
      <c r="AG533" s="213">
        <v>0</v>
      </c>
      <c r="AH533" s="213">
        <v>21032.3</v>
      </c>
      <c r="AI533" s="213">
        <v>22960</v>
      </c>
      <c r="AJ533" s="213">
        <v>0</v>
      </c>
      <c r="AK533" s="213">
        <v>0</v>
      </c>
      <c r="AL533" s="213">
        <v>735222.66</v>
      </c>
      <c r="AM533" s="213">
        <v>0</v>
      </c>
      <c r="AN533" s="213">
        <v>0</v>
      </c>
      <c r="AO533" s="213">
        <v>0</v>
      </c>
      <c r="AP533" s="213">
        <v>28200</v>
      </c>
      <c r="AQ533" s="213">
        <v>0</v>
      </c>
      <c r="AR533" s="213">
        <v>0</v>
      </c>
      <c r="AS533" s="213">
        <v>1505</v>
      </c>
      <c r="AT533" s="213">
        <v>0</v>
      </c>
      <c r="AU533" s="213">
        <v>0</v>
      </c>
      <c r="AV533" s="213">
        <v>6095.58</v>
      </c>
      <c r="AW533" s="213">
        <v>0</v>
      </c>
      <c r="AX533" s="213">
        <v>11948</v>
      </c>
      <c r="AY533" s="213">
        <v>0</v>
      </c>
      <c r="AZ533" s="213">
        <v>0</v>
      </c>
      <c r="BA533" s="213">
        <v>0</v>
      </c>
      <c r="BB533" s="213">
        <v>181206.43</v>
      </c>
      <c r="BC533" s="213">
        <v>0</v>
      </c>
      <c r="BD533" s="213">
        <v>1881253.25</v>
      </c>
      <c r="BE533" s="213">
        <v>127780.89999999998</v>
      </c>
      <c r="BF533" s="213">
        <v>17111.260000000009</v>
      </c>
      <c r="BG533" s="213">
        <v>15426</v>
      </c>
      <c r="BH533" s="213">
        <v>1343884.95</v>
      </c>
      <c r="BI533" s="213">
        <v>5564</v>
      </c>
      <c r="BJ533" s="213">
        <v>5614.4</v>
      </c>
      <c r="BK533" s="213">
        <v>0</v>
      </c>
      <c r="BL533" s="213">
        <v>0</v>
      </c>
      <c r="BM533" s="213">
        <v>0</v>
      </c>
      <c r="BN533" s="213">
        <v>130</v>
      </c>
      <c r="BO533" s="213">
        <v>4494</v>
      </c>
      <c r="BP533" s="213">
        <v>0</v>
      </c>
      <c r="BQ533" s="213">
        <v>1586.15</v>
      </c>
      <c r="BR533" s="213">
        <v>6891</v>
      </c>
      <c r="BS533" s="213">
        <v>1921348.3599999999</v>
      </c>
      <c r="BT533" s="213">
        <v>0</v>
      </c>
      <c r="BU533" s="213">
        <v>0</v>
      </c>
      <c r="BV533" s="213">
        <v>100800</v>
      </c>
      <c r="BW533" s="213">
        <v>0</v>
      </c>
      <c r="BX533" s="213">
        <v>0</v>
      </c>
      <c r="BY533" s="213">
        <v>0</v>
      </c>
      <c r="BZ533" s="213">
        <v>0</v>
      </c>
      <c r="CA533" s="213">
        <v>0</v>
      </c>
      <c r="CB533" s="213">
        <v>0</v>
      </c>
      <c r="CC533" s="213">
        <v>4615</v>
      </c>
      <c r="CD533" s="213">
        <v>0</v>
      </c>
      <c r="CE533" s="213">
        <v>41407.89</v>
      </c>
      <c r="CF533" s="213">
        <v>986.94</v>
      </c>
      <c r="CG533" s="213">
        <v>1207</v>
      </c>
      <c r="CH533" s="213">
        <v>0</v>
      </c>
      <c r="CI533" s="213">
        <v>0</v>
      </c>
      <c r="CJ533" s="213">
        <v>0</v>
      </c>
      <c r="CK533" s="213">
        <v>4784.88</v>
      </c>
      <c r="CL533" s="213">
        <v>0</v>
      </c>
      <c r="CM533" s="213">
        <v>0</v>
      </c>
    </row>
    <row r="534" spans="1:91" s="122" customFormat="1" ht="25.95" customHeight="1">
      <c r="A534" s="343"/>
      <c r="C534" s="209">
        <v>13</v>
      </c>
      <c r="D534" s="212">
        <v>0</v>
      </c>
      <c r="E534" s="212">
        <v>0</v>
      </c>
      <c r="F534" s="212">
        <v>0</v>
      </c>
      <c r="G534" s="212">
        <v>0</v>
      </c>
      <c r="H534" s="212">
        <v>0</v>
      </c>
      <c r="I534" s="212">
        <v>0</v>
      </c>
      <c r="J534" s="212">
        <v>0</v>
      </c>
      <c r="K534" s="212">
        <v>0</v>
      </c>
      <c r="L534" s="212">
        <v>0</v>
      </c>
      <c r="M534" s="212">
        <v>0</v>
      </c>
      <c r="N534" s="212">
        <v>0</v>
      </c>
      <c r="O534" s="212">
        <v>0</v>
      </c>
      <c r="P534" s="212">
        <v>0</v>
      </c>
      <c r="Q534" s="212">
        <v>0</v>
      </c>
      <c r="R534" s="212">
        <v>0</v>
      </c>
      <c r="S534" s="212">
        <v>0</v>
      </c>
      <c r="T534" s="212">
        <v>0</v>
      </c>
      <c r="U534" s="212">
        <v>0</v>
      </c>
      <c r="V534" s="212">
        <v>0</v>
      </c>
      <c r="W534" s="212">
        <v>0</v>
      </c>
      <c r="X534" s="212">
        <v>0</v>
      </c>
      <c r="Y534" s="212">
        <v>0</v>
      </c>
      <c r="Z534" s="212">
        <v>0</v>
      </c>
      <c r="AA534" s="212">
        <v>0</v>
      </c>
      <c r="AB534" s="212">
        <v>0</v>
      </c>
      <c r="AC534" s="212">
        <v>0</v>
      </c>
      <c r="AD534" s="212">
        <v>0</v>
      </c>
      <c r="AE534" s="212">
        <v>0</v>
      </c>
      <c r="AF534" s="212">
        <v>0</v>
      </c>
      <c r="AG534" s="212">
        <v>0</v>
      </c>
      <c r="AH534" s="212">
        <v>0</v>
      </c>
      <c r="AI534" s="212">
        <v>0</v>
      </c>
      <c r="AJ534" s="212">
        <v>0</v>
      </c>
      <c r="AK534" s="212">
        <v>0</v>
      </c>
      <c r="AL534" s="212">
        <v>0</v>
      </c>
      <c r="AM534" s="212">
        <v>0</v>
      </c>
      <c r="AN534" s="212">
        <v>6000</v>
      </c>
      <c r="AO534" s="212">
        <v>0</v>
      </c>
      <c r="AP534" s="212">
        <v>0</v>
      </c>
      <c r="AQ534" s="212">
        <v>0</v>
      </c>
      <c r="AR534" s="212">
        <v>0</v>
      </c>
      <c r="AS534" s="212">
        <v>0</v>
      </c>
      <c r="AT534" s="212">
        <v>0</v>
      </c>
      <c r="AU534" s="212">
        <v>0</v>
      </c>
      <c r="AV534" s="212">
        <v>0</v>
      </c>
      <c r="AW534" s="212">
        <v>0</v>
      </c>
      <c r="AX534" s="212">
        <v>0</v>
      </c>
      <c r="AY534" s="212">
        <v>0</v>
      </c>
      <c r="AZ534" s="212">
        <v>0</v>
      </c>
      <c r="BA534" s="212">
        <v>0</v>
      </c>
      <c r="BB534" s="212">
        <v>0</v>
      </c>
      <c r="BC534" s="212">
        <v>0</v>
      </c>
      <c r="BD534" s="212">
        <v>0</v>
      </c>
      <c r="BE534" s="212">
        <v>0</v>
      </c>
      <c r="BF534" s="212">
        <v>0</v>
      </c>
      <c r="BG534" s="212">
        <v>0</v>
      </c>
      <c r="BH534" s="212">
        <v>0</v>
      </c>
      <c r="BI534" s="212">
        <v>0</v>
      </c>
      <c r="BJ534" s="212">
        <v>0</v>
      </c>
      <c r="BK534" s="212">
        <v>0</v>
      </c>
      <c r="BL534" s="212">
        <v>0</v>
      </c>
      <c r="BM534" s="212">
        <v>0</v>
      </c>
      <c r="BN534" s="212">
        <v>0</v>
      </c>
      <c r="BO534" s="212">
        <v>0</v>
      </c>
      <c r="BP534" s="212">
        <v>0</v>
      </c>
      <c r="BQ534" s="212">
        <v>0</v>
      </c>
      <c r="BR534" s="212">
        <v>0</v>
      </c>
      <c r="BS534" s="212">
        <v>0</v>
      </c>
      <c r="BT534" s="212">
        <v>0</v>
      </c>
      <c r="BU534" s="212">
        <v>0</v>
      </c>
      <c r="BV534" s="212">
        <v>0</v>
      </c>
      <c r="BW534" s="212">
        <v>0</v>
      </c>
      <c r="BX534" s="212">
        <v>0</v>
      </c>
      <c r="BY534" s="212">
        <v>0</v>
      </c>
      <c r="BZ534" s="212">
        <v>0</v>
      </c>
      <c r="CA534" s="212">
        <v>0</v>
      </c>
      <c r="CB534" s="212">
        <v>0</v>
      </c>
      <c r="CC534" s="212">
        <v>0</v>
      </c>
      <c r="CD534" s="212">
        <v>0</v>
      </c>
      <c r="CE534" s="212">
        <v>0</v>
      </c>
      <c r="CF534" s="212">
        <v>0</v>
      </c>
      <c r="CG534" s="212">
        <v>0</v>
      </c>
      <c r="CH534" s="212">
        <v>0</v>
      </c>
      <c r="CI534" s="212">
        <v>0</v>
      </c>
      <c r="CJ534" s="212">
        <v>0</v>
      </c>
      <c r="CK534" s="212">
        <v>0</v>
      </c>
      <c r="CL534" s="212">
        <v>0</v>
      </c>
      <c r="CM534" s="212">
        <v>0</v>
      </c>
    </row>
    <row r="535" spans="1:91" s="122" customFormat="1" ht="25.95" customHeight="1">
      <c r="A535" s="343"/>
      <c r="C535" s="209">
        <v>14</v>
      </c>
      <c r="D535" s="213">
        <v>0</v>
      </c>
      <c r="E535" s="213">
        <v>0</v>
      </c>
      <c r="F535" s="213">
        <v>0</v>
      </c>
      <c r="G535" s="213">
        <v>0</v>
      </c>
      <c r="H535" s="213">
        <v>0</v>
      </c>
      <c r="I535" s="213">
        <v>0</v>
      </c>
      <c r="J535" s="213">
        <v>0</v>
      </c>
      <c r="K535" s="213">
        <v>0</v>
      </c>
      <c r="L535" s="213">
        <v>0</v>
      </c>
      <c r="M535" s="213">
        <v>0</v>
      </c>
      <c r="N535" s="213">
        <v>0</v>
      </c>
      <c r="O535" s="213">
        <v>0</v>
      </c>
      <c r="P535" s="213">
        <v>0</v>
      </c>
      <c r="Q535" s="213">
        <v>0</v>
      </c>
      <c r="R535" s="213">
        <v>0</v>
      </c>
      <c r="S535" s="213">
        <v>0</v>
      </c>
      <c r="T535" s="213">
        <v>0</v>
      </c>
      <c r="U535" s="213">
        <v>0</v>
      </c>
      <c r="V535" s="213">
        <v>0</v>
      </c>
      <c r="W535" s="213">
        <v>0</v>
      </c>
      <c r="X535" s="213">
        <v>0</v>
      </c>
      <c r="Y535" s="213">
        <v>0</v>
      </c>
      <c r="Z535" s="213">
        <v>0</v>
      </c>
      <c r="AA535" s="213">
        <v>0</v>
      </c>
      <c r="AB535" s="213">
        <v>0</v>
      </c>
      <c r="AC535" s="213">
        <v>0</v>
      </c>
      <c r="AD535" s="213">
        <v>0</v>
      </c>
      <c r="AE535" s="213">
        <v>0</v>
      </c>
      <c r="AF535" s="213">
        <v>0</v>
      </c>
      <c r="AG535" s="213">
        <v>0</v>
      </c>
      <c r="AH535" s="213">
        <v>0</v>
      </c>
      <c r="AI535" s="213">
        <v>0</v>
      </c>
      <c r="AJ535" s="213">
        <v>0</v>
      </c>
      <c r="AK535" s="213">
        <v>0</v>
      </c>
      <c r="AL535" s="213">
        <v>0</v>
      </c>
      <c r="AM535" s="213">
        <v>0</v>
      </c>
      <c r="AN535" s="213">
        <v>0</v>
      </c>
      <c r="AO535" s="213">
        <v>0</v>
      </c>
      <c r="AP535" s="213">
        <v>0</v>
      </c>
      <c r="AQ535" s="213">
        <v>0</v>
      </c>
      <c r="AR535" s="213">
        <v>0</v>
      </c>
      <c r="AS535" s="213">
        <v>0</v>
      </c>
      <c r="AT535" s="213">
        <v>0</v>
      </c>
      <c r="AU535" s="213">
        <v>0</v>
      </c>
      <c r="AV535" s="213">
        <v>0</v>
      </c>
      <c r="AW535" s="213">
        <v>0</v>
      </c>
      <c r="AX535" s="213">
        <v>0</v>
      </c>
      <c r="AY535" s="213">
        <v>0</v>
      </c>
      <c r="AZ535" s="213">
        <v>0</v>
      </c>
      <c r="BA535" s="213">
        <v>0</v>
      </c>
      <c r="BB535" s="213">
        <v>0</v>
      </c>
      <c r="BC535" s="213">
        <v>0</v>
      </c>
      <c r="BD535" s="213">
        <v>0</v>
      </c>
      <c r="BE535" s="213">
        <v>0</v>
      </c>
      <c r="BF535" s="213">
        <v>0</v>
      </c>
      <c r="BG535" s="213">
        <v>0</v>
      </c>
      <c r="BH535" s="213">
        <v>0</v>
      </c>
      <c r="BI535" s="213">
        <v>0</v>
      </c>
      <c r="BJ535" s="213">
        <v>0</v>
      </c>
      <c r="BK535" s="213">
        <v>0</v>
      </c>
      <c r="BL535" s="213">
        <v>0</v>
      </c>
      <c r="BM535" s="213">
        <v>0</v>
      </c>
      <c r="BN535" s="213">
        <v>0</v>
      </c>
      <c r="BO535" s="213">
        <v>0</v>
      </c>
      <c r="BP535" s="213">
        <v>0</v>
      </c>
      <c r="BQ535" s="213">
        <v>0</v>
      </c>
      <c r="BR535" s="213">
        <v>0</v>
      </c>
      <c r="BS535" s="213">
        <v>0</v>
      </c>
      <c r="BT535" s="213">
        <v>0</v>
      </c>
      <c r="BU535" s="213">
        <v>0</v>
      </c>
      <c r="BV535" s="213">
        <v>0</v>
      </c>
      <c r="BW535" s="213">
        <v>0</v>
      </c>
      <c r="BX535" s="213">
        <v>0</v>
      </c>
      <c r="BY535" s="213">
        <v>0</v>
      </c>
      <c r="BZ535" s="213">
        <v>0</v>
      </c>
      <c r="CA535" s="213">
        <v>0</v>
      </c>
      <c r="CB535" s="213">
        <v>0</v>
      </c>
      <c r="CC535" s="213">
        <v>0</v>
      </c>
      <c r="CD535" s="213">
        <v>0</v>
      </c>
      <c r="CE535" s="213">
        <v>0</v>
      </c>
      <c r="CF535" s="213">
        <v>0</v>
      </c>
      <c r="CG535" s="213">
        <v>0</v>
      </c>
      <c r="CH535" s="213">
        <v>0</v>
      </c>
      <c r="CI535" s="213">
        <v>0</v>
      </c>
      <c r="CJ535" s="213">
        <v>0</v>
      </c>
      <c r="CK535" s="213">
        <v>0</v>
      </c>
      <c r="CL535" s="213">
        <v>0</v>
      </c>
      <c r="CM535" s="213">
        <v>0</v>
      </c>
    </row>
    <row r="536" spans="1:91" s="122" customFormat="1" ht="25.95" customHeight="1">
      <c r="A536" s="343"/>
      <c r="C536" s="209">
        <v>15</v>
      </c>
      <c r="D536" s="212">
        <v>1700367</v>
      </c>
      <c r="E536" s="212">
        <v>0</v>
      </c>
      <c r="F536" s="212">
        <v>3440</v>
      </c>
      <c r="G536" s="212">
        <v>0</v>
      </c>
      <c r="H536" s="212">
        <v>31640</v>
      </c>
      <c r="I536" s="212">
        <v>9316</v>
      </c>
      <c r="J536" s="212">
        <v>0</v>
      </c>
      <c r="K536" s="212">
        <v>0</v>
      </c>
      <c r="L536" s="212">
        <v>0</v>
      </c>
      <c r="M536" s="212">
        <v>66358</v>
      </c>
      <c r="N536" s="212">
        <v>0</v>
      </c>
      <c r="O536" s="212">
        <v>0</v>
      </c>
      <c r="P536" s="212">
        <v>349940</v>
      </c>
      <c r="Q536" s="212">
        <v>0</v>
      </c>
      <c r="R536" s="212">
        <v>0</v>
      </c>
      <c r="S536" s="212">
        <v>5960</v>
      </c>
      <c r="T536" s="212">
        <v>69065</v>
      </c>
      <c r="U536" s="212">
        <v>1070</v>
      </c>
      <c r="V536" s="212">
        <v>0</v>
      </c>
      <c r="W536" s="212">
        <v>0</v>
      </c>
      <c r="X536" s="212">
        <v>3719086</v>
      </c>
      <c r="Y536" s="212">
        <v>58700</v>
      </c>
      <c r="Z536" s="212">
        <v>10610</v>
      </c>
      <c r="AA536" s="212">
        <v>0</v>
      </c>
      <c r="AB536" s="212">
        <v>0</v>
      </c>
      <c r="AC536" s="212">
        <v>0</v>
      </c>
      <c r="AD536" s="212">
        <v>0</v>
      </c>
      <c r="AE536" s="212">
        <v>0</v>
      </c>
      <c r="AF536" s="212">
        <v>0</v>
      </c>
      <c r="AG536" s="212">
        <v>0</v>
      </c>
      <c r="AH536" s="212">
        <v>0</v>
      </c>
      <c r="AI536" s="212">
        <v>25615</v>
      </c>
      <c r="AJ536" s="212">
        <v>0</v>
      </c>
      <c r="AK536" s="212">
        <v>0</v>
      </c>
      <c r="AL536" s="212">
        <v>3914041</v>
      </c>
      <c r="AM536" s="212">
        <v>0</v>
      </c>
      <c r="AN536" s="212">
        <v>0</v>
      </c>
      <c r="AO536" s="212">
        <v>3341529.57</v>
      </c>
      <c r="AP536" s="212">
        <v>5620</v>
      </c>
      <c r="AQ536" s="212">
        <v>631</v>
      </c>
      <c r="AR536" s="212">
        <v>0</v>
      </c>
      <c r="AS536" s="212">
        <v>31620</v>
      </c>
      <c r="AT536" s="212">
        <v>0</v>
      </c>
      <c r="AU536" s="212">
        <v>0</v>
      </c>
      <c r="AV536" s="212">
        <v>0</v>
      </c>
      <c r="AW536" s="212">
        <v>0</v>
      </c>
      <c r="AX536" s="212">
        <v>0</v>
      </c>
      <c r="AY536" s="212">
        <v>0</v>
      </c>
      <c r="AZ536" s="212">
        <v>0</v>
      </c>
      <c r="BA536" s="212">
        <v>0</v>
      </c>
      <c r="BB536" s="212">
        <v>140570</v>
      </c>
      <c r="BC536" s="212">
        <v>0</v>
      </c>
      <c r="BD536" s="212">
        <v>1414274</v>
      </c>
      <c r="BE536" s="212">
        <v>64653</v>
      </c>
      <c r="BF536" s="212">
        <v>34380</v>
      </c>
      <c r="BG536" s="212">
        <v>0</v>
      </c>
      <c r="BH536" s="212">
        <v>330915</v>
      </c>
      <c r="BI536" s="212">
        <v>0</v>
      </c>
      <c r="BJ536" s="212">
        <v>0</v>
      </c>
      <c r="BK536" s="212">
        <v>0</v>
      </c>
      <c r="BL536" s="212">
        <v>19310</v>
      </c>
      <c r="BM536" s="212">
        <v>606151.39</v>
      </c>
      <c r="BN536" s="212">
        <v>111805</v>
      </c>
      <c r="BO536" s="212">
        <v>4730</v>
      </c>
      <c r="BP536" s="212">
        <v>0</v>
      </c>
      <c r="BQ536" s="212">
        <v>0</v>
      </c>
      <c r="BR536" s="212">
        <v>0</v>
      </c>
      <c r="BS536" s="212">
        <v>1630405</v>
      </c>
      <c r="BT536" s="212">
        <v>0</v>
      </c>
      <c r="BU536" s="212">
        <v>0</v>
      </c>
      <c r="BV536" s="212">
        <v>211000</v>
      </c>
      <c r="BW536" s="212">
        <v>420480</v>
      </c>
      <c r="BX536" s="212">
        <v>0</v>
      </c>
      <c r="BY536" s="212">
        <v>49000</v>
      </c>
      <c r="BZ536" s="212">
        <v>0</v>
      </c>
      <c r="CA536" s="212">
        <v>0</v>
      </c>
      <c r="CB536" s="212">
        <v>113350</v>
      </c>
      <c r="CC536" s="212">
        <v>0</v>
      </c>
      <c r="CD536" s="212">
        <v>0</v>
      </c>
      <c r="CE536" s="212">
        <v>73222</v>
      </c>
      <c r="CF536" s="212">
        <v>7260</v>
      </c>
      <c r="CG536" s="212">
        <v>0</v>
      </c>
      <c r="CH536" s="212">
        <v>0</v>
      </c>
      <c r="CI536" s="212">
        <v>0</v>
      </c>
      <c r="CJ536" s="212">
        <v>12350</v>
      </c>
      <c r="CK536" s="212">
        <v>32556</v>
      </c>
      <c r="CL536" s="212">
        <v>0</v>
      </c>
      <c r="CM536" s="212">
        <v>0</v>
      </c>
    </row>
    <row r="537" spans="1:91" s="122" customFormat="1" ht="25.95" customHeight="1">
      <c r="A537" s="343"/>
      <c r="C537" s="210">
        <v>16</v>
      </c>
      <c r="D537" s="213">
        <v>76482512.900000006</v>
      </c>
      <c r="E537" s="213">
        <v>9736866.7200000007</v>
      </c>
      <c r="F537" s="213">
        <v>10426106.460000001</v>
      </c>
      <c r="G537" s="213">
        <v>10302772.57</v>
      </c>
      <c r="H537" s="213">
        <v>7286549.5099999998</v>
      </c>
      <c r="I537" s="213">
        <v>11040270.300000001</v>
      </c>
      <c r="J537" s="213">
        <v>14547036.35</v>
      </c>
      <c r="K537" s="213">
        <v>14884084.029999999</v>
      </c>
      <c r="L537" s="213">
        <v>10083165</v>
      </c>
      <c r="M537" s="213">
        <v>9368990</v>
      </c>
      <c r="N537" s="213">
        <v>20267220.82</v>
      </c>
      <c r="O537" s="213">
        <v>2927803.23</v>
      </c>
      <c r="P537" s="213">
        <v>36224755.049999997</v>
      </c>
      <c r="Q537" s="213">
        <v>8885196.2899999991</v>
      </c>
      <c r="R537" s="213">
        <v>9080525.3399999999</v>
      </c>
      <c r="S537" s="213">
        <v>15763394.25</v>
      </c>
      <c r="T537" s="213">
        <v>9321112.6199999992</v>
      </c>
      <c r="U537" s="213">
        <v>8254422.9000000004</v>
      </c>
      <c r="V537" s="213">
        <v>9149204.8499999996</v>
      </c>
      <c r="W537" s="213">
        <v>5545762.9000000004</v>
      </c>
      <c r="X537" s="213">
        <v>89973783.709999993</v>
      </c>
      <c r="Y537" s="213">
        <v>6591808.71</v>
      </c>
      <c r="Z537" s="213">
        <v>11071830.98</v>
      </c>
      <c r="AA537" s="213">
        <v>8329131.54</v>
      </c>
      <c r="AB537" s="213">
        <v>5404928.6500000004</v>
      </c>
      <c r="AC537" s="213">
        <v>6597246.5999999996</v>
      </c>
      <c r="AD537" s="213">
        <v>7734974.0700000003</v>
      </c>
      <c r="AE537" s="213">
        <v>23434543.27</v>
      </c>
      <c r="AF537" s="213">
        <v>8349337.2599999998</v>
      </c>
      <c r="AG537" s="213">
        <v>7396733.8700000001</v>
      </c>
      <c r="AH537" s="213">
        <v>8776860.5800000001</v>
      </c>
      <c r="AI537" s="213">
        <v>14732540.74</v>
      </c>
      <c r="AJ537" s="213">
        <v>7687239.1900000004</v>
      </c>
      <c r="AK537" s="213">
        <v>5461640.2199999997</v>
      </c>
      <c r="AL537" s="213">
        <v>135066062.38</v>
      </c>
      <c r="AM537" s="213">
        <v>9335073.2200000007</v>
      </c>
      <c r="AN537" s="213">
        <v>7666910.8499999996</v>
      </c>
      <c r="AO537" s="213">
        <v>16866636.350000001</v>
      </c>
      <c r="AP537" s="213">
        <v>15895292.58</v>
      </c>
      <c r="AQ537" s="213">
        <v>9315398.8699999992</v>
      </c>
      <c r="AR537" s="213">
        <v>5091623.62</v>
      </c>
      <c r="AS537" s="213">
        <v>27653266.23</v>
      </c>
      <c r="AT537" s="213">
        <v>8788246.4399999995</v>
      </c>
      <c r="AU537" s="213">
        <v>13090202</v>
      </c>
      <c r="AV537" s="213">
        <v>17351330.32</v>
      </c>
      <c r="AW537" s="213">
        <v>8648534.8300000001</v>
      </c>
      <c r="AX537" s="213">
        <v>6476523</v>
      </c>
      <c r="AY537" s="213">
        <v>11640292.34</v>
      </c>
      <c r="AZ537" s="213">
        <v>7950890</v>
      </c>
      <c r="BA537" s="213">
        <v>7078256.1299999999</v>
      </c>
      <c r="BB537" s="213">
        <v>39071366.130000003</v>
      </c>
      <c r="BC537" s="213">
        <v>7132548.7599999998</v>
      </c>
      <c r="BD537" s="213">
        <v>77016412.120000005</v>
      </c>
      <c r="BE537" s="213">
        <v>21986699.670000002</v>
      </c>
      <c r="BF537" s="213">
        <v>9198745.25</v>
      </c>
      <c r="BG537" s="213">
        <v>7449020</v>
      </c>
      <c r="BH537" s="213">
        <v>39144298.359999999</v>
      </c>
      <c r="BI537" s="213">
        <v>3592378.14</v>
      </c>
      <c r="BJ537" s="213">
        <v>3690540</v>
      </c>
      <c r="BK537" s="213">
        <v>4641280</v>
      </c>
      <c r="BL537" s="213">
        <v>4611195.16</v>
      </c>
      <c r="BM537" s="213">
        <v>58505031.880000003</v>
      </c>
      <c r="BN537" s="213">
        <v>14398703.970000001</v>
      </c>
      <c r="BO537" s="213">
        <v>11066477.039999999</v>
      </c>
      <c r="BP537" s="213">
        <v>16103635.33</v>
      </c>
      <c r="BQ537" s="213">
        <v>11272286.119999999</v>
      </c>
      <c r="BR537" s="213">
        <v>7137592.96</v>
      </c>
      <c r="BS537" s="213">
        <v>204088946.59999999</v>
      </c>
      <c r="BT537" s="213">
        <v>11848563.33</v>
      </c>
      <c r="BU537" s="213">
        <v>11672333.23</v>
      </c>
      <c r="BV537" s="213">
        <v>37294308.799999997</v>
      </c>
      <c r="BW537" s="213">
        <v>3407528.76</v>
      </c>
      <c r="BX537" s="213">
        <v>9585356.7699999996</v>
      </c>
      <c r="BY537" s="213">
        <v>22144976.460000001</v>
      </c>
      <c r="BZ537" s="213">
        <v>7905300</v>
      </c>
      <c r="CA537" s="213">
        <v>7176333.8799999999</v>
      </c>
      <c r="CB537" s="213">
        <v>10367311.449999999</v>
      </c>
      <c r="CC537" s="213">
        <v>11848815</v>
      </c>
      <c r="CD537" s="213">
        <v>21530111.539999999</v>
      </c>
      <c r="CE537" s="213">
        <v>13546280.4</v>
      </c>
      <c r="CF537" s="213">
        <v>16829037.57</v>
      </c>
      <c r="CG537" s="213">
        <v>6156504.6600000001</v>
      </c>
      <c r="CH537" s="213">
        <v>7584880</v>
      </c>
      <c r="CI537" s="213">
        <v>5318111.79</v>
      </c>
      <c r="CJ537" s="213">
        <v>7168438.5599999996</v>
      </c>
      <c r="CK537" s="213">
        <v>20849195</v>
      </c>
      <c r="CL537" s="213">
        <v>4214940</v>
      </c>
      <c r="CM537" s="213">
        <v>4012313.87</v>
      </c>
    </row>
    <row r="538" spans="1:91" s="122" customFormat="1" ht="25.95" customHeight="1">
      <c r="A538" s="343"/>
      <c r="C538" s="211">
        <v>17</v>
      </c>
      <c r="D538" s="212">
        <v>6606566.0700000003</v>
      </c>
      <c r="E538" s="212">
        <v>375500.1</v>
      </c>
      <c r="F538" s="212">
        <v>472113.98</v>
      </c>
      <c r="G538" s="212">
        <v>496479.01999999996</v>
      </c>
      <c r="H538" s="212">
        <v>314591.58</v>
      </c>
      <c r="I538" s="212">
        <v>437390.37</v>
      </c>
      <c r="J538" s="212">
        <v>645882.53999999992</v>
      </c>
      <c r="K538" s="212">
        <v>706176.25</v>
      </c>
      <c r="L538" s="212">
        <v>431456.48</v>
      </c>
      <c r="M538" s="212">
        <v>414240</v>
      </c>
      <c r="N538" s="212">
        <v>936031.28</v>
      </c>
      <c r="O538" s="212">
        <v>130597.62</v>
      </c>
      <c r="P538" s="212">
        <v>4375380.0500000007</v>
      </c>
      <c r="Q538" s="212">
        <v>370143.42</v>
      </c>
      <c r="R538" s="212">
        <v>364594.64</v>
      </c>
      <c r="S538" s="212">
        <v>676271.4</v>
      </c>
      <c r="T538" s="212">
        <v>396438.07</v>
      </c>
      <c r="U538" s="212">
        <v>339772.59</v>
      </c>
      <c r="V538" s="212">
        <v>377275.80000000005</v>
      </c>
      <c r="W538" s="212">
        <v>219144.12</v>
      </c>
      <c r="X538" s="212">
        <v>11805429.540000001</v>
      </c>
      <c r="Y538" s="212">
        <v>260247.06</v>
      </c>
      <c r="Z538" s="212">
        <v>469310.73</v>
      </c>
      <c r="AA538" s="212">
        <v>345317.6</v>
      </c>
      <c r="AB538" s="212">
        <v>209294.58000000002</v>
      </c>
      <c r="AC538" s="212">
        <v>213013.13</v>
      </c>
      <c r="AD538" s="212">
        <v>267624.52</v>
      </c>
      <c r="AE538" s="212">
        <v>873774.16</v>
      </c>
      <c r="AF538" s="212">
        <v>296656.17</v>
      </c>
      <c r="AG538" s="212">
        <v>295227.90000000002</v>
      </c>
      <c r="AH538" s="212">
        <v>394984.26</v>
      </c>
      <c r="AI538" s="212">
        <v>590173.9800000001</v>
      </c>
      <c r="AJ538" s="212">
        <v>291266.52999999997</v>
      </c>
      <c r="AK538" s="212">
        <v>192227.66</v>
      </c>
      <c r="AL538" s="212">
        <v>16327253.050000001</v>
      </c>
      <c r="AM538" s="212">
        <v>443443.95999999996</v>
      </c>
      <c r="AN538" s="212">
        <v>346149.2</v>
      </c>
      <c r="AO538" s="212">
        <v>615689.62</v>
      </c>
      <c r="AP538" s="212">
        <v>670840.16999999993</v>
      </c>
      <c r="AQ538" s="212">
        <v>402117.78</v>
      </c>
      <c r="AR538" s="212">
        <v>210368.6</v>
      </c>
      <c r="AS538" s="212">
        <v>3755502.88</v>
      </c>
      <c r="AT538" s="212">
        <v>365331.07999999996</v>
      </c>
      <c r="AU538" s="212">
        <v>563250.43000000005</v>
      </c>
      <c r="AV538" s="212">
        <v>775835.76</v>
      </c>
      <c r="AW538" s="212">
        <v>339462.27999999997</v>
      </c>
      <c r="AX538" s="212">
        <v>269522.88</v>
      </c>
      <c r="AY538" s="212">
        <v>518698.68000000005</v>
      </c>
      <c r="AZ538" s="212">
        <v>300108.15000000002</v>
      </c>
      <c r="BA538" s="212">
        <v>330408.49</v>
      </c>
      <c r="BB538" s="212">
        <v>6132191.0500000007</v>
      </c>
      <c r="BC538" s="212">
        <v>335118.04000000004</v>
      </c>
      <c r="BD538" s="212">
        <v>9755167.25</v>
      </c>
      <c r="BE538" s="212">
        <v>1064998.3500000001</v>
      </c>
      <c r="BF538" s="212">
        <v>362017.35000000003</v>
      </c>
      <c r="BG538" s="212">
        <v>304545.90000000002</v>
      </c>
      <c r="BH538" s="212">
        <v>1752031.32</v>
      </c>
      <c r="BI538" s="212">
        <v>136165.5</v>
      </c>
      <c r="BJ538" s="212">
        <v>168380.6</v>
      </c>
      <c r="BK538" s="212">
        <v>212448.9</v>
      </c>
      <c r="BL538" s="212">
        <v>200526.55000000002</v>
      </c>
      <c r="BM538" s="212">
        <v>6632656.46</v>
      </c>
      <c r="BN538" s="212">
        <v>644089.1</v>
      </c>
      <c r="BO538" s="212">
        <v>487393.18</v>
      </c>
      <c r="BP538" s="212">
        <v>724714.32</v>
      </c>
      <c r="BQ538" s="212">
        <v>474524.8</v>
      </c>
      <c r="BR538" s="212">
        <v>319567.23</v>
      </c>
      <c r="BS538" s="212">
        <v>29032450.519999996</v>
      </c>
      <c r="BT538" s="212">
        <v>516242.5</v>
      </c>
      <c r="BU538" s="212">
        <v>502221.7</v>
      </c>
      <c r="BV538" s="212">
        <v>5367541</v>
      </c>
      <c r="BW538" s="212">
        <v>139161.5</v>
      </c>
      <c r="BX538" s="212">
        <v>411152.58999999997</v>
      </c>
      <c r="BY538" s="212">
        <v>953259.70000000007</v>
      </c>
      <c r="BZ538" s="212">
        <v>361199.56999999995</v>
      </c>
      <c r="CA538" s="212">
        <v>341242.51999999996</v>
      </c>
      <c r="CB538" s="212">
        <v>463004.84</v>
      </c>
      <c r="CC538" s="212">
        <v>565753.03</v>
      </c>
      <c r="CD538" s="212">
        <v>943256.39</v>
      </c>
      <c r="CE538" s="212">
        <v>579631.66</v>
      </c>
      <c r="CF538" s="212">
        <v>743600.20000000007</v>
      </c>
      <c r="CG538" s="212">
        <v>255842.96</v>
      </c>
      <c r="CH538" s="212">
        <v>274500.03999999998</v>
      </c>
      <c r="CI538" s="212">
        <v>228620</v>
      </c>
      <c r="CJ538" s="212">
        <v>295486.81999999995</v>
      </c>
      <c r="CK538" s="212">
        <v>947457.42</v>
      </c>
      <c r="CL538" s="212">
        <v>173790.27</v>
      </c>
      <c r="CM538" s="212">
        <v>159579.35</v>
      </c>
    </row>
    <row r="539" spans="1:91" s="122" customFormat="1" ht="25.95" customHeight="1">
      <c r="A539" s="343"/>
      <c r="C539" s="209">
        <v>18</v>
      </c>
      <c r="D539" s="213">
        <v>983170</v>
      </c>
      <c r="E539" s="213">
        <v>0</v>
      </c>
      <c r="F539" s="213">
        <v>0</v>
      </c>
      <c r="G539" s="213">
        <v>0</v>
      </c>
      <c r="H539" s="213">
        <v>0</v>
      </c>
      <c r="I539" s="213">
        <v>0</v>
      </c>
      <c r="J539" s="213">
        <v>0</v>
      </c>
      <c r="K539" s="213">
        <v>0</v>
      </c>
      <c r="L539" s="213">
        <v>0</v>
      </c>
      <c r="M539" s="213">
        <v>0</v>
      </c>
      <c r="N539" s="213">
        <v>0</v>
      </c>
      <c r="O539" s="213">
        <v>0</v>
      </c>
      <c r="P539" s="213">
        <v>0</v>
      </c>
      <c r="Q539" s="213">
        <v>0</v>
      </c>
      <c r="R539" s="213">
        <v>0</v>
      </c>
      <c r="S539" s="213">
        <v>0</v>
      </c>
      <c r="T539" s="213">
        <v>0</v>
      </c>
      <c r="U539" s="213">
        <v>0</v>
      </c>
      <c r="V539" s="213">
        <v>0</v>
      </c>
      <c r="W539" s="213">
        <v>0</v>
      </c>
      <c r="X539" s="213">
        <v>0</v>
      </c>
      <c r="Y539" s="213">
        <v>0</v>
      </c>
      <c r="Z539" s="213">
        <v>0</v>
      </c>
      <c r="AA539" s="213">
        <v>0</v>
      </c>
      <c r="AB539" s="213">
        <v>0</v>
      </c>
      <c r="AC539" s="213">
        <v>0</v>
      </c>
      <c r="AD539" s="213">
        <v>0</v>
      </c>
      <c r="AE539" s="213">
        <v>0</v>
      </c>
      <c r="AF539" s="213">
        <v>0</v>
      </c>
      <c r="AG539" s="213">
        <v>0</v>
      </c>
      <c r="AH539" s="213">
        <v>0</v>
      </c>
      <c r="AI539" s="213">
        <v>0</v>
      </c>
      <c r="AJ539" s="213">
        <v>0</v>
      </c>
      <c r="AK539" s="213">
        <v>0</v>
      </c>
      <c r="AL539" s="213">
        <v>0</v>
      </c>
      <c r="AM539" s="213">
        <v>0</v>
      </c>
      <c r="AN539" s="213">
        <v>0</v>
      </c>
      <c r="AO539" s="213">
        <v>0</v>
      </c>
      <c r="AP539" s="213">
        <v>0</v>
      </c>
      <c r="AQ539" s="213">
        <v>0</v>
      </c>
      <c r="AR539" s="213">
        <v>0</v>
      </c>
      <c r="AS539" s="213">
        <v>0</v>
      </c>
      <c r="AT539" s="213">
        <v>0</v>
      </c>
      <c r="AU539" s="213">
        <v>0</v>
      </c>
      <c r="AV539" s="213">
        <v>0</v>
      </c>
      <c r="AW539" s="213">
        <v>0</v>
      </c>
      <c r="AX539" s="213">
        <v>0</v>
      </c>
      <c r="AY539" s="213">
        <v>0</v>
      </c>
      <c r="AZ539" s="213">
        <v>0</v>
      </c>
      <c r="BA539" s="213">
        <v>0</v>
      </c>
      <c r="BB539" s="213">
        <v>0</v>
      </c>
      <c r="BC539" s="213">
        <v>0</v>
      </c>
      <c r="BD539" s="213">
        <v>0</v>
      </c>
      <c r="BE539" s="213">
        <v>0</v>
      </c>
      <c r="BF539" s="213">
        <v>0</v>
      </c>
      <c r="BG539" s="213">
        <v>0</v>
      </c>
      <c r="BH539" s="213">
        <v>0</v>
      </c>
      <c r="BI539" s="213">
        <v>0</v>
      </c>
      <c r="BJ539" s="213">
        <v>0</v>
      </c>
      <c r="BK539" s="213">
        <v>0</v>
      </c>
      <c r="BL539" s="213">
        <v>0</v>
      </c>
      <c r="BM539" s="213">
        <v>499040</v>
      </c>
      <c r="BN539" s="213">
        <v>0</v>
      </c>
      <c r="BO539" s="213">
        <v>0</v>
      </c>
      <c r="BP539" s="213">
        <v>0</v>
      </c>
      <c r="BQ539" s="213">
        <v>0</v>
      </c>
      <c r="BR539" s="213">
        <v>0</v>
      </c>
      <c r="BS539" s="213">
        <v>2524328.5</v>
      </c>
      <c r="BT539" s="213">
        <v>0</v>
      </c>
      <c r="BU539" s="213">
        <v>0</v>
      </c>
      <c r="BV539" s="213">
        <v>0</v>
      </c>
      <c r="BW539" s="213">
        <v>0</v>
      </c>
      <c r="BX539" s="213">
        <v>0</v>
      </c>
      <c r="BY539" s="213">
        <v>0</v>
      </c>
      <c r="BZ539" s="213">
        <v>0</v>
      </c>
      <c r="CA539" s="213">
        <v>0</v>
      </c>
      <c r="CB539" s="213">
        <v>0</v>
      </c>
      <c r="CC539" s="213">
        <v>0</v>
      </c>
      <c r="CD539" s="213">
        <v>0</v>
      </c>
      <c r="CE539" s="213">
        <v>0</v>
      </c>
      <c r="CF539" s="213">
        <v>0</v>
      </c>
      <c r="CG539" s="213">
        <v>0</v>
      </c>
      <c r="CH539" s="213">
        <v>0</v>
      </c>
      <c r="CI539" s="213">
        <v>0</v>
      </c>
      <c r="CJ539" s="213">
        <v>0</v>
      </c>
      <c r="CK539" s="213">
        <v>0</v>
      </c>
      <c r="CL539" s="213">
        <v>0</v>
      </c>
      <c r="CM539" s="213">
        <v>0</v>
      </c>
    </row>
    <row r="540" spans="1:91" s="122" customFormat="1" ht="25.95" customHeight="1">
      <c r="A540" s="343"/>
      <c r="C540" s="209">
        <v>19</v>
      </c>
      <c r="D540" s="212">
        <v>7472062.6200000001</v>
      </c>
      <c r="E540" s="212">
        <v>3681944.66</v>
      </c>
      <c r="F540" s="212">
        <v>836558.96</v>
      </c>
      <c r="G540" s="212">
        <v>1410750.68</v>
      </c>
      <c r="H540" s="212">
        <v>541279.79</v>
      </c>
      <c r="I540" s="212">
        <v>1303526.8599999999</v>
      </c>
      <c r="J540" s="212">
        <v>1568862.8</v>
      </c>
      <c r="K540" s="212">
        <v>5256455.1499999994</v>
      </c>
      <c r="L540" s="212">
        <v>2092282.6399999997</v>
      </c>
      <c r="M540" s="212">
        <v>2540081.39</v>
      </c>
      <c r="N540" s="212">
        <v>21815946.07</v>
      </c>
      <c r="O540" s="212">
        <v>1977145.15</v>
      </c>
      <c r="P540" s="212">
        <v>6193678.1599999992</v>
      </c>
      <c r="Q540" s="212">
        <v>1152687.81</v>
      </c>
      <c r="R540" s="212">
        <v>1854823.71</v>
      </c>
      <c r="S540" s="212">
        <v>2418973.8600000003</v>
      </c>
      <c r="T540" s="212">
        <v>839398.21</v>
      </c>
      <c r="U540" s="212">
        <v>1423245.35</v>
      </c>
      <c r="V540" s="212">
        <v>604883.96</v>
      </c>
      <c r="W540" s="212">
        <v>315170.08</v>
      </c>
      <c r="X540" s="212">
        <v>480163203.71000004</v>
      </c>
      <c r="Y540" s="212">
        <v>1693026.24</v>
      </c>
      <c r="Z540" s="212">
        <v>5294751.66</v>
      </c>
      <c r="AA540" s="212">
        <v>377643.26</v>
      </c>
      <c r="AB540" s="212">
        <v>319473.95999999996</v>
      </c>
      <c r="AC540" s="212">
        <v>492190.67</v>
      </c>
      <c r="AD540" s="212">
        <v>158430.56</v>
      </c>
      <c r="AE540" s="212">
        <v>5259425.8400000008</v>
      </c>
      <c r="AF540" s="212">
        <v>402340</v>
      </c>
      <c r="AG540" s="212">
        <v>636253.35000000009</v>
      </c>
      <c r="AH540" s="212">
        <v>9647816.620000001</v>
      </c>
      <c r="AI540" s="212">
        <v>2271075.61</v>
      </c>
      <c r="AJ540" s="212">
        <v>496407.97</v>
      </c>
      <c r="AK540" s="212">
        <v>965608.27</v>
      </c>
      <c r="AL540" s="212">
        <v>33419637.559999999</v>
      </c>
      <c r="AM540" s="212">
        <v>6523957.3099999996</v>
      </c>
      <c r="AN540" s="212">
        <v>1024138.8500000001</v>
      </c>
      <c r="AO540" s="212">
        <v>11680157.750000002</v>
      </c>
      <c r="AP540" s="212">
        <v>2980907.58</v>
      </c>
      <c r="AQ540" s="212">
        <v>3195394.79</v>
      </c>
      <c r="AR540" s="212">
        <v>724894.76</v>
      </c>
      <c r="AS540" s="212">
        <v>6920873.6500000004</v>
      </c>
      <c r="AT540" s="212">
        <v>1223333.81</v>
      </c>
      <c r="AU540" s="212">
        <v>2977165.88</v>
      </c>
      <c r="AV540" s="212">
        <v>2669598.4</v>
      </c>
      <c r="AW540" s="212">
        <v>1667405.52</v>
      </c>
      <c r="AX540" s="212">
        <v>1456629.89</v>
      </c>
      <c r="AY540" s="212">
        <v>1837878.31</v>
      </c>
      <c r="AZ540" s="212">
        <v>1547127.6600000001</v>
      </c>
      <c r="BA540" s="212">
        <v>1121267.5899999999</v>
      </c>
      <c r="BB540" s="212">
        <v>8967722.1099999994</v>
      </c>
      <c r="BC540" s="212">
        <v>2568379.92</v>
      </c>
      <c r="BD540" s="212">
        <v>17895898.16</v>
      </c>
      <c r="BE540" s="212">
        <v>3152324.9</v>
      </c>
      <c r="BF540" s="212">
        <v>1710278.11</v>
      </c>
      <c r="BG540" s="212">
        <v>3633643.9499999997</v>
      </c>
      <c r="BH540" s="212">
        <v>60422240.579999998</v>
      </c>
      <c r="BI540" s="212">
        <v>770866.59000000008</v>
      </c>
      <c r="BJ540" s="212">
        <v>852730.37</v>
      </c>
      <c r="BK540" s="212">
        <v>665819.6</v>
      </c>
      <c r="BL540" s="212">
        <v>2013306</v>
      </c>
      <c r="BM540" s="212">
        <v>6432665.2399999993</v>
      </c>
      <c r="BN540" s="212">
        <v>2592566.0499999998</v>
      </c>
      <c r="BO540" s="212">
        <v>1506272.85</v>
      </c>
      <c r="BP540" s="212">
        <v>8124931.6800000006</v>
      </c>
      <c r="BQ540" s="212">
        <v>3861399.6100000003</v>
      </c>
      <c r="BR540" s="212">
        <v>1501962.01</v>
      </c>
      <c r="BS540" s="212">
        <v>40746458.760000005</v>
      </c>
      <c r="BT540" s="212">
        <v>2569275</v>
      </c>
      <c r="BU540" s="212">
        <v>4521639.1099999994</v>
      </c>
      <c r="BV540" s="212">
        <v>4069744.72</v>
      </c>
      <c r="BW540" s="212">
        <v>992153.7</v>
      </c>
      <c r="BX540" s="212">
        <v>1632334.18</v>
      </c>
      <c r="BY540" s="212">
        <v>3795972.12</v>
      </c>
      <c r="BZ540" s="212">
        <v>883464.71</v>
      </c>
      <c r="CA540" s="212">
        <v>2973193.2</v>
      </c>
      <c r="CB540" s="212">
        <v>1063534.92</v>
      </c>
      <c r="CC540" s="212">
        <v>1549712.73</v>
      </c>
      <c r="CD540" s="212">
        <v>2634595.7000000002</v>
      </c>
      <c r="CE540" s="212">
        <v>1284492.56</v>
      </c>
      <c r="CF540" s="212">
        <v>2622822.59</v>
      </c>
      <c r="CG540" s="212">
        <v>1148108.49</v>
      </c>
      <c r="CH540" s="212">
        <v>944315.79</v>
      </c>
      <c r="CI540" s="212">
        <v>418605.29</v>
      </c>
      <c r="CJ540" s="212">
        <v>981570.13</v>
      </c>
      <c r="CK540" s="212">
        <v>5339725.42</v>
      </c>
      <c r="CL540" s="212">
        <v>1144484.78</v>
      </c>
      <c r="CM540" s="212">
        <v>912744.15</v>
      </c>
    </row>
    <row r="541" spans="1:91" s="122" customFormat="1" ht="25.95" customHeight="1">
      <c r="A541" s="343"/>
    </row>
    <row r="542" spans="1:91" s="122" customFormat="1" ht="25.95" customHeight="1">
      <c r="A542" s="343"/>
      <c r="B542" s="122">
        <v>20</v>
      </c>
      <c r="C542" s="216" t="s">
        <v>708</v>
      </c>
      <c r="D542" s="212">
        <v>74590220.470000014</v>
      </c>
      <c r="E542" s="212">
        <v>9736866.7200000007</v>
      </c>
      <c r="F542" s="212">
        <v>10475350.020000001</v>
      </c>
      <c r="G542" s="212">
        <v>10361392.42</v>
      </c>
      <c r="H542" s="212">
        <v>7283549.5100000007</v>
      </c>
      <c r="I542" s="212">
        <v>11040270.300000001</v>
      </c>
      <c r="J542" s="212">
        <v>14555332.199999999</v>
      </c>
      <c r="K542" s="212">
        <v>14884084.030000001</v>
      </c>
      <c r="L542" s="212">
        <v>10111841.880000001</v>
      </c>
      <c r="M542" s="212">
        <v>9368990</v>
      </c>
      <c r="N542" s="212">
        <v>20338884.010000002</v>
      </c>
      <c r="O542" s="212">
        <v>2927803.23</v>
      </c>
      <c r="P542" s="212">
        <v>36259703.670000002</v>
      </c>
      <c r="Q542" s="212">
        <v>8894668.6099999994</v>
      </c>
      <c r="R542" s="212">
        <v>9084551.6400000006</v>
      </c>
      <c r="S542" s="212">
        <v>15763394.25</v>
      </c>
      <c r="T542" s="212">
        <v>9328873.459999999</v>
      </c>
      <c r="U542" s="212">
        <v>8257503.3000000007</v>
      </c>
      <c r="V542" s="212">
        <v>9152285.2500000019</v>
      </c>
      <c r="W542" s="212">
        <v>5545762.9000000004</v>
      </c>
      <c r="X542" s="212">
        <v>85071453.570000008</v>
      </c>
      <c r="Y542" s="212">
        <v>6613406.8699999992</v>
      </c>
      <c r="Z542" s="212">
        <v>11102990.66</v>
      </c>
      <c r="AA542" s="212">
        <v>8413251.540000001</v>
      </c>
      <c r="AB542" s="212">
        <v>5416602.6300000008</v>
      </c>
      <c r="AC542" s="212">
        <v>6637698.3900000006</v>
      </c>
      <c r="AD542" s="212">
        <v>7755559.4399999995</v>
      </c>
      <c r="AE542" s="212">
        <v>24085916.009999998</v>
      </c>
      <c r="AF542" s="212">
        <v>8407409.8200000003</v>
      </c>
      <c r="AG542" s="212">
        <v>7576185.8700000001</v>
      </c>
      <c r="AH542" s="212">
        <v>8790019.540000001</v>
      </c>
      <c r="AI542" s="212">
        <v>14796310.92</v>
      </c>
      <c r="AJ542" s="212">
        <v>7863923.3599999994</v>
      </c>
      <c r="AK542" s="212">
        <v>5590800.2199999997</v>
      </c>
      <c r="AL542" s="212">
        <v>138254481.03</v>
      </c>
      <c r="AM542" s="212">
        <v>9369623.379999999</v>
      </c>
      <c r="AN542" s="212">
        <v>7677858.540000001</v>
      </c>
      <c r="AO542" s="212">
        <v>16866636.350000001</v>
      </c>
      <c r="AP542" s="212">
        <v>15963702.68</v>
      </c>
      <c r="AQ542" s="212">
        <v>9366597.9500000011</v>
      </c>
      <c r="AR542" s="212">
        <v>5091623.62</v>
      </c>
      <c r="AS542" s="212">
        <v>27709489.490000002</v>
      </c>
      <c r="AT542" s="212">
        <v>8802696.8000000007</v>
      </c>
      <c r="AU542" s="212">
        <v>13099131.050000001</v>
      </c>
      <c r="AV542" s="212">
        <v>17525802.710000001</v>
      </c>
      <c r="AW542" s="212">
        <v>8668600.5099999998</v>
      </c>
      <c r="AX542" s="212">
        <v>6482738.5800000001</v>
      </c>
      <c r="AY542" s="212">
        <v>11678214.619999999</v>
      </c>
      <c r="AZ542" s="212">
        <v>7961283.9500000002</v>
      </c>
      <c r="BA542" s="212">
        <v>7086805.6200000001</v>
      </c>
      <c r="BB542" s="212">
        <v>39871683.200000003</v>
      </c>
      <c r="BC542" s="212">
        <v>7157445.3999999985</v>
      </c>
      <c r="BD542" s="212">
        <v>77291850.63000001</v>
      </c>
      <c r="BE542" s="212">
        <v>21986699.669999998</v>
      </c>
      <c r="BF542" s="212">
        <v>9236269.6999999993</v>
      </c>
      <c r="BG542" s="212">
        <v>7449020</v>
      </c>
      <c r="BH542" s="212">
        <v>39201434.68</v>
      </c>
      <c r="BI542" s="212">
        <v>3592378.14</v>
      </c>
      <c r="BJ542" s="212">
        <v>3695459.4</v>
      </c>
      <c r="BK542" s="212">
        <v>4641280</v>
      </c>
      <c r="BL542" s="212">
        <v>4612084.51</v>
      </c>
      <c r="BM542" s="212">
        <v>58557219.559999995</v>
      </c>
      <c r="BN542" s="212">
        <v>14427942.300000001</v>
      </c>
      <c r="BO542" s="212">
        <v>11075886.299999999</v>
      </c>
      <c r="BP542" s="212">
        <v>16122093.43</v>
      </c>
      <c r="BQ542" s="212">
        <v>11286947.060000001</v>
      </c>
      <c r="BR542" s="212">
        <v>7140656.4400000004</v>
      </c>
      <c r="BS542" s="212">
        <v>204945682.06000003</v>
      </c>
      <c r="BT542" s="212">
        <v>11891131.029999999</v>
      </c>
      <c r="BU542" s="212">
        <v>11672333.23</v>
      </c>
      <c r="BV542" s="212">
        <v>37374644.430000007</v>
      </c>
      <c r="BW542" s="212">
        <v>3407528.76</v>
      </c>
      <c r="BX542" s="212">
        <v>9593440.629999999</v>
      </c>
      <c r="BY542" s="212">
        <v>22182185.760000002</v>
      </c>
      <c r="BZ542" s="212">
        <v>7928860.4700000007</v>
      </c>
      <c r="CA542" s="212">
        <v>7199508.7399999993</v>
      </c>
      <c r="CB542" s="212">
        <v>10449231.789999999</v>
      </c>
      <c r="CC542" s="212">
        <v>11883865.33</v>
      </c>
      <c r="CD542" s="212">
        <v>21555400.930000003</v>
      </c>
      <c r="CE542" s="212">
        <v>13541040.960000001</v>
      </c>
      <c r="CF542" s="212">
        <v>16990923.869999997</v>
      </c>
      <c r="CG542" s="212">
        <v>6168375.6900000004</v>
      </c>
      <c r="CH542" s="212">
        <v>7602242.7400000002</v>
      </c>
      <c r="CI542" s="212">
        <v>5318111.79</v>
      </c>
      <c r="CJ542" s="212">
        <v>7177373.2800000003</v>
      </c>
      <c r="CK542" s="212">
        <v>20872762.420000002</v>
      </c>
      <c r="CL542" s="212">
        <v>4217679.2699999996</v>
      </c>
      <c r="CM542" s="212">
        <v>4016143.22</v>
      </c>
    </row>
    <row r="543" spans="1:91" s="122" customFormat="1" ht="25.95" customHeight="1">
      <c r="A543" s="343"/>
      <c r="B543" s="122">
        <v>21</v>
      </c>
      <c r="C543" s="217" t="s">
        <v>709</v>
      </c>
      <c r="D543" s="212">
        <v>26743772.390000001</v>
      </c>
      <c r="E543" s="212">
        <v>3834128</v>
      </c>
      <c r="F543" s="212">
        <v>3162556</v>
      </c>
      <c r="G543" s="212">
        <v>2415944</v>
      </c>
      <c r="H543" s="212">
        <v>2579294.12</v>
      </c>
      <c r="I543" s="212">
        <v>2823587.12</v>
      </c>
      <c r="J543" s="212">
        <v>2679450</v>
      </c>
      <c r="K543" s="212">
        <v>4967739.9000000004</v>
      </c>
      <c r="L543" s="212">
        <v>3152202</v>
      </c>
      <c r="M543" s="212">
        <v>4402639.76</v>
      </c>
      <c r="N543" s="212">
        <v>4684402</v>
      </c>
      <c r="O543" s="212">
        <v>1023195</v>
      </c>
      <c r="P543" s="212">
        <v>13973278.640000001</v>
      </c>
      <c r="Q543" s="212">
        <v>3106773</v>
      </c>
      <c r="R543" s="212">
        <v>3385703.06</v>
      </c>
      <c r="S543" s="212">
        <v>4298201.3900000006</v>
      </c>
      <c r="T543" s="212">
        <v>3508648.08</v>
      </c>
      <c r="U543" s="212">
        <v>2561634</v>
      </c>
      <c r="V543" s="212">
        <v>2965345</v>
      </c>
      <c r="W543" s="212">
        <v>1854898</v>
      </c>
      <c r="X543" s="212">
        <v>21095176.07</v>
      </c>
      <c r="Y543" s="212">
        <v>2377536</v>
      </c>
      <c r="Z543" s="212">
        <v>5987807.0299999993</v>
      </c>
      <c r="AA543" s="212">
        <v>3572460</v>
      </c>
      <c r="AB543" s="212">
        <v>1863885</v>
      </c>
      <c r="AC543" s="212">
        <v>2123702.5</v>
      </c>
      <c r="AD543" s="212">
        <v>2273640.96</v>
      </c>
      <c r="AE543" s="212">
        <v>7699821.6999999993</v>
      </c>
      <c r="AF543" s="212">
        <v>1430340</v>
      </c>
      <c r="AG543" s="212">
        <v>2555940</v>
      </c>
      <c r="AH543" s="212">
        <v>2853717.92</v>
      </c>
      <c r="AI543" s="212">
        <v>4976279</v>
      </c>
      <c r="AJ543" s="212">
        <v>2607163</v>
      </c>
      <c r="AK543" s="212">
        <v>2220130</v>
      </c>
      <c r="AL543" s="212">
        <v>48362184.950000003</v>
      </c>
      <c r="AM543" s="212">
        <v>2861209</v>
      </c>
      <c r="AN543" s="212">
        <v>2759460</v>
      </c>
      <c r="AO543" s="212">
        <v>5754933.75</v>
      </c>
      <c r="AP543" s="212">
        <v>5866210.3499999996</v>
      </c>
      <c r="AQ543" s="212">
        <v>3755836</v>
      </c>
      <c r="AR543" s="212">
        <v>1726406.48</v>
      </c>
      <c r="AS543" s="212">
        <v>12761357</v>
      </c>
      <c r="AT543" s="212">
        <v>3307411</v>
      </c>
      <c r="AU543" s="212">
        <v>6956001</v>
      </c>
      <c r="AV543" s="212">
        <v>5353236.78</v>
      </c>
      <c r="AW543" s="212">
        <v>3362400</v>
      </c>
      <c r="AX543" s="212">
        <v>2297658.4299999997</v>
      </c>
      <c r="AY543" s="212">
        <v>3225712.71</v>
      </c>
      <c r="AZ543" s="212">
        <v>3275163</v>
      </c>
      <c r="BA543" s="212">
        <v>3612165</v>
      </c>
      <c r="BB543" s="212">
        <v>10903951.9</v>
      </c>
      <c r="BC543" s="212">
        <v>3030158.71</v>
      </c>
      <c r="BD543" s="212">
        <v>17995631.73</v>
      </c>
      <c r="BE543" s="212">
        <v>7055884</v>
      </c>
      <c r="BF543" s="212">
        <v>2342424</v>
      </c>
      <c r="BG543" s="212">
        <v>3588420</v>
      </c>
      <c r="BH543" s="212">
        <v>15700975</v>
      </c>
      <c r="BI543" s="212">
        <v>2702317.6900000004</v>
      </c>
      <c r="BJ543" s="212">
        <v>1918333</v>
      </c>
      <c r="BK543" s="212">
        <v>3043473</v>
      </c>
      <c r="BL543" s="212">
        <v>2933027.62</v>
      </c>
      <c r="BM543" s="212">
        <v>13673790</v>
      </c>
      <c r="BN543" s="212">
        <v>3615471</v>
      </c>
      <c r="BO543" s="212">
        <v>2746132</v>
      </c>
      <c r="BP543" s="212">
        <v>4595392.04</v>
      </c>
      <c r="BQ543" s="212">
        <v>3418326</v>
      </c>
      <c r="BR543" s="212">
        <v>3525417.5</v>
      </c>
      <c r="BS543" s="212">
        <v>60856108</v>
      </c>
      <c r="BT543" s="212">
        <v>4534433.93</v>
      </c>
      <c r="BU543" s="212">
        <v>4795890</v>
      </c>
      <c r="BV543" s="212">
        <v>13361756.83</v>
      </c>
      <c r="BW543" s="212">
        <v>1378800</v>
      </c>
      <c r="BX543" s="212">
        <v>2991859.75</v>
      </c>
      <c r="BY543" s="212">
        <v>8161418.5700000003</v>
      </c>
      <c r="BZ543" s="212">
        <v>2513611</v>
      </c>
      <c r="CA543" s="212">
        <v>2979645</v>
      </c>
      <c r="CB543" s="212">
        <v>3228561.87</v>
      </c>
      <c r="CC543" s="212">
        <v>3764146.2</v>
      </c>
      <c r="CD543" s="212">
        <v>7404536.7999999998</v>
      </c>
      <c r="CE543" s="212">
        <v>4013740</v>
      </c>
      <c r="CF543" s="212">
        <v>8111723.8700000001</v>
      </c>
      <c r="CG543" s="212">
        <v>2730432.5</v>
      </c>
      <c r="CH543" s="212">
        <v>2405014.75</v>
      </c>
      <c r="CI543" s="212">
        <v>2719882</v>
      </c>
      <c r="CJ543" s="212">
        <v>2212550.87</v>
      </c>
      <c r="CK543" s="212">
        <v>10002442.460000001</v>
      </c>
      <c r="CL543" s="212">
        <v>2238586.6</v>
      </c>
      <c r="CM543" s="212">
        <v>2134273.71</v>
      </c>
    </row>
    <row r="544" spans="1:91" s="122" customFormat="1" ht="25.95" customHeight="1">
      <c r="A544" s="343"/>
      <c r="B544" s="122">
        <v>22</v>
      </c>
      <c r="C544" s="217" t="s">
        <v>710</v>
      </c>
      <c r="D544" s="212">
        <v>40689860.269999996</v>
      </c>
      <c r="E544" s="212">
        <v>3854054</v>
      </c>
      <c r="F544" s="212">
        <v>3639959.87</v>
      </c>
      <c r="G544" s="212">
        <v>4140640</v>
      </c>
      <c r="H544" s="212">
        <v>2960170</v>
      </c>
      <c r="I544" s="212">
        <v>5127700.5199999996</v>
      </c>
      <c r="J544" s="212">
        <v>6796765</v>
      </c>
      <c r="K544" s="212">
        <v>10511650.51</v>
      </c>
      <c r="L544" s="212">
        <v>4555949</v>
      </c>
      <c r="M544" s="212">
        <v>5620262.0899999999</v>
      </c>
      <c r="N544" s="212">
        <v>12099501.5</v>
      </c>
      <c r="O544" s="212">
        <v>2444083.75</v>
      </c>
      <c r="P544" s="212">
        <v>29087156.420000002</v>
      </c>
      <c r="Q544" s="212">
        <v>5341604</v>
      </c>
      <c r="R544" s="212">
        <v>8871828.75</v>
      </c>
      <c r="S544" s="212">
        <v>9495542.6500000004</v>
      </c>
      <c r="T544" s="212">
        <v>4910698.6400000006</v>
      </c>
      <c r="U544" s="212">
        <v>5248277</v>
      </c>
      <c r="V544" s="212">
        <v>4830299</v>
      </c>
      <c r="W544" s="212">
        <v>2999675.19</v>
      </c>
      <c r="X544" s="212">
        <v>51180123.560000002</v>
      </c>
      <c r="Y544" s="212">
        <v>3799827.38</v>
      </c>
      <c r="Z544" s="212">
        <v>6149672.75</v>
      </c>
      <c r="AA544" s="212">
        <v>5959675.29</v>
      </c>
      <c r="AB544" s="212">
        <v>3323663.75</v>
      </c>
      <c r="AC544" s="212">
        <v>3299244.0300000003</v>
      </c>
      <c r="AD544" s="212">
        <v>3486131.5</v>
      </c>
      <c r="AE544" s="212">
        <v>12993745.25</v>
      </c>
      <c r="AF544" s="212">
        <v>4645775.25</v>
      </c>
      <c r="AG544" s="212">
        <v>4703433.67</v>
      </c>
      <c r="AH544" s="212">
        <v>7722515.4500000002</v>
      </c>
      <c r="AI544" s="212">
        <v>7614377.5</v>
      </c>
      <c r="AJ544" s="212">
        <v>4555300</v>
      </c>
      <c r="AK544" s="212">
        <v>3407729.19</v>
      </c>
      <c r="AL544" s="212">
        <v>78554283.599999994</v>
      </c>
      <c r="AM544" s="212">
        <v>5485307.5</v>
      </c>
      <c r="AN544" s="212">
        <v>3994932.38</v>
      </c>
      <c r="AO544" s="212">
        <v>7621904.1500000004</v>
      </c>
      <c r="AP544" s="212">
        <v>9417615</v>
      </c>
      <c r="AQ544" s="212">
        <v>5163089</v>
      </c>
      <c r="AR544" s="212">
        <v>2713459.25</v>
      </c>
      <c r="AS544" s="212">
        <v>18642976.449999999</v>
      </c>
      <c r="AT544" s="212">
        <v>5423897.1400000006</v>
      </c>
      <c r="AU544" s="212">
        <v>10312871.5</v>
      </c>
      <c r="AV544" s="212">
        <v>7158359.0700000003</v>
      </c>
      <c r="AW544" s="212">
        <v>4561155</v>
      </c>
      <c r="AX544" s="212">
        <v>3531383.1399999997</v>
      </c>
      <c r="AY544" s="212">
        <v>3959579</v>
      </c>
      <c r="AZ544" s="212">
        <v>4145637.75</v>
      </c>
      <c r="BA544" s="212">
        <v>4036441.25</v>
      </c>
      <c r="BB544" s="212">
        <v>22512086.5</v>
      </c>
      <c r="BC544" s="212">
        <v>4273718.75</v>
      </c>
      <c r="BD544" s="212">
        <v>42162255.030000001</v>
      </c>
      <c r="BE544" s="212">
        <v>12858108.32</v>
      </c>
      <c r="BF544" s="212">
        <v>4127410</v>
      </c>
      <c r="BG544" s="212">
        <v>5157874.7300000004</v>
      </c>
      <c r="BH544" s="212">
        <v>29953690.5</v>
      </c>
      <c r="BI544" s="212">
        <v>3567960</v>
      </c>
      <c r="BJ544" s="212">
        <v>2383665</v>
      </c>
      <c r="BK544" s="212">
        <v>4245705</v>
      </c>
      <c r="BL544" s="212">
        <v>3511119.75</v>
      </c>
      <c r="BM544" s="212">
        <v>31057335.920000002</v>
      </c>
      <c r="BN544" s="212">
        <v>8677478.25</v>
      </c>
      <c r="BO544" s="212">
        <v>5609925</v>
      </c>
      <c r="BP544" s="212">
        <v>9916703.2199999988</v>
      </c>
      <c r="BQ544" s="212">
        <v>6646932.25</v>
      </c>
      <c r="BR544" s="212">
        <v>5169702.5</v>
      </c>
      <c r="BS544" s="212">
        <v>151492613.94999999</v>
      </c>
      <c r="BT544" s="212">
        <v>6074545</v>
      </c>
      <c r="BU544" s="212">
        <v>5287102</v>
      </c>
      <c r="BV544" s="212">
        <v>28670121.949999999</v>
      </c>
      <c r="BW544" s="212">
        <v>1632475</v>
      </c>
      <c r="BX544" s="212">
        <v>5020197.25</v>
      </c>
      <c r="BY544" s="212">
        <v>14674490.65</v>
      </c>
      <c r="BZ544" s="212">
        <v>3723886.5</v>
      </c>
      <c r="CA544" s="212">
        <v>3863785</v>
      </c>
      <c r="CB544" s="212">
        <v>4308836.87</v>
      </c>
      <c r="CC544" s="212">
        <v>5926064</v>
      </c>
      <c r="CD544" s="212">
        <v>13395266</v>
      </c>
      <c r="CE544" s="212">
        <v>7481494.5</v>
      </c>
      <c r="CF544" s="212">
        <v>10294457.16</v>
      </c>
      <c r="CG544" s="212">
        <v>4555107.5</v>
      </c>
      <c r="CH544" s="212">
        <v>3862930</v>
      </c>
      <c r="CI544" s="212">
        <v>4331720.25</v>
      </c>
      <c r="CJ544" s="212">
        <v>3651905.75</v>
      </c>
      <c r="CK544" s="212">
        <v>18152740</v>
      </c>
      <c r="CL544" s="212">
        <v>3438094</v>
      </c>
      <c r="CM544" s="212">
        <v>2773322.25</v>
      </c>
    </row>
    <row r="545" spans="1:91" s="122" customFormat="1" ht="25.95" customHeight="1">
      <c r="A545" s="343"/>
      <c r="B545" s="122">
        <v>23</v>
      </c>
      <c r="C545" s="217" t="s">
        <v>711</v>
      </c>
      <c r="D545" s="212">
        <v>4412698.7300000004</v>
      </c>
      <c r="E545" s="212">
        <v>520691.1</v>
      </c>
      <c r="F545" s="212">
        <v>592552.22</v>
      </c>
      <c r="G545" s="212">
        <v>676763.77</v>
      </c>
      <c r="H545" s="212">
        <v>411762.58</v>
      </c>
      <c r="I545" s="212">
        <v>602203.37</v>
      </c>
      <c r="J545" s="212">
        <v>866317.09</v>
      </c>
      <c r="K545" s="212">
        <v>986279.65</v>
      </c>
      <c r="L545" s="212">
        <v>622537</v>
      </c>
      <c r="M545" s="212">
        <v>595734.1</v>
      </c>
      <c r="N545" s="212">
        <v>1074150.9300000002</v>
      </c>
      <c r="O545" s="212">
        <v>190273.62</v>
      </c>
      <c r="P545" s="212">
        <v>2433693.4500000002</v>
      </c>
      <c r="Q545" s="212">
        <v>540053.1</v>
      </c>
      <c r="R545" s="212">
        <v>607040.14</v>
      </c>
      <c r="S545" s="212">
        <v>993285.9</v>
      </c>
      <c r="T545" s="212">
        <v>932112.51</v>
      </c>
      <c r="U545" s="212">
        <v>553673.93999999994</v>
      </c>
      <c r="V545" s="212">
        <v>543743.4</v>
      </c>
      <c r="W545" s="212">
        <v>325769.12</v>
      </c>
      <c r="X545" s="212">
        <v>5013047.6900000004</v>
      </c>
      <c r="Y545" s="212">
        <v>368426.9</v>
      </c>
      <c r="Z545" s="212">
        <v>660928.05000000005</v>
      </c>
      <c r="AA545" s="212">
        <v>519538.6</v>
      </c>
      <c r="AB545" s="212">
        <v>311243.19999999995</v>
      </c>
      <c r="AC545" s="212">
        <v>311075.33999999997</v>
      </c>
      <c r="AD545" s="212">
        <v>360397.15</v>
      </c>
      <c r="AE545" s="212">
        <v>1252474.02</v>
      </c>
      <c r="AF545" s="212">
        <v>362469.61</v>
      </c>
      <c r="AG545" s="212">
        <v>428548.9</v>
      </c>
      <c r="AH545" s="212">
        <v>563337.30000000005</v>
      </c>
      <c r="AI545" s="212">
        <v>878121.60000000009</v>
      </c>
      <c r="AJ545" s="212">
        <v>511172.36</v>
      </c>
      <c r="AK545" s="212">
        <v>332952.86000000004</v>
      </c>
      <c r="AL545" s="212">
        <v>8785183.5600000005</v>
      </c>
      <c r="AM545" s="212">
        <v>556411.80000000005</v>
      </c>
      <c r="AN545" s="212">
        <v>516306.50999999995</v>
      </c>
      <c r="AO545" s="212">
        <v>965543.02</v>
      </c>
      <c r="AP545" s="212">
        <v>995034.07000000007</v>
      </c>
      <c r="AQ545" s="212">
        <v>627232.89999999991</v>
      </c>
      <c r="AR545" s="212">
        <v>322003.59999999998</v>
      </c>
      <c r="AS545" s="212">
        <v>1980770.77</v>
      </c>
      <c r="AT545" s="212">
        <v>568765.52</v>
      </c>
      <c r="AU545" s="212">
        <v>932196.37999999989</v>
      </c>
      <c r="AV545" s="212">
        <v>1104957.3700000001</v>
      </c>
      <c r="AW545" s="212">
        <v>496810.6</v>
      </c>
      <c r="AX545" s="212">
        <v>377035.30000000005</v>
      </c>
      <c r="AY545" s="212">
        <v>706432</v>
      </c>
      <c r="AZ545" s="212">
        <v>528238.78</v>
      </c>
      <c r="BA545" s="212">
        <v>521523.1</v>
      </c>
      <c r="BB545" s="212">
        <v>2407649.48</v>
      </c>
      <c r="BC545" s="212">
        <v>474557.4</v>
      </c>
      <c r="BD545" s="212">
        <v>5016238.17</v>
      </c>
      <c r="BE545" s="212">
        <v>1409446.35</v>
      </c>
      <c r="BF545" s="212">
        <v>434742.9</v>
      </c>
      <c r="BG545" s="212">
        <v>510603.30000000005</v>
      </c>
      <c r="BH545" s="212">
        <v>2642693.25</v>
      </c>
      <c r="BI545" s="212">
        <v>259961.5</v>
      </c>
      <c r="BJ545" s="212">
        <v>259580.6</v>
      </c>
      <c r="BK545" s="212">
        <v>421311.5</v>
      </c>
      <c r="BL545" s="212">
        <v>358496</v>
      </c>
      <c r="BM545" s="212">
        <v>3644529.9099999997</v>
      </c>
      <c r="BN545" s="212">
        <v>885888.97</v>
      </c>
      <c r="BO545" s="212">
        <v>629345.11999999988</v>
      </c>
      <c r="BP545" s="212">
        <v>1028778.02</v>
      </c>
      <c r="BQ545" s="212">
        <v>658648.8600000001</v>
      </c>
      <c r="BR545" s="212">
        <v>517100.35</v>
      </c>
      <c r="BS545" s="212">
        <v>13094498.430000002</v>
      </c>
      <c r="BT545" s="212">
        <v>743842.3</v>
      </c>
      <c r="BU545" s="212">
        <v>829863.45</v>
      </c>
      <c r="BV545" s="212">
        <v>2914358.5500000003</v>
      </c>
      <c r="BW545" s="212">
        <v>216761.5</v>
      </c>
      <c r="BX545" s="212">
        <v>549857.73</v>
      </c>
      <c r="BY545" s="212">
        <v>1492495.4</v>
      </c>
      <c r="BZ545" s="212">
        <v>502808.62</v>
      </c>
      <c r="CA545" s="212">
        <v>487943.66</v>
      </c>
      <c r="CB545" s="212">
        <v>644993.9</v>
      </c>
      <c r="CC545" s="212">
        <v>713711.45</v>
      </c>
      <c r="CD545" s="212">
        <v>1241290.5</v>
      </c>
      <c r="CE545" s="212">
        <v>796376.6</v>
      </c>
      <c r="CF545" s="212">
        <v>1184973.9000000001</v>
      </c>
      <c r="CG545" s="212">
        <v>383538.93</v>
      </c>
      <c r="CH545" s="212">
        <v>403719.3</v>
      </c>
      <c r="CI545" s="212">
        <v>325919</v>
      </c>
      <c r="CJ545" s="212">
        <v>425296.1</v>
      </c>
      <c r="CK545" s="212">
        <v>1526266</v>
      </c>
      <c r="CL545" s="212">
        <v>291681</v>
      </c>
      <c r="CM545" s="212">
        <v>309176.40000000002</v>
      </c>
    </row>
    <row r="546" spans="1:91" s="220" customFormat="1" ht="25.95" customHeight="1">
      <c r="A546" s="343"/>
      <c r="C546" s="221" t="s">
        <v>1337</v>
      </c>
      <c r="D546" s="219">
        <v>71846331.390000001</v>
      </c>
      <c r="E546" s="219">
        <v>8208873.0999999996</v>
      </c>
      <c r="F546" s="219">
        <v>7395068.0899999999</v>
      </c>
      <c r="G546" s="219">
        <v>7233347.7699999996</v>
      </c>
      <c r="H546" s="219">
        <v>5951226.7000000002</v>
      </c>
      <c r="I546" s="219">
        <v>8553491.0099999998</v>
      </c>
      <c r="J546" s="219">
        <v>10342532.09</v>
      </c>
      <c r="K546" s="219">
        <v>16465670.060000001</v>
      </c>
      <c r="L546" s="219">
        <v>8330688</v>
      </c>
      <c r="M546" s="219">
        <v>10618635.949999999</v>
      </c>
      <c r="N546" s="219">
        <v>17858054.43</v>
      </c>
      <c r="O546" s="219">
        <v>3657552.37</v>
      </c>
      <c r="P546" s="219">
        <v>45494128.510000005</v>
      </c>
      <c r="Q546" s="219">
        <v>8988430.0999999996</v>
      </c>
      <c r="R546" s="219">
        <v>12864571.950000001</v>
      </c>
      <c r="S546" s="219">
        <v>14787029.940000001</v>
      </c>
      <c r="T546" s="219">
        <v>9351459.2300000004</v>
      </c>
      <c r="U546" s="219">
        <v>8363584.9399999995</v>
      </c>
      <c r="V546" s="219">
        <v>8339387.4000000004</v>
      </c>
      <c r="W546" s="219">
        <v>5180342.3099999996</v>
      </c>
      <c r="X546" s="219">
        <v>77288347.319999993</v>
      </c>
      <c r="Y546" s="219">
        <v>6545790.2800000003</v>
      </c>
      <c r="Z546" s="219">
        <v>12798407.83</v>
      </c>
      <c r="AA546" s="219">
        <v>10051673.889999999</v>
      </c>
      <c r="AB546" s="219">
        <v>5498791.9500000002</v>
      </c>
      <c r="AC546" s="219">
        <v>5734021.8700000001</v>
      </c>
      <c r="AD546" s="219">
        <v>6120169.6100000003</v>
      </c>
      <c r="AE546" s="219">
        <v>21946040.969999999</v>
      </c>
      <c r="AF546" s="219">
        <v>6438584.8600000003</v>
      </c>
      <c r="AG546" s="219">
        <v>7687922.5700000003</v>
      </c>
      <c r="AH546" s="219">
        <v>11139570.670000002</v>
      </c>
      <c r="AI546" s="219">
        <v>13468778.1</v>
      </c>
      <c r="AJ546" s="219">
        <v>7673635.3600000003</v>
      </c>
      <c r="AK546" s="219">
        <v>5960812.0499999998</v>
      </c>
      <c r="AL546" s="219">
        <v>135701652.10999998</v>
      </c>
      <c r="AM546" s="219">
        <v>8902928.3000000007</v>
      </c>
      <c r="AN546" s="219">
        <v>7270698.8899999997</v>
      </c>
      <c r="AO546" s="219">
        <v>14342380.92</v>
      </c>
      <c r="AP546" s="219">
        <v>16278859.42</v>
      </c>
      <c r="AQ546" s="219">
        <v>9546157.9000000004</v>
      </c>
      <c r="AR546" s="219">
        <v>4761869.33</v>
      </c>
      <c r="AS546" s="219">
        <v>33385104.219999999</v>
      </c>
      <c r="AT546" s="219">
        <v>9300073.6600000001</v>
      </c>
      <c r="AU546" s="219">
        <v>18201068.879999999</v>
      </c>
      <c r="AV546" s="219">
        <v>13616553.220000003</v>
      </c>
      <c r="AW546" s="219">
        <v>8420365.5999999996</v>
      </c>
      <c r="AX546" s="219">
        <v>6206076.8699999992</v>
      </c>
      <c r="AY546" s="219">
        <v>7891723.71</v>
      </c>
      <c r="AZ546" s="219">
        <v>7949039.5300000003</v>
      </c>
      <c r="BA546" s="219">
        <v>8170129.3499999996</v>
      </c>
      <c r="BB546" s="219">
        <v>35823687.879999995</v>
      </c>
      <c r="BC546" s="219">
        <v>7778434.8600000003</v>
      </c>
      <c r="BD546" s="219">
        <v>65174124.930000007</v>
      </c>
      <c r="BE546" s="219">
        <v>21323438.670000002</v>
      </c>
      <c r="BF546" s="219">
        <v>6904576.9000000004</v>
      </c>
      <c r="BG546" s="219">
        <v>9256898.0300000012</v>
      </c>
      <c r="BH546" s="219">
        <v>48297358.75</v>
      </c>
      <c r="BI546" s="219">
        <v>6530239.1900000004</v>
      </c>
      <c r="BJ546" s="219">
        <v>4561578.5999999996</v>
      </c>
      <c r="BK546" s="219">
        <v>7710489.5</v>
      </c>
      <c r="BL546" s="219">
        <v>6802643.3700000001</v>
      </c>
      <c r="BM546" s="219">
        <v>48375655.829999998</v>
      </c>
      <c r="BN546" s="219">
        <v>13178838.220000001</v>
      </c>
      <c r="BO546" s="219">
        <v>8985402.1199999992</v>
      </c>
      <c r="BP546" s="219">
        <v>15540873.279999997</v>
      </c>
      <c r="BQ546" s="219">
        <v>10723907.109999999</v>
      </c>
      <c r="BR546" s="219">
        <v>9212220.3499999996</v>
      </c>
      <c r="BS546" s="219">
        <v>225443220.38</v>
      </c>
      <c r="BT546" s="219">
        <v>11352821.23</v>
      </c>
      <c r="BU546" s="219">
        <v>10912855.449999999</v>
      </c>
      <c r="BV546" s="219">
        <v>44946237.329999998</v>
      </c>
      <c r="BW546" s="219">
        <v>3228036.5</v>
      </c>
      <c r="BX546" s="219">
        <v>8561914.7300000004</v>
      </c>
      <c r="BY546" s="219">
        <v>24328404.619999997</v>
      </c>
      <c r="BZ546" s="219">
        <v>6740306.1200000001</v>
      </c>
      <c r="CA546" s="219">
        <v>7331373.6600000001</v>
      </c>
      <c r="CB546" s="219">
        <v>8182392.6400000006</v>
      </c>
      <c r="CC546" s="219">
        <v>10403921.649999999</v>
      </c>
      <c r="CD546" s="219">
        <v>22041093.300000001</v>
      </c>
      <c r="CE546" s="219">
        <v>12291611.1</v>
      </c>
      <c r="CF546" s="219">
        <v>19591154.93</v>
      </c>
      <c r="CG546" s="219">
        <v>7669078.9299999997</v>
      </c>
      <c r="CH546" s="219">
        <v>6671664.0499999998</v>
      </c>
      <c r="CI546" s="219">
        <v>7377521.25</v>
      </c>
      <c r="CJ546" s="219">
        <v>6289752.7199999997</v>
      </c>
      <c r="CK546" s="219">
        <v>29681448.460000001</v>
      </c>
      <c r="CL546" s="219">
        <v>5968361.5999999996</v>
      </c>
      <c r="CM546" s="219">
        <v>5216772.3600000003</v>
      </c>
    </row>
    <row r="547" spans="1:91" s="122" customFormat="1" ht="25.95" customHeight="1">
      <c r="A547" s="343"/>
      <c r="B547" s="122">
        <v>24</v>
      </c>
      <c r="C547" s="217" t="s">
        <v>712</v>
      </c>
      <c r="D547" s="212">
        <v>1263798</v>
      </c>
      <c r="E547" s="212">
        <v>190048</v>
      </c>
      <c r="F547" s="212">
        <v>45438</v>
      </c>
      <c r="G547" s="212">
        <v>72577</v>
      </c>
      <c r="H547" s="212">
        <v>33232</v>
      </c>
      <c r="I547" s="212">
        <v>76488.75</v>
      </c>
      <c r="J547" s="212">
        <v>264198</v>
      </c>
      <c r="K547" s="212">
        <v>198898.37</v>
      </c>
      <c r="L547" s="212">
        <v>167588</v>
      </c>
      <c r="M547" s="212">
        <v>149940</v>
      </c>
      <c r="N547" s="212">
        <v>363607.93</v>
      </c>
      <c r="O547" s="212">
        <v>34029</v>
      </c>
      <c r="P547" s="212">
        <v>772178</v>
      </c>
      <c r="Q547" s="212">
        <v>25688</v>
      </c>
      <c r="R547" s="212">
        <v>42223</v>
      </c>
      <c r="S547" s="212">
        <v>25180.1</v>
      </c>
      <c r="T547" s="212">
        <v>119522.22</v>
      </c>
      <c r="U547" s="212">
        <v>199999</v>
      </c>
      <c r="V547" s="212">
        <v>88977</v>
      </c>
      <c r="W547" s="212">
        <v>13321</v>
      </c>
      <c r="X547" s="212">
        <v>1218175.77</v>
      </c>
      <c r="Y547" s="212">
        <v>124449</v>
      </c>
      <c r="Z547" s="212">
        <v>171034.8</v>
      </c>
      <c r="AA547" s="212">
        <v>168829.8</v>
      </c>
      <c r="AB547" s="212">
        <v>94274</v>
      </c>
      <c r="AC547" s="212">
        <v>94603</v>
      </c>
      <c r="AD547" s="212">
        <v>63262</v>
      </c>
      <c r="AE547" s="212">
        <v>285035</v>
      </c>
      <c r="AF547" s="212">
        <v>137812</v>
      </c>
      <c r="AG547" s="212">
        <v>92896.8</v>
      </c>
      <c r="AH547" s="212">
        <v>67904</v>
      </c>
      <c r="AI547" s="212">
        <v>118522</v>
      </c>
      <c r="AJ547" s="212">
        <v>15090</v>
      </c>
      <c r="AK547" s="212">
        <v>31696</v>
      </c>
      <c r="AL547" s="212">
        <v>1649531.17</v>
      </c>
      <c r="AM547" s="212">
        <v>164174</v>
      </c>
      <c r="AN547" s="212">
        <v>168433</v>
      </c>
      <c r="AO547" s="212">
        <v>128870.31</v>
      </c>
      <c r="AP547" s="212">
        <v>162285.07999999999</v>
      </c>
      <c r="AQ547" s="212">
        <v>84919.93</v>
      </c>
      <c r="AR547" s="212">
        <v>46073</v>
      </c>
      <c r="AS547" s="212">
        <v>141638.64000000001</v>
      </c>
      <c r="AT547" s="212">
        <v>94149</v>
      </c>
      <c r="AU547" s="212">
        <v>134125.49</v>
      </c>
      <c r="AV547" s="212">
        <v>189238</v>
      </c>
      <c r="AW547" s="212">
        <v>104529</v>
      </c>
      <c r="AX547" s="212">
        <v>79607</v>
      </c>
      <c r="AY547" s="212">
        <v>15060</v>
      </c>
      <c r="AZ547" s="212">
        <v>31804.12</v>
      </c>
      <c r="BA547" s="212">
        <v>131032</v>
      </c>
      <c r="BB547" s="212">
        <v>701869.48</v>
      </c>
      <c r="BC547" s="212">
        <v>12001</v>
      </c>
      <c r="BD547" s="212">
        <v>1797674.59</v>
      </c>
      <c r="BE547" s="212">
        <v>429237</v>
      </c>
      <c r="BF547" s="212">
        <v>38747.800000000003</v>
      </c>
      <c r="BG547" s="212">
        <v>72015.89</v>
      </c>
      <c r="BH547" s="212">
        <v>490827.72</v>
      </c>
      <c r="BI547" s="212">
        <v>86169.32</v>
      </c>
      <c r="BJ547" s="212">
        <v>69329</v>
      </c>
      <c r="BK547" s="212">
        <v>58906</v>
      </c>
      <c r="BL547" s="212">
        <v>172180</v>
      </c>
      <c r="BM547" s="212">
        <v>357977.3</v>
      </c>
      <c r="BN547" s="212">
        <v>49026</v>
      </c>
      <c r="BO547" s="212">
        <v>34843.199999999997</v>
      </c>
      <c r="BP547" s="212">
        <v>142057</v>
      </c>
      <c r="BQ547" s="212">
        <v>84564</v>
      </c>
      <c r="BR547" s="212">
        <v>247179.31</v>
      </c>
      <c r="BS547" s="212">
        <v>2792659.06</v>
      </c>
      <c r="BT547" s="212">
        <v>54186</v>
      </c>
      <c r="BU547" s="212">
        <v>100951.93</v>
      </c>
      <c r="BV547" s="212">
        <v>1412599.78</v>
      </c>
      <c r="BW547" s="212">
        <v>29174</v>
      </c>
      <c r="BX547" s="212">
        <v>88024.4</v>
      </c>
      <c r="BY547" s="212">
        <v>155674</v>
      </c>
      <c r="BZ547" s="212">
        <v>54104</v>
      </c>
      <c r="CA547" s="212">
        <v>67232.14</v>
      </c>
      <c r="CB547" s="212">
        <v>74212.5</v>
      </c>
      <c r="CC547" s="212">
        <v>37579</v>
      </c>
      <c r="CD547" s="212">
        <v>279093.7</v>
      </c>
      <c r="CE547" s="212">
        <v>250810</v>
      </c>
      <c r="CF547" s="212">
        <v>198017.8</v>
      </c>
      <c r="CG547" s="212">
        <v>49154</v>
      </c>
      <c r="CH547" s="212">
        <v>1640</v>
      </c>
      <c r="CI547" s="212">
        <v>69693.87</v>
      </c>
      <c r="CJ547" s="212">
        <v>69356.240000000005</v>
      </c>
      <c r="CK547" s="212">
        <v>611410.84</v>
      </c>
      <c r="CL547" s="212">
        <v>62537.599999999999</v>
      </c>
      <c r="CM547" s="212">
        <v>29276</v>
      </c>
    </row>
    <row r="548" spans="1:91" s="122" customFormat="1" ht="25.95" customHeight="1">
      <c r="A548" s="343"/>
      <c r="B548" s="122">
        <v>25</v>
      </c>
      <c r="C548" s="218" t="s">
        <v>713</v>
      </c>
      <c r="D548" s="212">
        <v>36809376.009999998</v>
      </c>
      <c r="E548" s="212">
        <v>2557158.5699999998</v>
      </c>
      <c r="F548" s="212">
        <v>2228669.77</v>
      </c>
      <c r="G548" s="212">
        <v>2380889.61</v>
      </c>
      <c r="H548" s="212">
        <v>1783956.66</v>
      </c>
      <c r="I548" s="212">
        <v>4029637.03</v>
      </c>
      <c r="J548" s="212">
        <v>3481105.48</v>
      </c>
      <c r="K548" s="212">
        <v>7334669.7800000003</v>
      </c>
      <c r="L548" s="212">
        <v>3066101.85</v>
      </c>
      <c r="M548" s="212">
        <v>3137878.22</v>
      </c>
      <c r="N548" s="212">
        <v>8939349.25</v>
      </c>
      <c r="O548" s="212">
        <v>1100928.6299999999</v>
      </c>
      <c r="P548" s="212">
        <v>26140692.170000002</v>
      </c>
      <c r="Q548" s="212">
        <v>3478270.9</v>
      </c>
      <c r="R548" s="212">
        <v>3411850.49</v>
      </c>
      <c r="S548" s="212">
        <v>8141342.4800000004</v>
      </c>
      <c r="T548" s="212">
        <v>2870716.47</v>
      </c>
      <c r="U548" s="212">
        <v>3447956.57</v>
      </c>
      <c r="V548" s="212">
        <v>1277574.47</v>
      </c>
      <c r="W548" s="212">
        <v>1174165.52</v>
      </c>
      <c r="X548" s="212">
        <v>42528787.18</v>
      </c>
      <c r="Y548" s="212">
        <v>2094537.07</v>
      </c>
      <c r="Z548" s="212">
        <v>4852327.43</v>
      </c>
      <c r="AA548" s="212">
        <v>2547213.17</v>
      </c>
      <c r="AB548" s="212">
        <v>1005082.86</v>
      </c>
      <c r="AC548" s="212">
        <v>1320424.82</v>
      </c>
      <c r="AD548" s="212">
        <v>2268512.15</v>
      </c>
      <c r="AE548" s="212">
        <v>7257137.4199999999</v>
      </c>
      <c r="AF548" s="212">
        <v>1725306.25</v>
      </c>
      <c r="AG548" s="212">
        <v>1441723.14</v>
      </c>
      <c r="AH548" s="212">
        <v>3527371.03</v>
      </c>
      <c r="AI548" s="212">
        <v>6530546.3899999997</v>
      </c>
      <c r="AJ548" s="212">
        <v>2194769.98</v>
      </c>
      <c r="AK548" s="212">
        <v>1229308.8500000001</v>
      </c>
      <c r="AL548" s="212">
        <v>180989561.22</v>
      </c>
      <c r="AM548" s="212">
        <v>2677839.31</v>
      </c>
      <c r="AN548" s="212">
        <v>1713620.03</v>
      </c>
      <c r="AO548" s="212">
        <v>5763364.9199999999</v>
      </c>
      <c r="AP548" s="212">
        <v>6632529.9400000004</v>
      </c>
      <c r="AQ548" s="212">
        <v>3169819.16</v>
      </c>
      <c r="AR548" s="212">
        <v>848283.82</v>
      </c>
      <c r="AS548" s="212">
        <v>19438358.510000002</v>
      </c>
      <c r="AT548" s="212">
        <v>2501492.36</v>
      </c>
      <c r="AU548" s="212">
        <v>5192204.92</v>
      </c>
      <c r="AV548" s="212">
        <v>5057256.93</v>
      </c>
      <c r="AW548" s="212">
        <v>1835533.85</v>
      </c>
      <c r="AX548" s="212">
        <v>1198653.75</v>
      </c>
      <c r="AY548" s="212">
        <v>2592799.12</v>
      </c>
      <c r="AZ548" s="212">
        <v>2391069.13</v>
      </c>
      <c r="BA548" s="212">
        <v>1772751.02</v>
      </c>
      <c r="BB548" s="212">
        <v>27530091.370000001</v>
      </c>
      <c r="BC548" s="212">
        <v>2038384.9</v>
      </c>
      <c r="BD548" s="212">
        <v>38667551.310000002</v>
      </c>
      <c r="BE548" s="212">
        <v>8766833.3300000001</v>
      </c>
      <c r="BF548" s="212">
        <v>2056510.94</v>
      </c>
      <c r="BG548" s="212">
        <v>2389600.63</v>
      </c>
      <c r="BH548" s="212">
        <v>21846125.609999999</v>
      </c>
      <c r="BI548" s="212">
        <v>1443301.61</v>
      </c>
      <c r="BJ548" s="212">
        <v>864521.46</v>
      </c>
      <c r="BK548" s="212">
        <v>1835210.39</v>
      </c>
      <c r="BL548" s="212">
        <v>1655198.74</v>
      </c>
      <c r="BM548" s="212">
        <v>29313600.73</v>
      </c>
      <c r="BN548" s="212">
        <v>5968896.5599999996</v>
      </c>
      <c r="BO548" s="212">
        <v>4741049.59</v>
      </c>
      <c r="BP548" s="212">
        <v>8499905.0999999996</v>
      </c>
      <c r="BQ548" s="212">
        <v>4171291.5</v>
      </c>
      <c r="BR548" s="212">
        <v>2609812.85</v>
      </c>
      <c r="BS548" s="212">
        <v>271277035.10000002</v>
      </c>
      <c r="BT548" s="212">
        <v>4506133.3099999996</v>
      </c>
      <c r="BU548" s="212">
        <v>2912563.73</v>
      </c>
      <c r="BV548" s="212">
        <v>23198650.870000001</v>
      </c>
      <c r="BW548" s="212">
        <v>870336.1</v>
      </c>
      <c r="BX548" s="212">
        <v>3078348.59</v>
      </c>
      <c r="BY548" s="212">
        <v>11253521.539999999</v>
      </c>
      <c r="BZ548" s="212">
        <v>1829207.23</v>
      </c>
      <c r="CA548" s="212">
        <v>1397253.51</v>
      </c>
      <c r="CB548" s="212">
        <v>2808861.27</v>
      </c>
      <c r="CC548" s="212">
        <v>3463738.62</v>
      </c>
      <c r="CD548" s="212">
        <v>9180640.7200000007</v>
      </c>
      <c r="CE548" s="212">
        <v>3627732.52</v>
      </c>
      <c r="CF548" s="212">
        <v>8101819.6699999999</v>
      </c>
      <c r="CG548" s="212">
        <v>1519475.31</v>
      </c>
      <c r="CH548" s="212">
        <v>1358878.56</v>
      </c>
      <c r="CI548" s="212">
        <v>1782715.07</v>
      </c>
      <c r="CJ548" s="212">
        <v>1549490.81</v>
      </c>
      <c r="CK548" s="212">
        <v>10513487.939999999</v>
      </c>
      <c r="CL548" s="212">
        <v>1096807.67</v>
      </c>
      <c r="CM548" s="212">
        <v>1249732.71</v>
      </c>
    </row>
    <row r="549" spans="1:91" s="220" customFormat="1" ht="25.95" customHeight="1">
      <c r="A549" s="343"/>
      <c r="C549" s="221" t="s">
        <v>714</v>
      </c>
      <c r="D549" s="219"/>
      <c r="E549" s="219"/>
      <c r="F549" s="219"/>
      <c r="G549" s="219"/>
      <c r="H549" s="219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19"/>
      <c r="U549" s="219"/>
      <c r="V549" s="219"/>
      <c r="W549" s="219"/>
      <c r="X549" s="219"/>
      <c r="Y549" s="219"/>
      <c r="Z549" s="219"/>
      <c r="AA549" s="219"/>
      <c r="AB549" s="219"/>
      <c r="AC549" s="219"/>
      <c r="AD549" s="219"/>
      <c r="AE549" s="219"/>
      <c r="AF549" s="219"/>
      <c r="AG549" s="219"/>
      <c r="AH549" s="219"/>
      <c r="AI549" s="219"/>
      <c r="AJ549" s="219"/>
      <c r="AK549" s="219"/>
      <c r="AL549" s="219"/>
      <c r="AM549" s="219"/>
      <c r="AN549" s="219"/>
      <c r="AO549" s="219"/>
      <c r="AP549" s="219"/>
      <c r="AQ549" s="219"/>
      <c r="AR549" s="219"/>
      <c r="AS549" s="219"/>
      <c r="AT549" s="219"/>
      <c r="AU549" s="219"/>
      <c r="AV549" s="219"/>
      <c r="AW549" s="219"/>
      <c r="AX549" s="219"/>
      <c r="AY549" s="219"/>
      <c r="AZ549" s="219"/>
      <c r="BA549" s="219"/>
      <c r="BB549" s="219"/>
      <c r="BC549" s="219"/>
      <c r="BD549" s="219"/>
      <c r="BE549" s="219"/>
      <c r="BF549" s="219"/>
      <c r="BG549" s="219"/>
      <c r="BH549" s="219"/>
      <c r="BI549" s="219"/>
      <c r="BJ549" s="219"/>
      <c r="BK549" s="219"/>
      <c r="BL549" s="219"/>
      <c r="BM549" s="219"/>
      <c r="BN549" s="219"/>
      <c r="BO549" s="219"/>
      <c r="BP549" s="219"/>
      <c r="BQ549" s="219"/>
      <c r="BR549" s="219"/>
      <c r="BS549" s="219"/>
      <c r="BT549" s="219"/>
      <c r="BU549" s="219"/>
      <c r="BV549" s="219"/>
      <c r="BW549" s="219"/>
      <c r="BX549" s="219"/>
      <c r="BY549" s="219"/>
      <c r="BZ549" s="219"/>
      <c r="CA549" s="219"/>
      <c r="CB549" s="219"/>
      <c r="CC549" s="219"/>
      <c r="CD549" s="219"/>
      <c r="CE549" s="219"/>
      <c r="CF549" s="219"/>
      <c r="CG549" s="219"/>
      <c r="CH549" s="219"/>
      <c r="CI549" s="219"/>
      <c r="CJ549" s="219"/>
      <c r="CK549" s="219"/>
      <c r="CL549" s="219"/>
      <c r="CM549" s="219"/>
    </row>
    <row r="550" spans="1:91" s="122" customFormat="1" ht="25.95" customHeight="1">
      <c r="A550" s="343"/>
      <c r="B550" s="122">
        <v>26</v>
      </c>
      <c r="C550" s="218" t="s">
        <v>715</v>
      </c>
      <c r="D550" s="212">
        <v>12859852.869999999</v>
      </c>
      <c r="E550" s="212">
        <v>1599108.2</v>
      </c>
      <c r="F550" s="212">
        <v>926750.71999999997</v>
      </c>
      <c r="G550" s="212">
        <v>613354.61999999988</v>
      </c>
      <c r="H550" s="212">
        <v>885208.13</v>
      </c>
      <c r="I550" s="212">
        <v>1851359.68</v>
      </c>
      <c r="J550" s="212">
        <v>1374842.2399999998</v>
      </c>
      <c r="K550" s="212">
        <v>2493525.2400000002</v>
      </c>
      <c r="L550" s="212">
        <v>787162.54999999993</v>
      </c>
      <c r="M550" s="212">
        <v>701831.89</v>
      </c>
      <c r="N550" s="212">
        <v>5022465.8899999997</v>
      </c>
      <c r="O550" s="212">
        <v>263688.3</v>
      </c>
      <c r="P550" s="212">
        <v>17278129.18</v>
      </c>
      <c r="Q550" s="212">
        <v>1539092.96</v>
      </c>
      <c r="R550" s="212">
        <v>1471990.7399999998</v>
      </c>
      <c r="S550" s="212">
        <v>4848708.88</v>
      </c>
      <c r="T550" s="212">
        <v>1050194.1099999999</v>
      </c>
      <c r="U550" s="212">
        <v>1775015.09</v>
      </c>
      <c r="V550" s="212">
        <v>339379.84</v>
      </c>
      <c r="W550" s="212">
        <v>309505.01</v>
      </c>
      <c r="X550" s="212">
        <v>38735497.380000003</v>
      </c>
      <c r="Y550" s="212">
        <v>584569.17999999993</v>
      </c>
      <c r="Z550" s="212">
        <v>1783964.8800000001</v>
      </c>
      <c r="AA550" s="212">
        <v>1392431.24</v>
      </c>
      <c r="AB550" s="212">
        <v>386156.23000000004</v>
      </c>
      <c r="AC550" s="212">
        <v>548546.13</v>
      </c>
      <c r="AD550" s="212">
        <v>1017513.52</v>
      </c>
      <c r="AE550" s="212">
        <v>6453291.3599999994</v>
      </c>
      <c r="AF550" s="212">
        <v>1344996.19</v>
      </c>
      <c r="AG550" s="212">
        <v>734884.15</v>
      </c>
      <c r="AH550" s="212">
        <v>1148048.27</v>
      </c>
      <c r="AI550" s="212">
        <v>2190456.98</v>
      </c>
      <c r="AJ550" s="212">
        <v>2883164.44</v>
      </c>
      <c r="AK550" s="212">
        <v>730714.72</v>
      </c>
      <c r="AL550" s="212">
        <v>96050168.829999998</v>
      </c>
      <c r="AM550" s="212">
        <v>2043697.6500000001</v>
      </c>
      <c r="AN550" s="212">
        <v>872852.05</v>
      </c>
      <c r="AO550" s="212">
        <v>4171388.76</v>
      </c>
      <c r="AP550" s="212">
        <v>2429340.33</v>
      </c>
      <c r="AQ550" s="212">
        <v>879451.27</v>
      </c>
      <c r="AR550" s="212">
        <v>314328.75</v>
      </c>
      <c r="AS550" s="212">
        <v>10602419.939999999</v>
      </c>
      <c r="AT550" s="212">
        <v>1035128.6100000001</v>
      </c>
      <c r="AU550" s="212">
        <v>2772161.7600000002</v>
      </c>
      <c r="AV550" s="212">
        <v>2304278.08</v>
      </c>
      <c r="AW550" s="212">
        <v>1201629.96</v>
      </c>
      <c r="AX550" s="212">
        <v>656985.23</v>
      </c>
      <c r="AY550" s="212">
        <v>921285.76</v>
      </c>
      <c r="AZ550" s="212">
        <v>1277094.51</v>
      </c>
      <c r="BA550" s="212">
        <v>864141.62</v>
      </c>
      <c r="BB550" s="212">
        <v>4323064.8000000007</v>
      </c>
      <c r="BC550" s="212">
        <v>1165311.1299999999</v>
      </c>
      <c r="BD550" s="212">
        <v>20703494.300000001</v>
      </c>
      <c r="BE550" s="212">
        <v>2274363.06</v>
      </c>
      <c r="BF550" s="212">
        <v>505660.87</v>
      </c>
      <c r="BG550" s="212">
        <v>1202054.54</v>
      </c>
      <c r="BH550" s="212">
        <v>20175936</v>
      </c>
      <c r="BI550" s="212">
        <v>943454.76</v>
      </c>
      <c r="BJ550" s="212">
        <v>438814.39</v>
      </c>
      <c r="BK550" s="212">
        <v>1472992.77</v>
      </c>
      <c r="BL550" s="212">
        <v>827361.7</v>
      </c>
      <c r="BM550" s="212">
        <v>11199659.26</v>
      </c>
      <c r="BN550" s="212">
        <v>2177675.5300000003</v>
      </c>
      <c r="BO550" s="212">
        <v>1301523.8</v>
      </c>
      <c r="BP550" s="212">
        <v>4947958.87</v>
      </c>
      <c r="BQ550" s="212">
        <v>1484104.51</v>
      </c>
      <c r="BR550" s="212">
        <v>1019755.71</v>
      </c>
      <c r="BS550" s="212">
        <v>135423987.60999998</v>
      </c>
      <c r="BT550" s="212">
        <v>1522405.77</v>
      </c>
      <c r="BU550" s="212">
        <v>2036287.58</v>
      </c>
      <c r="BV550" s="212">
        <v>10717503.25</v>
      </c>
      <c r="BW550" s="212">
        <v>125846.03</v>
      </c>
      <c r="BX550" s="212">
        <v>1018992.89</v>
      </c>
      <c r="BY550" s="212">
        <v>4536962.3199999994</v>
      </c>
      <c r="BZ550" s="212">
        <v>904453.71</v>
      </c>
      <c r="CA550" s="212">
        <v>708777.24</v>
      </c>
      <c r="CB550" s="212">
        <v>940133.12</v>
      </c>
      <c r="CC550" s="212">
        <v>1020924.41</v>
      </c>
      <c r="CD550" s="212">
        <v>3163457.35</v>
      </c>
      <c r="CE550" s="212">
        <v>943167.96</v>
      </c>
      <c r="CF550" s="212">
        <v>3116731.26</v>
      </c>
      <c r="CG550" s="212">
        <v>1045604.44</v>
      </c>
      <c r="CH550" s="212">
        <v>519352.83999999997</v>
      </c>
      <c r="CI550" s="212">
        <v>564727.53</v>
      </c>
      <c r="CJ550" s="212">
        <v>563626.62</v>
      </c>
      <c r="CK550" s="212">
        <v>3881378.47</v>
      </c>
      <c r="CL550" s="212">
        <v>758204.7</v>
      </c>
      <c r="CM550" s="212">
        <v>509803.14</v>
      </c>
    </row>
    <row r="551" spans="1:91" s="122" customFormat="1" ht="25.95" customHeight="1">
      <c r="A551" s="343"/>
      <c r="B551" s="122">
        <v>27</v>
      </c>
      <c r="C551" s="217" t="s">
        <v>716</v>
      </c>
      <c r="D551" s="212">
        <v>9237010.4800000004</v>
      </c>
      <c r="E551" s="212">
        <v>363107.68</v>
      </c>
      <c r="F551" s="212">
        <v>1694841.5</v>
      </c>
      <c r="G551" s="212">
        <v>2039808</v>
      </c>
      <c r="H551" s="212">
        <v>750727.3</v>
      </c>
      <c r="I551" s="212">
        <v>1540532</v>
      </c>
      <c r="J551" s="212">
        <v>2021645.1</v>
      </c>
      <c r="K551" s="212">
        <v>2632343.75</v>
      </c>
      <c r="L551" s="212">
        <v>1469044</v>
      </c>
      <c r="M551" s="212">
        <v>3348829.14</v>
      </c>
      <c r="N551" s="212">
        <v>4832858</v>
      </c>
      <c r="O551" s="212">
        <v>805343.9</v>
      </c>
      <c r="P551" s="212">
        <v>5537824.1100000003</v>
      </c>
      <c r="Q551" s="212">
        <v>1829489.14</v>
      </c>
      <c r="R551" s="212">
        <v>1350445.5</v>
      </c>
      <c r="S551" s="212">
        <v>693220</v>
      </c>
      <c r="T551" s="212">
        <v>1268429.46</v>
      </c>
      <c r="U551" s="212">
        <v>851431.5</v>
      </c>
      <c r="V551" s="212">
        <v>978136.6</v>
      </c>
      <c r="W551" s="212">
        <v>556110.75</v>
      </c>
      <c r="X551" s="212">
        <v>4378495.75</v>
      </c>
      <c r="Y551" s="212">
        <v>790158.1</v>
      </c>
      <c r="Z551" s="212">
        <v>1549311.8</v>
      </c>
      <c r="AA551" s="212">
        <v>1432097.6</v>
      </c>
      <c r="AB551" s="212">
        <v>560838</v>
      </c>
      <c r="AC551" s="212">
        <v>672718.13</v>
      </c>
      <c r="AD551" s="212">
        <v>1373060.3</v>
      </c>
      <c r="AE551" s="212">
        <v>6740296.4199999999</v>
      </c>
      <c r="AF551" s="212">
        <v>795617</v>
      </c>
      <c r="AG551" s="212">
        <v>1420036.5</v>
      </c>
      <c r="AH551" s="212">
        <v>2145851</v>
      </c>
      <c r="AI551" s="212">
        <v>930898.35</v>
      </c>
      <c r="AJ551" s="212">
        <v>1137926</v>
      </c>
      <c r="AK551" s="212">
        <v>844728.7</v>
      </c>
      <c r="AL551" s="212">
        <v>11124236.810000001</v>
      </c>
      <c r="AM551" s="212">
        <v>978659.87</v>
      </c>
      <c r="AN551" s="212">
        <v>1212665.3</v>
      </c>
      <c r="AO551" s="212">
        <v>2418111.2000000002</v>
      </c>
      <c r="AP551" s="212">
        <v>1991062.2</v>
      </c>
      <c r="AQ551" s="212">
        <v>1419461.56</v>
      </c>
      <c r="AR551" s="212">
        <v>514803</v>
      </c>
      <c r="AS551" s="212">
        <v>4656747.2</v>
      </c>
      <c r="AT551" s="212">
        <v>1918107.83</v>
      </c>
      <c r="AU551" s="212">
        <v>2483083</v>
      </c>
      <c r="AV551" s="212">
        <v>2434967.5</v>
      </c>
      <c r="AW551" s="212">
        <v>1809645</v>
      </c>
      <c r="AX551" s="212">
        <v>1238892</v>
      </c>
      <c r="AY551" s="212">
        <v>1559332.93</v>
      </c>
      <c r="AZ551" s="212">
        <v>1294620.7</v>
      </c>
      <c r="BA551" s="212">
        <v>1181405.5</v>
      </c>
      <c r="BB551" s="212">
        <v>2195032.73</v>
      </c>
      <c r="BC551" s="212">
        <v>1032058.18</v>
      </c>
      <c r="BD551" s="212">
        <v>1133823.45</v>
      </c>
      <c r="BE551" s="212">
        <v>3345793.82</v>
      </c>
      <c r="BF551" s="212">
        <v>1101842.5</v>
      </c>
      <c r="BG551" s="212">
        <v>2113914.2000000002</v>
      </c>
      <c r="BH551" s="212">
        <v>5841427.4800000004</v>
      </c>
      <c r="BI551" s="212">
        <v>805153.3</v>
      </c>
      <c r="BJ551" s="212">
        <v>608090.66</v>
      </c>
      <c r="BK551" s="212">
        <v>1156571.1100000001</v>
      </c>
      <c r="BL551" s="212">
        <v>895146.05</v>
      </c>
      <c r="BM551" s="212">
        <v>4167144.11</v>
      </c>
      <c r="BN551" s="212">
        <v>2009722.74</v>
      </c>
      <c r="BO551" s="212">
        <v>1131714.03</v>
      </c>
      <c r="BP551" s="212">
        <v>2277782.6</v>
      </c>
      <c r="BQ551" s="212">
        <v>1725701</v>
      </c>
      <c r="BR551" s="212">
        <v>2698720.52</v>
      </c>
      <c r="BS551" s="212">
        <v>6651043.25</v>
      </c>
      <c r="BT551" s="212">
        <v>1911741.25</v>
      </c>
      <c r="BU551" s="212">
        <v>1358067</v>
      </c>
      <c r="BV551" s="212">
        <v>6717521.1200000001</v>
      </c>
      <c r="BW551" s="212">
        <v>8621</v>
      </c>
      <c r="BX551" s="212">
        <v>1764271.4</v>
      </c>
      <c r="BY551" s="212">
        <v>5771414.5</v>
      </c>
      <c r="BZ551" s="212">
        <v>950376</v>
      </c>
      <c r="CA551" s="212">
        <v>1556003</v>
      </c>
      <c r="CB551" s="212">
        <v>1579622.59</v>
      </c>
      <c r="CC551" s="212">
        <v>2322131</v>
      </c>
      <c r="CD551" s="212">
        <v>2239184.7999999998</v>
      </c>
      <c r="CE551" s="212">
        <v>1670022.89</v>
      </c>
      <c r="CF551" s="212">
        <v>2830295.25</v>
      </c>
      <c r="CG551" s="212">
        <v>329298.5</v>
      </c>
      <c r="CH551" s="212">
        <v>1055209.5</v>
      </c>
      <c r="CI551" s="212">
        <v>1135848.5</v>
      </c>
      <c r="CJ551" s="212">
        <v>1016126.85</v>
      </c>
      <c r="CK551" s="212">
        <v>6986064.8399999999</v>
      </c>
      <c r="CL551" s="212">
        <v>1151008.3999999999</v>
      </c>
      <c r="CM551" s="212">
        <v>1004362.27</v>
      </c>
    </row>
    <row r="552" spans="1:91" s="220" customFormat="1" ht="25.95" customHeight="1">
      <c r="A552" s="343"/>
      <c r="C552" s="221" t="s">
        <v>717</v>
      </c>
      <c r="D552" s="219">
        <v>22096863.350000001</v>
      </c>
      <c r="E552" s="219">
        <v>1962215.88</v>
      </c>
      <c r="F552" s="219">
        <v>2621592.2199999997</v>
      </c>
      <c r="G552" s="219">
        <v>2653162.62</v>
      </c>
      <c r="H552" s="219">
        <v>1635935.4300000002</v>
      </c>
      <c r="I552" s="219">
        <v>3391891.6799999997</v>
      </c>
      <c r="J552" s="219">
        <v>3396487.34</v>
      </c>
      <c r="K552" s="219">
        <v>5125868.99</v>
      </c>
      <c r="L552" s="219">
        <v>2256206.5499999998</v>
      </c>
      <c r="M552" s="219">
        <v>4050661.0300000003</v>
      </c>
      <c r="N552" s="219">
        <v>9855323.8900000006</v>
      </c>
      <c r="O552" s="219">
        <v>1069032.2</v>
      </c>
      <c r="P552" s="219">
        <v>22815953.289999999</v>
      </c>
      <c r="Q552" s="219">
        <v>3368582.0999999996</v>
      </c>
      <c r="R552" s="219">
        <v>2822436.2399999998</v>
      </c>
      <c r="S552" s="219">
        <v>5541928.8799999999</v>
      </c>
      <c r="T552" s="219">
        <v>2318623.5699999998</v>
      </c>
      <c r="U552" s="219">
        <v>2626446.59</v>
      </c>
      <c r="V552" s="219">
        <v>1317516.44</v>
      </c>
      <c r="W552" s="219">
        <v>865615.76</v>
      </c>
      <c r="X552" s="219">
        <v>43113993.130000003</v>
      </c>
      <c r="Y552" s="219">
        <v>1374727.2799999998</v>
      </c>
      <c r="Z552" s="219">
        <v>3333276.68</v>
      </c>
      <c r="AA552" s="219">
        <v>2824528.84</v>
      </c>
      <c r="AB552" s="219">
        <v>946994.23</v>
      </c>
      <c r="AC552" s="219">
        <v>1221264.26</v>
      </c>
      <c r="AD552" s="219">
        <v>2390573.8200000003</v>
      </c>
      <c r="AE552" s="219">
        <v>13193587.779999999</v>
      </c>
      <c r="AF552" s="219">
        <v>2140613.19</v>
      </c>
      <c r="AG552" s="219">
        <v>2154920.65</v>
      </c>
      <c r="AH552" s="219">
        <v>3293899.27</v>
      </c>
      <c r="AI552" s="219">
        <v>3121355.33</v>
      </c>
      <c r="AJ552" s="219">
        <v>4021090.44</v>
      </c>
      <c r="AK552" s="219">
        <v>1575443.42</v>
      </c>
      <c r="AL552" s="219">
        <v>107174405.64</v>
      </c>
      <c r="AM552" s="219">
        <v>3022357.52</v>
      </c>
      <c r="AN552" s="219">
        <v>2085517.35</v>
      </c>
      <c r="AO552" s="219">
        <v>6589499.96</v>
      </c>
      <c r="AP552" s="219">
        <v>4420402.53</v>
      </c>
      <c r="AQ552" s="219">
        <v>2298912.83</v>
      </c>
      <c r="AR552" s="219">
        <v>829131.75</v>
      </c>
      <c r="AS552" s="219">
        <v>15259167.140000001</v>
      </c>
      <c r="AT552" s="219">
        <v>2953236.4400000004</v>
      </c>
      <c r="AU552" s="219">
        <v>5255244.76</v>
      </c>
      <c r="AV552" s="219">
        <v>4739245.58</v>
      </c>
      <c r="AW552" s="219">
        <v>3011274.96</v>
      </c>
      <c r="AX552" s="219">
        <v>1895877.23</v>
      </c>
      <c r="AY552" s="219">
        <v>2480618.69</v>
      </c>
      <c r="AZ552" s="219">
        <v>2571715.21</v>
      </c>
      <c r="BA552" s="219">
        <v>2045547.12</v>
      </c>
      <c r="BB552" s="219">
        <v>6518097.5300000012</v>
      </c>
      <c r="BC552" s="219">
        <v>2197369.31</v>
      </c>
      <c r="BD552" s="219">
        <v>21837317.75</v>
      </c>
      <c r="BE552" s="219">
        <v>5620156.8799999999</v>
      </c>
      <c r="BF552" s="219">
        <v>1607503.37</v>
      </c>
      <c r="BG552" s="219">
        <v>3315968.74</v>
      </c>
      <c r="BH552" s="219">
        <v>26017363.48</v>
      </c>
      <c r="BI552" s="219">
        <v>1748608.06</v>
      </c>
      <c r="BJ552" s="219">
        <v>1046905.05</v>
      </c>
      <c r="BK552" s="219">
        <v>2629563.88</v>
      </c>
      <c r="BL552" s="219">
        <v>1722507.75</v>
      </c>
      <c r="BM552" s="219">
        <v>15366803.369999999</v>
      </c>
      <c r="BN552" s="219">
        <v>4187398.2700000005</v>
      </c>
      <c r="BO552" s="219">
        <v>2433237.83</v>
      </c>
      <c r="BP552" s="219">
        <v>7225741.4700000007</v>
      </c>
      <c r="BQ552" s="219">
        <v>3209805.51</v>
      </c>
      <c r="BR552" s="219">
        <v>3718476.23</v>
      </c>
      <c r="BS552" s="219">
        <v>142075030.85999998</v>
      </c>
      <c r="BT552" s="219">
        <v>3434147.02</v>
      </c>
      <c r="BU552" s="219">
        <v>3394354.58</v>
      </c>
      <c r="BV552" s="219">
        <v>17435024.370000001</v>
      </c>
      <c r="BW552" s="219">
        <v>134467.03</v>
      </c>
      <c r="BX552" s="219">
        <v>2783264.29</v>
      </c>
      <c r="BY552" s="219">
        <v>10308376.82</v>
      </c>
      <c r="BZ552" s="219">
        <v>1854829.71</v>
      </c>
      <c r="CA552" s="219">
        <v>2264780.2400000002</v>
      </c>
      <c r="CB552" s="219">
        <v>2519755.71</v>
      </c>
      <c r="CC552" s="219">
        <v>3343055.41</v>
      </c>
      <c r="CD552" s="219">
        <v>5402642.1500000004</v>
      </c>
      <c r="CE552" s="219">
        <v>2613190.8499999996</v>
      </c>
      <c r="CF552" s="219">
        <v>5947026.5099999998</v>
      </c>
      <c r="CG552" s="219">
        <v>1374902.94</v>
      </c>
      <c r="CH552" s="219">
        <v>1574562.3399999999</v>
      </c>
      <c r="CI552" s="219">
        <v>1700576.03</v>
      </c>
      <c r="CJ552" s="219">
        <v>1579753.47</v>
      </c>
      <c r="CK552" s="219">
        <v>10867443.310000001</v>
      </c>
      <c r="CL552" s="219">
        <v>1909213.0999999999</v>
      </c>
      <c r="CM552" s="219">
        <v>1514165.4100000001</v>
      </c>
    </row>
    <row r="553" spans="1:91" s="122" customFormat="1" ht="25.95" customHeight="1">
      <c r="A553" s="343"/>
      <c r="B553" s="122">
        <v>28</v>
      </c>
      <c r="C553" s="217" t="s">
        <v>718</v>
      </c>
      <c r="D553" s="212">
        <v>8034361.1299999999</v>
      </c>
      <c r="E553" s="212">
        <v>1440574.37</v>
      </c>
      <c r="F553" s="212">
        <v>1266686.24</v>
      </c>
      <c r="G553" s="212">
        <v>2198400.7000000002</v>
      </c>
      <c r="H553" s="212">
        <v>618059.05000000005</v>
      </c>
      <c r="I553" s="212">
        <v>960077.74</v>
      </c>
      <c r="J553" s="212">
        <v>1915075.5899999999</v>
      </c>
      <c r="K553" s="212">
        <v>2063496.78</v>
      </c>
      <c r="L553" s="212">
        <v>1631731.94</v>
      </c>
      <c r="M553" s="212">
        <v>2754800.72</v>
      </c>
      <c r="N553" s="212">
        <v>2986409</v>
      </c>
      <c r="O553" s="212">
        <v>243933.04</v>
      </c>
      <c r="P553" s="212">
        <v>6888690.5499999998</v>
      </c>
      <c r="Q553" s="212">
        <v>1126988.3500000001</v>
      </c>
      <c r="R553" s="212">
        <v>2882639.7</v>
      </c>
      <c r="S553" s="212">
        <v>3082395.67</v>
      </c>
      <c r="T553" s="212">
        <v>1211348.8999999999</v>
      </c>
      <c r="U553" s="212">
        <v>1299374.67</v>
      </c>
      <c r="V553" s="212">
        <v>1080459.1299999999</v>
      </c>
      <c r="W553" s="212">
        <v>426739</v>
      </c>
      <c r="X553" s="212">
        <v>12873459.260000002</v>
      </c>
      <c r="Y553" s="212">
        <v>780989.99</v>
      </c>
      <c r="Z553" s="212">
        <v>1569460.7400000002</v>
      </c>
      <c r="AA553" s="212">
        <v>1363223.5</v>
      </c>
      <c r="AB553" s="212">
        <v>526535.30000000005</v>
      </c>
      <c r="AC553" s="212">
        <v>667876.46</v>
      </c>
      <c r="AD553" s="212">
        <v>843261.09</v>
      </c>
      <c r="AE553" s="212">
        <v>7043653.3799999999</v>
      </c>
      <c r="AF553" s="212">
        <v>1180487.25</v>
      </c>
      <c r="AG553" s="212">
        <v>1338012.4099999999</v>
      </c>
      <c r="AH553" s="212">
        <v>1856206.3499999999</v>
      </c>
      <c r="AI553" s="212">
        <v>1532145.1199999999</v>
      </c>
      <c r="AJ553" s="212">
        <v>1330967.75</v>
      </c>
      <c r="AK553" s="212">
        <v>901235.28</v>
      </c>
      <c r="AL553" s="212">
        <v>16441007.459999999</v>
      </c>
      <c r="AM553" s="212">
        <v>1646948.5</v>
      </c>
      <c r="AN553" s="212">
        <v>638969.85</v>
      </c>
      <c r="AO553" s="212">
        <v>2427443.67</v>
      </c>
      <c r="AP553" s="212">
        <v>2443424.7000000002</v>
      </c>
      <c r="AQ553" s="212">
        <v>2138713.5</v>
      </c>
      <c r="AR553" s="212">
        <v>553357.9</v>
      </c>
      <c r="AS553" s="212">
        <v>5749256.2899999991</v>
      </c>
      <c r="AT553" s="212">
        <v>1362143.5199999998</v>
      </c>
      <c r="AU553" s="212">
        <v>2185757.35</v>
      </c>
      <c r="AV553" s="212">
        <v>1729856.55</v>
      </c>
      <c r="AW553" s="212">
        <v>1009793.45</v>
      </c>
      <c r="AX553" s="212">
        <v>693645.38</v>
      </c>
      <c r="AY553" s="212">
        <v>945737.2</v>
      </c>
      <c r="AZ553" s="212">
        <v>783762.88</v>
      </c>
      <c r="BA553" s="212">
        <v>1263490.7000000002</v>
      </c>
      <c r="BB553" s="212">
        <v>3390401.02</v>
      </c>
      <c r="BC553" s="212">
        <v>1285215.8</v>
      </c>
      <c r="BD553" s="212">
        <v>5755931.6799999997</v>
      </c>
      <c r="BE553" s="212">
        <v>2814455</v>
      </c>
      <c r="BF553" s="212">
        <v>579006.9</v>
      </c>
      <c r="BG553" s="212">
        <v>1484678.42</v>
      </c>
      <c r="BH553" s="212">
        <v>4955472.32</v>
      </c>
      <c r="BI553" s="212">
        <v>880643.43</v>
      </c>
      <c r="BJ553" s="212">
        <v>424073.43000000005</v>
      </c>
      <c r="BK553" s="212">
        <v>1200389</v>
      </c>
      <c r="BL553" s="212">
        <v>601010.35</v>
      </c>
      <c r="BM553" s="212">
        <v>5889901.5</v>
      </c>
      <c r="BN553" s="212">
        <v>2074404.27</v>
      </c>
      <c r="BO553" s="212">
        <v>2230257.25</v>
      </c>
      <c r="BP553" s="212">
        <v>2726862.5700000003</v>
      </c>
      <c r="BQ553" s="212">
        <v>3323842.09</v>
      </c>
      <c r="BR553" s="212">
        <v>1193117</v>
      </c>
      <c r="BS553" s="212">
        <v>26675039.91</v>
      </c>
      <c r="BT553" s="212">
        <v>1763781.06</v>
      </c>
      <c r="BU553" s="212">
        <v>1467031.59</v>
      </c>
      <c r="BV553" s="212">
        <v>3621664.15</v>
      </c>
      <c r="BW553" s="212">
        <v>255529.40999999997</v>
      </c>
      <c r="BX553" s="212">
        <v>809330.28</v>
      </c>
      <c r="BY553" s="212">
        <v>2742256.74</v>
      </c>
      <c r="BZ553" s="212">
        <v>1160809.21</v>
      </c>
      <c r="CA553" s="212">
        <v>541390.74</v>
      </c>
      <c r="CB553" s="212">
        <v>728929.18</v>
      </c>
      <c r="CC553" s="212">
        <v>4184825.26</v>
      </c>
      <c r="CD553" s="212">
        <v>2380039.9300000002</v>
      </c>
      <c r="CE553" s="212">
        <v>1158072.1499999999</v>
      </c>
      <c r="CF553" s="212">
        <v>1885022.5</v>
      </c>
      <c r="CG553" s="212">
        <v>943133.1</v>
      </c>
      <c r="CH553" s="212">
        <v>692294.78</v>
      </c>
      <c r="CI553" s="212">
        <v>697304.74</v>
      </c>
      <c r="CJ553" s="212">
        <v>727222.03</v>
      </c>
      <c r="CK553" s="212">
        <v>5358157.0299999993</v>
      </c>
      <c r="CL553" s="212">
        <v>351745</v>
      </c>
      <c r="CM553" s="212">
        <v>396487.45</v>
      </c>
    </row>
    <row r="554" spans="1:91" s="122" customFormat="1" ht="25.95" customHeight="1">
      <c r="A554" s="343"/>
      <c r="B554" s="122">
        <v>29</v>
      </c>
      <c r="C554" s="218" t="s">
        <v>719</v>
      </c>
      <c r="D554" s="212">
        <v>1694242.72</v>
      </c>
      <c r="E554" s="212">
        <v>5068136.4800000004</v>
      </c>
      <c r="F554" s="212">
        <v>1804813.3</v>
      </c>
      <c r="G554" s="212">
        <v>7850360.5999999996</v>
      </c>
      <c r="H554" s="212">
        <v>898015.6</v>
      </c>
      <c r="I554" s="212">
        <v>1022671.74</v>
      </c>
      <c r="J554" s="212">
        <v>985793.93</v>
      </c>
      <c r="K554" s="212">
        <v>9580338.2899999991</v>
      </c>
      <c r="L554" s="212">
        <v>2559246.2000000002</v>
      </c>
      <c r="M554" s="212">
        <v>3093574.91</v>
      </c>
      <c r="N554" s="212">
        <v>8359093.2699999996</v>
      </c>
      <c r="O554" s="212">
        <v>103676.19</v>
      </c>
      <c r="P554" s="212">
        <v>12411593.709999999</v>
      </c>
      <c r="Q554" s="212">
        <v>2897704.87</v>
      </c>
      <c r="R554" s="212">
        <v>7793615.1299999999</v>
      </c>
      <c r="S554" s="212">
        <v>2636119.56</v>
      </c>
      <c r="T554" s="212">
        <v>4371325.6099999994</v>
      </c>
      <c r="U554" s="212">
        <v>2901118.5900000003</v>
      </c>
      <c r="V554" s="212">
        <v>1529107.83</v>
      </c>
      <c r="W554" s="212">
        <v>591713.3899999999</v>
      </c>
      <c r="X554" s="212">
        <v>6607304.3799999999</v>
      </c>
      <c r="Y554" s="212">
        <v>678924.39999999991</v>
      </c>
      <c r="Z554" s="212">
        <v>574245.6399999999</v>
      </c>
      <c r="AA554" s="212">
        <v>806062.71</v>
      </c>
      <c r="AB554" s="212">
        <v>2007913.46</v>
      </c>
      <c r="AC554" s="212">
        <v>359526.45</v>
      </c>
      <c r="AD554" s="212">
        <v>825897.66</v>
      </c>
      <c r="AE554" s="212">
        <v>2703201.4699999997</v>
      </c>
      <c r="AF554" s="212">
        <v>257735.56</v>
      </c>
      <c r="AG554" s="212">
        <v>2253718</v>
      </c>
      <c r="AH554" s="212">
        <v>588698.55000000005</v>
      </c>
      <c r="AI554" s="212">
        <v>541257.38</v>
      </c>
      <c r="AJ554" s="212">
        <v>1130705.03</v>
      </c>
      <c r="AK554" s="212">
        <v>209270.44</v>
      </c>
      <c r="AL554" s="212">
        <v>29674720.43</v>
      </c>
      <c r="AM554" s="212">
        <v>1821885.8900000001</v>
      </c>
      <c r="AN554" s="212">
        <v>1744331.83</v>
      </c>
      <c r="AO554" s="212">
        <v>6509726.6500000004</v>
      </c>
      <c r="AP554" s="212">
        <v>1075964.6099999999</v>
      </c>
      <c r="AQ554" s="212">
        <v>3169414.96</v>
      </c>
      <c r="AR554" s="212">
        <v>380750.6</v>
      </c>
      <c r="AS554" s="212">
        <v>9716062.5199999996</v>
      </c>
      <c r="AT554" s="212">
        <v>1560201.3399999999</v>
      </c>
      <c r="AU554" s="212">
        <v>3351888.1</v>
      </c>
      <c r="AV554" s="212">
        <v>1277768</v>
      </c>
      <c r="AW554" s="212">
        <v>1263997.69</v>
      </c>
      <c r="AX554" s="212">
        <v>800157.87</v>
      </c>
      <c r="AY554" s="212">
        <v>877169.92</v>
      </c>
      <c r="AZ554" s="212">
        <v>696460.79</v>
      </c>
      <c r="BA554" s="212">
        <v>494691.99</v>
      </c>
      <c r="BB554" s="212">
        <v>14391794.939999999</v>
      </c>
      <c r="BC554" s="212">
        <v>698121.5</v>
      </c>
      <c r="BD554" s="212">
        <v>11427298.68</v>
      </c>
      <c r="BE554" s="212">
        <v>2786760.01</v>
      </c>
      <c r="BF554" s="212">
        <v>588171.43999999994</v>
      </c>
      <c r="BG554" s="212">
        <v>532837.37</v>
      </c>
      <c r="BH554" s="212">
        <v>5272187.120000001</v>
      </c>
      <c r="BI554" s="212">
        <v>558803.18999999994</v>
      </c>
      <c r="BJ554" s="212">
        <v>787774.67999999993</v>
      </c>
      <c r="BK554" s="212">
        <v>745660.8</v>
      </c>
      <c r="BL554" s="212">
        <v>766918.94</v>
      </c>
      <c r="BM554" s="212">
        <v>7469563.3600000003</v>
      </c>
      <c r="BN554" s="212">
        <v>2647964.14</v>
      </c>
      <c r="BO554" s="212">
        <v>2134315.7599999998</v>
      </c>
      <c r="BP554" s="212">
        <v>2386587.5499999998</v>
      </c>
      <c r="BQ554" s="212">
        <v>1398086.79</v>
      </c>
      <c r="BR554" s="212">
        <v>886066.03</v>
      </c>
      <c r="BS554" s="212">
        <v>65032871.209999993</v>
      </c>
      <c r="BT554" s="212">
        <v>1845049.98</v>
      </c>
      <c r="BU554" s="212">
        <v>506182.58999999997</v>
      </c>
      <c r="BV554" s="212">
        <v>20310054.609999999</v>
      </c>
      <c r="BW554" s="212">
        <v>1503682.79</v>
      </c>
      <c r="BX554" s="212">
        <v>1122196.8900000001</v>
      </c>
      <c r="BY554" s="212">
        <v>3393008.8200000003</v>
      </c>
      <c r="BZ554" s="212">
        <v>222354</v>
      </c>
      <c r="CA554" s="212">
        <v>1191389.44</v>
      </c>
      <c r="CB554" s="212">
        <v>187600.32</v>
      </c>
      <c r="CC554" s="212">
        <v>7152147</v>
      </c>
      <c r="CD554" s="212">
        <v>3466806.46</v>
      </c>
      <c r="CE554" s="212">
        <v>666984.71</v>
      </c>
      <c r="CF554" s="212">
        <v>4975636.63</v>
      </c>
      <c r="CG554" s="212">
        <v>1497649.7799999998</v>
      </c>
      <c r="CH554" s="212">
        <v>122400.5</v>
      </c>
      <c r="CI554" s="212">
        <v>629703.57999999996</v>
      </c>
      <c r="CJ554" s="212">
        <v>375233.45</v>
      </c>
      <c r="CK554" s="212">
        <v>3252902.39</v>
      </c>
      <c r="CL554" s="212">
        <v>275138.67</v>
      </c>
      <c r="CM554" s="212">
        <v>473632.94</v>
      </c>
    </row>
    <row r="555" spans="1:91" s="122" customFormat="1" ht="25.95" customHeight="1">
      <c r="A555" s="343"/>
      <c r="B555" s="122">
        <v>30</v>
      </c>
      <c r="C555" s="217" t="s">
        <v>720</v>
      </c>
      <c r="D555" s="212">
        <v>12583895</v>
      </c>
      <c r="E555" s="212">
        <v>332185</v>
      </c>
      <c r="F555" s="212">
        <v>545725</v>
      </c>
      <c r="G555" s="212">
        <v>185659</v>
      </c>
      <c r="H555" s="212">
        <v>155260</v>
      </c>
      <c r="I555" s="212">
        <v>340865</v>
      </c>
      <c r="J555" s="212">
        <v>1398901.4</v>
      </c>
      <c r="K555" s="212">
        <v>1927279</v>
      </c>
      <c r="L555" s="212">
        <v>452992</v>
      </c>
      <c r="M555" s="212">
        <v>444154</v>
      </c>
      <c r="N555" s="212">
        <v>3262306</v>
      </c>
      <c r="O555" s="212">
        <v>216716</v>
      </c>
      <c r="P555" s="212">
        <v>10661453</v>
      </c>
      <c r="Q555" s="212">
        <v>1210610</v>
      </c>
      <c r="R555" s="212">
        <v>1083901</v>
      </c>
      <c r="S555" s="212">
        <v>3505570.5</v>
      </c>
      <c r="T555" s="212">
        <v>383762</v>
      </c>
      <c r="U555" s="212">
        <v>1107404.6000000001</v>
      </c>
      <c r="V555" s="212">
        <v>609045</v>
      </c>
      <c r="W555" s="212">
        <v>211830</v>
      </c>
      <c r="X555" s="212">
        <v>19527395.100000001</v>
      </c>
      <c r="Y555" s="212">
        <v>191787.5</v>
      </c>
      <c r="Z555" s="212">
        <v>195988.9</v>
      </c>
      <c r="AA555" s="212">
        <v>542817.5</v>
      </c>
      <c r="AB555" s="212">
        <v>77484.5</v>
      </c>
      <c r="AC555" s="212">
        <v>118477.2</v>
      </c>
      <c r="AD555" s="212">
        <v>45325</v>
      </c>
      <c r="AE555" s="212">
        <v>2232791.9</v>
      </c>
      <c r="AF555" s="212">
        <v>11000</v>
      </c>
      <c r="AG555" s="212">
        <v>397518.3</v>
      </c>
      <c r="AH555" s="212">
        <v>358043.9</v>
      </c>
      <c r="AI555" s="212">
        <v>2819349.5</v>
      </c>
      <c r="AJ555" s="212">
        <v>314984</v>
      </c>
      <c r="AK555" s="212">
        <v>301796.08</v>
      </c>
      <c r="AL555" s="212">
        <v>17874175</v>
      </c>
      <c r="AM555" s="212">
        <v>413772.1</v>
      </c>
      <c r="AN555" s="212">
        <v>253380</v>
      </c>
      <c r="AO555" s="212">
        <v>699635</v>
      </c>
      <c r="AP555" s="212">
        <v>1925004</v>
      </c>
      <c r="AQ555" s="212">
        <v>663160</v>
      </c>
      <c r="AR555" s="212">
        <v>86800</v>
      </c>
      <c r="AS555" s="212">
        <v>3980330</v>
      </c>
      <c r="AT555" s="212">
        <v>267072.7</v>
      </c>
      <c r="AU555" s="212">
        <v>1981241.5</v>
      </c>
      <c r="AV555" s="212">
        <v>841630.4</v>
      </c>
      <c r="AW555" s="212">
        <v>226685.2</v>
      </c>
      <c r="AX555" s="212">
        <v>192112</v>
      </c>
      <c r="AY555" s="212">
        <v>363895</v>
      </c>
      <c r="AZ555" s="212">
        <v>490560</v>
      </c>
      <c r="BA555" s="212">
        <v>182905</v>
      </c>
      <c r="BB555" s="212">
        <v>5171249.63</v>
      </c>
      <c r="BC555" s="212">
        <v>182271.8</v>
      </c>
      <c r="BD555" s="212">
        <v>7216829.2999999998</v>
      </c>
      <c r="BE555" s="212">
        <v>2387744.6</v>
      </c>
      <c r="BF555" s="212">
        <v>564318.5</v>
      </c>
      <c r="BG555" s="212">
        <v>101680</v>
      </c>
      <c r="BH555" s="212">
        <v>2636430</v>
      </c>
      <c r="BI555" s="212">
        <v>253429</v>
      </c>
      <c r="BJ555" s="212">
        <v>160910</v>
      </c>
      <c r="BK555" s="212">
        <v>509593.5</v>
      </c>
      <c r="BL555" s="212">
        <v>255805</v>
      </c>
      <c r="BM555" s="212">
        <v>4738126.96</v>
      </c>
      <c r="BN555" s="212">
        <v>459708.4</v>
      </c>
      <c r="BO555" s="212">
        <v>583207.6</v>
      </c>
      <c r="BP555" s="212">
        <v>1734065</v>
      </c>
      <c r="BQ555" s="212">
        <v>759514</v>
      </c>
      <c r="BR555" s="212">
        <v>162613</v>
      </c>
      <c r="BS555" s="212">
        <v>61012252.520000003</v>
      </c>
      <c r="BT555" s="212">
        <v>839130.7</v>
      </c>
      <c r="BU555" s="212">
        <v>247350</v>
      </c>
      <c r="BV555" s="212">
        <v>5016081.1500000004</v>
      </c>
      <c r="BW555" s="212">
        <v>201530</v>
      </c>
      <c r="BX555" s="212">
        <v>150190</v>
      </c>
      <c r="BY555" s="212">
        <v>3550770</v>
      </c>
      <c r="BZ555" s="212">
        <v>230695</v>
      </c>
      <c r="CA555" s="212">
        <v>187297</v>
      </c>
      <c r="CB555" s="212">
        <v>316410</v>
      </c>
      <c r="CC555" s="212">
        <v>393730</v>
      </c>
      <c r="CD555" s="212">
        <v>5107983.9800000004</v>
      </c>
      <c r="CE555" s="212">
        <v>179936.5</v>
      </c>
      <c r="CF555" s="212">
        <v>2955946.9</v>
      </c>
      <c r="CG555" s="212">
        <v>196265</v>
      </c>
      <c r="CH555" s="212">
        <v>7380</v>
      </c>
      <c r="CI555" s="212">
        <v>102016</v>
      </c>
      <c r="CJ555" s="212">
        <v>72648.7</v>
      </c>
      <c r="CK555" s="212">
        <v>2045527</v>
      </c>
      <c r="CL555" s="212">
        <v>71675</v>
      </c>
      <c r="CM555" s="212">
        <v>136421</v>
      </c>
    </row>
    <row r="556" spans="1:91" s="122" customFormat="1" ht="25.95" customHeight="1">
      <c r="A556" s="343"/>
      <c r="B556" s="122">
        <v>31</v>
      </c>
      <c r="C556" s="217" t="s">
        <v>721</v>
      </c>
      <c r="D556" s="212">
        <v>7111630.54</v>
      </c>
      <c r="E556" s="212">
        <v>1033744.89</v>
      </c>
      <c r="F556" s="212">
        <v>626951.15999999992</v>
      </c>
      <c r="G556" s="212">
        <v>555718.66</v>
      </c>
      <c r="H556" s="212">
        <v>388626.52</v>
      </c>
      <c r="I556" s="212">
        <v>867427.74</v>
      </c>
      <c r="J556" s="212">
        <v>528644.77</v>
      </c>
      <c r="K556" s="212">
        <v>1649734.45</v>
      </c>
      <c r="L556" s="212">
        <v>512738.55</v>
      </c>
      <c r="M556" s="212">
        <v>874585.79999999993</v>
      </c>
      <c r="N556" s="212">
        <v>1741010.82</v>
      </c>
      <c r="O556" s="212">
        <v>280814.46000000002</v>
      </c>
      <c r="P556" s="212">
        <v>4663652.68</v>
      </c>
      <c r="Q556" s="212">
        <v>732721.6</v>
      </c>
      <c r="R556" s="212">
        <v>903379.62</v>
      </c>
      <c r="S556" s="212">
        <v>1162853.29</v>
      </c>
      <c r="T556" s="212">
        <v>735795.72000000009</v>
      </c>
      <c r="U556" s="212">
        <v>487589.11000000004</v>
      </c>
      <c r="V556" s="212">
        <v>678424.66</v>
      </c>
      <c r="W556" s="212">
        <v>365543.39</v>
      </c>
      <c r="X556" s="212">
        <v>6104940.7399999993</v>
      </c>
      <c r="Y556" s="212">
        <v>453045.73000000004</v>
      </c>
      <c r="Z556" s="212">
        <v>899829.60000000009</v>
      </c>
      <c r="AA556" s="212">
        <v>1157020.0799999998</v>
      </c>
      <c r="AB556" s="212">
        <v>143596.03</v>
      </c>
      <c r="AC556" s="212">
        <v>303128.36000000004</v>
      </c>
      <c r="AD556" s="212">
        <v>444507.28</v>
      </c>
      <c r="AE556" s="212">
        <v>1796639.5899999999</v>
      </c>
      <c r="AF556" s="212">
        <v>268896.96999999997</v>
      </c>
      <c r="AG556" s="212">
        <v>449715.39</v>
      </c>
      <c r="AH556" s="212">
        <v>949924.45</v>
      </c>
      <c r="AI556" s="212">
        <v>664755.69999999995</v>
      </c>
      <c r="AJ556" s="212">
        <v>566780.92999999993</v>
      </c>
      <c r="AK556" s="212">
        <v>361650.18</v>
      </c>
      <c r="AL556" s="212">
        <v>14118979.520000001</v>
      </c>
      <c r="AM556" s="212">
        <v>674796.7</v>
      </c>
      <c r="AN556" s="212">
        <v>484044.35</v>
      </c>
      <c r="AO556" s="212">
        <v>1365321.5</v>
      </c>
      <c r="AP556" s="212">
        <v>1214924.1100000001</v>
      </c>
      <c r="AQ556" s="212">
        <v>756595.87</v>
      </c>
      <c r="AR556" s="212">
        <v>270619.40999999997</v>
      </c>
      <c r="AS556" s="212">
        <v>2818495.3699999996</v>
      </c>
      <c r="AT556" s="212">
        <v>681935.94</v>
      </c>
      <c r="AU556" s="212">
        <v>1352834.21</v>
      </c>
      <c r="AV556" s="212">
        <v>1179229.94</v>
      </c>
      <c r="AW556" s="212">
        <v>496980.05</v>
      </c>
      <c r="AX556" s="212">
        <v>310248.95</v>
      </c>
      <c r="AY556" s="212">
        <v>765586.17999999993</v>
      </c>
      <c r="AZ556" s="212">
        <v>537623.29</v>
      </c>
      <c r="BA556" s="212">
        <v>527106.26</v>
      </c>
      <c r="BB556" s="212">
        <v>4177649.0100000002</v>
      </c>
      <c r="BC556" s="212">
        <v>511962.64999999997</v>
      </c>
      <c r="BD556" s="212">
        <v>6404402.0999999996</v>
      </c>
      <c r="BE556" s="212">
        <v>1620852.7</v>
      </c>
      <c r="BF556" s="212">
        <v>439937.28000000003</v>
      </c>
      <c r="BG556" s="212">
        <v>635979.86</v>
      </c>
      <c r="BH556" s="212">
        <v>3406152.63</v>
      </c>
      <c r="BI556" s="212">
        <v>371500.77</v>
      </c>
      <c r="BJ556" s="212">
        <v>187704.95999999996</v>
      </c>
      <c r="BK556" s="212">
        <v>447762.21</v>
      </c>
      <c r="BL556" s="212">
        <v>420051.52999999997</v>
      </c>
      <c r="BM556" s="212">
        <v>3752898.2</v>
      </c>
      <c r="BN556" s="212">
        <v>1519004.96</v>
      </c>
      <c r="BO556" s="212">
        <v>997761.15</v>
      </c>
      <c r="BP556" s="212">
        <v>1084528.2100000002</v>
      </c>
      <c r="BQ556" s="212">
        <v>802140.48</v>
      </c>
      <c r="BR556" s="212">
        <v>699138.21</v>
      </c>
      <c r="BS556" s="212">
        <v>11499231.049999999</v>
      </c>
      <c r="BT556" s="212">
        <v>1039724.0199999999</v>
      </c>
      <c r="BU556" s="212">
        <v>621739.68999999994</v>
      </c>
      <c r="BV556" s="212">
        <v>4360386.3099999996</v>
      </c>
      <c r="BW556" s="212">
        <v>294350.59999999998</v>
      </c>
      <c r="BX556" s="212">
        <v>789623.58</v>
      </c>
      <c r="BY556" s="212">
        <v>2203414.9800000004</v>
      </c>
      <c r="BZ556" s="212">
        <v>532309.68999999994</v>
      </c>
      <c r="CA556" s="212">
        <v>377854.73</v>
      </c>
      <c r="CB556" s="212">
        <v>553725.87</v>
      </c>
      <c r="CC556" s="212">
        <v>903196.41</v>
      </c>
      <c r="CD556" s="212">
        <v>1763827.82</v>
      </c>
      <c r="CE556" s="212">
        <v>1133360.6300000001</v>
      </c>
      <c r="CF556" s="212">
        <v>1915082.7499999998</v>
      </c>
      <c r="CG556" s="212">
        <v>598804.9</v>
      </c>
      <c r="CH556" s="212">
        <v>578299.31000000006</v>
      </c>
      <c r="CI556" s="212">
        <v>459919.43</v>
      </c>
      <c r="CJ556" s="212">
        <v>467825.73</v>
      </c>
      <c r="CK556" s="212">
        <v>2166382.4699999997</v>
      </c>
      <c r="CL556" s="212">
        <v>361569.17</v>
      </c>
      <c r="CM556" s="212">
        <v>396235.74</v>
      </c>
    </row>
    <row r="557" spans="1:91" s="122" customFormat="1" ht="25.95" customHeight="1">
      <c r="A557" s="343"/>
      <c r="B557" s="122">
        <v>32</v>
      </c>
      <c r="C557" s="217" t="s">
        <v>722</v>
      </c>
      <c r="D557" s="212">
        <v>934132</v>
      </c>
      <c r="E557" s="212">
        <v>30018</v>
      </c>
      <c r="F557" s="212">
        <v>12</v>
      </c>
      <c r="G557" s="212">
        <v>23279.61</v>
      </c>
      <c r="H557" s="212">
        <v>10500</v>
      </c>
      <c r="I557" s="212">
        <v>24499.23</v>
      </c>
      <c r="J557" s="212">
        <v>120012</v>
      </c>
      <c r="K557" s="212">
        <v>23960.799999999999</v>
      </c>
      <c r="L557" s="212">
        <v>0</v>
      </c>
      <c r="M557" s="212">
        <v>41915</v>
      </c>
      <c r="N557" s="212">
        <v>449893</v>
      </c>
      <c r="O557" s="212">
        <v>12</v>
      </c>
      <c r="P557" s="212">
        <v>448794.89</v>
      </c>
      <c r="Q557" s="212">
        <v>58887.54</v>
      </c>
      <c r="R557" s="212">
        <v>53991.82</v>
      </c>
      <c r="S557" s="212">
        <v>41454.26</v>
      </c>
      <c r="T557" s="212">
        <v>150801.04999999999</v>
      </c>
      <c r="U557" s="212">
        <v>52698.57</v>
      </c>
      <c r="V557" s="212">
        <v>55326.03</v>
      </c>
      <c r="W557" s="212">
        <v>179.03</v>
      </c>
      <c r="X557" s="212">
        <v>6165555.7000000002</v>
      </c>
      <c r="Y557" s="212">
        <v>78</v>
      </c>
      <c r="Z557" s="212">
        <v>46257.31</v>
      </c>
      <c r="AA557" s="212">
        <v>314693.42</v>
      </c>
      <c r="AB557" s="212">
        <v>193892.49</v>
      </c>
      <c r="AC557" s="212">
        <v>20762.86</v>
      </c>
      <c r="AD557" s="212">
        <v>30570.92</v>
      </c>
      <c r="AE557" s="212">
        <v>34877.68</v>
      </c>
      <c r="AF557" s="212">
        <v>56484.72</v>
      </c>
      <c r="AG557" s="212">
        <v>11700</v>
      </c>
      <c r="AH557" s="212">
        <v>424295.93</v>
      </c>
      <c r="AI557" s="212">
        <v>1025396.73</v>
      </c>
      <c r="AJ557" s="212">
        <v>77738.510000000009</v>
      </c>
      <c r="AK557" s="212">
        <v>70474.570000000007</v>
      </c>
      <c r="AL557" s="212">
        <v>36673.519999999997</v>
      </c>
      <c r="AM557" s="212">
        <v>302070.28000000003</v>
      </c>
      <c r="AN557" s="212">
        <v>52159.88</v>
      </c>
      <c r="AO557" s="212">
        <v>34310.07</v>
      </c>
      <c r="AP557" s="212">
        <v>29642.6</v>
      </c>
      <c r="AQ557" s="212">
        <v>109266.47</v>
      </c>
      <c r="AR557" s="212">
        <v>18969.48</v>
      </c>
      <c r="AS557" s="212">
        <v>24742.720000000001</v>
      </c>
      <c r="AT557" s="212">
        <v>36303.839999999997</v>
      </c>
      <c r="AU557" s="212">
        <v>46623.74</v>
      </c>
      <c r="AV557" s="212">
        <v>48385.93</v>
      </c>
      <c r="AW557" s="212">
        <v>149012.49</v>
      </c>
      <c r="AX557" s="212">
        <v>18131.77</v>
      </c>
      <c r="AY557" s="212">
        <v>22404.34</v>
      </c>
      <c r="AZ557" s="212">
        <v>29022.46</v>
      </c>
      <c r="BA557" s="212">
        <v>24311.07</v>
      </c>
      <c r="BB557" s="212">
        <v>396909.95</v>
      </c>
      <c r="BC557" s="212">
        <v>19990.830000000002</v>
      </c>
      <c r="BD557" s="212">
        <v>6108742.54</v>
      </c>
      <c r="BE557" s="212">
        <v>446795.14</v>
      </c>
      <c r="BF557" s="212">
        <v>1790</v>
      </c>
      <c r="BG557" s="212">
        <v>24</v>
      </c>
      <c r="BH557" s="212">
        <v>9375.51</v>
      </c>
      <c r="BI557" s="212">
        <v>0</v>
      </c>
      <c r="BJ557" s="212">
        <v>12006</v>
      </c>
      <c r="BK557" s="212">
        <v>120814.55</v>
      </c>
      <c r="BL557" s="212">
        <v>248454.39</v>
      </c>
      <c r="BM557" s="212">
        <v>77004.069999999992</v>
      </c>
      <c r="BN557" s="212">
        <v>207967.47999999998</v>
      </c>
      <c r="BO557" s="212">
        <v>114084</v>
      </c>
      <c r="BP557" s="212">
        <v>286082</v>
      </c>
      <c r="BQ557" s="212">
        <v>253764.67</v>
      </c>
      <c r="BR557" s="212">
        <v>370066</v>
      </c>
      <c r="BS557" s="212">
        <v>337897.14</v>
      </c>
      <c r="BT557" s="212">
        <v>6</v>
      </c>
      <c r="BU557" s="212">
        <v>116905.01000000001</v>
      </c>
      <c r="BV557" s="212">
        <v>471378.57</v>
      </c>
      <c r="BW557" s="212">
        <v>0</v>
      </c>
      <c r="BX557" s="212">
        <v>174931.89</v>
      </c>
      <c r="BY557" s="212">
        <v>379228.85</v>
      </c>
      <c r="BZ557" s="212">
        <v>134782.89000000001</v>
      </c>
      <c r="CA557" s="212">
        <v>160672.9</v>
      </c>
      <c r="CB557" s="212">
        <v>21787.05</v>
      </c>
      <c r="CC557" s="212">
        <v>911.02</v>
      </c>
      <c r="CD557" s="212">
        <v>82170.75</v>
      </c>
      <c r="CE557" s="212">
        <v>18959.61</v>
      </c>
      <c r="CF557" s="212">
        <v>321453.48</v>
      </c>
      <c r="CG557" s="212">
        <v>122852.07</v>
      </c>
      <c r="CH557" s="212">
        <v>12</v>
      </c>
      <c r="CI557" s="212">
        <v>1194.3499999999999</v>
      </c>
      <c r="CJ557" s="212">
        <v>6</v>
      </c>
      <c r="CK557" s="212">
        <v>236</v>
      </c>
      <c r="CL557" s="212">
        <v>333650.18</v>
      </c>
      <c r="CM557" s="212">
        <v>32488.48</v>
      </c>
    </row>
    <row r="558" spans="1:91" s="122" customFormat="1" ht="25.95" customHeight="1">
      <c r="A558" s="343"/>
      <c r="B558" s="122">
        <v>33</v>
      </c>
      <c r="C558" s="218" t="s">
        <v>723</v>
      </c>
      <c r="D558" s="212">
        <v>910770</v>
      </c>
      <c r="E558" s="212">
        <v>157000</v>
      </c>
      <c r="F558" s="212">
        <v>604322.77</v>
      </c>
      <c r="G558" s="212">
        <v>266946.40000000002</v>
      </c>
      <c r="H558" s="212">
        <v>497661.25</v>
      </c>
      <c r="I558" s="212">
        <v>2839980.0199999996</v>
      </c>
      <c r="J558" s="212">
        <v>3390926</v>
      </c>
      <c r="K558" s="212">
        <v>1466098.5</v>
      </c>
      <c r="L558" s="212">
        <v>1765568.65</v>
      </c>
      <c r="M558" s="212">
        <v>465342</v>
      </c>
      <c r="N558" s="212">
        <v>4563249.2300000004</v>
      </c>
      <c r="O558" s="212">
        <v>555718.5</v>
      </c>
      <c r="P558" s="212">
        <v>2941260.15</v>
      </c>
      <c r="Q558" s="212">
        <v>3415081.15</v>
      </c>
      <c r="R558" s="212">
        <v>5473491.1200000001</v>
      </c>
      <c r="S558" s="212">
        <v>1259196.55</v>
      </c>
      <c r="T558" s="212">
        <v>1860853.41</v>
      </c>
      <c r="U558" s="212">
        <v>1429105.8299999998</v>
      </c>
      <c r="V558" s="212">
        <v>298582.93</v>
      </c>
      <c r="W558" s="212">
        <v>738344.75</v>
      </c>
      <c r="X558" s="212">
        <v>1175612.32</v>
      </c>
      <c r="Y558" s="212">
        <v>1441482.5</v>
      </c>
      <c r="Z558" s="212">
        <v>393890</v>
      </c>
      <c r="AA558" s="212">
        <v>2785926.96</v>
      </c>
      <c r="AB558" s="212">
        <v>133095</v>
      </c>
      <c r="AC558" s="212">
        <v>1042886.02</v>
      </c>
      <c r="AD558" s="212">
        <v>40435</v>
      </c>
      <c r="AE558" s="212">
        <v>3053854.25</v>
      </c>
      <c r="AF558" s="212">
        <v>91256</v>
      </c>
      <c r="AG558" s="212">
        <v>2212913.81</v>
      </c>
      <c r="AH558" s="212">
        <v>385689.75</v>
      </c>
      <c r="AI558" s="212">
        <v>2136233.31</v>
      </c>
      <c r="AJ558" s="212">
        <v>392244</v>
      </c>
      <c r="AK558" s="212">
        <v>1760310.3</v>
      </c>
      <c r="AL558" s="212">
        <v>1299975.56</v>
      </c>
      <c r="AM558" s="212">
        <v>173465.1</v>
      </c>
      <c r="AN558" s="212">
        <v>30000</v>
      </c>
      <c r="AO558" s="212">
        <v>224032.35</v>
      </c>
      <c r="AP558" s="212">
        <v>1468526.5</v>
      </c>
      <c r="AQ558" s="212">
        <v>402785.75</v>
      </c>
      <c r="AR558" s="212">
        <v>82039</v>
      </c>
      <c r="AS558" s="212">
        <v>142565.75</v>
      </c>
      <c r="AT558" s="212">
        <v>262803.90000000002</v>
      </c>
      <c r="AU558" s="212">
        <v>675941</v>
      </c>
      <c r="AV558" s="212">
        <v>1039735.5</v>
      </c>
      <c r="AW558" s="212">
        <v>424593.5</v>
      </c>
      <c r="AX558" s="212">
        <v>168548.35</v>
      </c>
      <c r="AY558" s="212">
        <v>404536</v>
      </c>
      <c r="AZ558" s="212">
        <v>272158.15000000002</v>
      </c>
      <c r="BA558" s="212">
        <v>50685.5</v>
      </c>
      <c r="BB558" s="212">
        <v>611798</v>
      </c>
      <c r="BC558" s="212">
        <v>80199.199999999997</v>
      </c>
      <c r="BD558" s="212">
        <v>1049666.5</v>
      </c>
      <c r="BE558" s="212">
        <v>1187608.69</v>
      </c>
      <c r="BF558" s="212">
        <v>1827510.51</v>
      </c>
      <c r="BG558" s="212">
        <v>369455.26</v>
      </c>
      <c r="BH558" s="212">
        <v>1589792.59</v>
      </c>
      <c r="BI558" s="212">
        <v>202293</v>
      </c>
      <c r="BJ558" s="212">
        <v>71175.75</v>
      </c>
      <c r="BK558" s="212">
        <v>1127947.25</v>
      </c>
      <c r="BL558" s="212">
        <v>171555</v>
      </c>
      <c r="BM558" s="212">
        <v>1399527.7</v>
      </c>
      <c r="BN558" s="212">
        <v>1312099.75</v>
      </c>
      <c r="BO558" s="212">
        <v>571294.5</v>
      </c>
      <c r="BP558" s="212">
        <v>780821.75</v>
      </c>
      <c r="BQ558" s="212">
        <v>1055435.0899999999</v>
      </c>
      <c r="BR558" s="212">
        <v>413372.8</v>
      </c>
      <c r="BS558" s="212">
        <v>2705806.69</v>
      </c>
      <c r="BT558" s="212">
        <v>5146936.25</v>
      </c>
      <c r="BU558" s="212">
        <v>808156.35</v>
      </c>
      <c r="BV558" s="212">
        <v>421948.5</v>
      </c>
      <c r="BW558" s="212">
        <v>635111.5</v>
      </c>
      <c r="BX558" s="212">
        <v>93867.199999999997</v>
      </c>
      <c r="BY558" s="212">
        <v>506972.75</v>
      </c>
      <c r="BZ558" s="212">
        <v>250153</v>
      </c>
      <c r="CA558" s="212">
        <v>57356.5</v>
      </c>
      <c r="CB558" s="212">
        <v>398951</v>
      </c>
      <c r="CC558" s="212">
        <v>632647.17000000004</v>
      </c>
      <c r="CD558" s="212">
        <v>623058.98</v>
      </c>
      <c r="CE558" s="212">
        <v>2529740.75</v>
      </c>
      <c r="CF558" s="212">
        <v>4446558.25</v>
      </c>
      <c r="CG558" s="212">
        <v>1674632</v>
      </c>
      <c r="CH558" s="212">
        <v>1066081.75</v>
      </c>
      <c r="CI558" s="212">
        <v>555210</v>
      </c>
      <c r="CJ558" s="212">
        <v>1502741.75</v>
      </c>
      <c r="CK558" s="212">
        <v>2916067.79</v>
      </c>
      <c r="CL558" s="212">
        <v>1043631.5</v>
      </c>
      <c r="CM558" s="212">
        <v>1519251</v>
      </c>
    </row>
    <row r="559" spans="1:91" s="122" customFormat="1" ht="25.95" customHeight="1">
      <c r="A559" s="343"/>
      <c r="B559" s="122">
        <v>34</v>
      </c>
      <c r="C559" s="217" t="s">
        <v>724</v>
      </c>
      <c r="D559" s="212">
        <v>0</v>
      </c>
      <c r="E559" s="212">
        <v>0</v>
      </c>
      <c r="F559" s="212">
        <v>0</v>
      </c>
      <c r="G559" s="212">
        <v>0</v>
      </c>
      <c r="H559" s="212">
        <v>0</v>
      </c>
      <c r="I559" s="212">
        <v>0</v>
      </c>
      <c r="J559" s="212">
        <v>0</v>
      </c>
      <c r="K559" s="212">
        <v>0</v>
      </c>
      <c r="L559" s="212">
        <v>0</v>
      </c>
      <c r="M559" s="212">
        <v>0</v>
      </c>
      <c r="N559" s="212">
        <v>0</v>
      </c>
      <c r="O559" s="212">
        <v>0</v>
      </c>
      <c r="P559" s="212">
        <v>0</v>
      </c>
      <c r="Q559" s="212">
        <v>0</v>
      </c>
      <c r="R559" s="212">
        <v>0</v>
      </c>
      <c r="S559" s="212">
        <v>0</v>
      </c>
      <c r="T559" s="212">
        <v>0</v>
      </c>
      <c r="U559" s="212">
        <v>0</v>
      </c>
      <c r="V559" s="212">
        <v>0</v>
      </c>
      <c r="W559" s="212">
        <v>0</v>
      </c>
      <c r="X559" s="212">
        <v>0</v>
      </c>
      <c r="Y559" s="212">
        <v>0</v>
      </c>
      <c r="Z559" s="212">
        <v>0</v>
      </c>
      <c r="AA559" s="212">
        <v>0</v>
      </c>
      <c r="AB559" s="212">
        <v>0</v>
      </c>
      <c r="AC559" s="212">
        <v>0</v>
      </c>
      <c r="AD559" s="212">
        <v>0</v>
      </c>
      <c r="AE559" s="212">
        <v>0</v>
      </c>
      <c r="AF559" s="212">
        <v>0</v>
      </c>
      <c r="AG559" s="212">
        <v>0</v>
      </c>
      <c r="AH559" s="212">
        <v>0</v>
      </c>
      <c r="AI559" s="212">
        <v>0</v>
      </c>
      <c r="AJ559" s="212">
        <v>0</v>
      </c>
      <c r="AK559" s="212">
        <v>0</v>
      </c>
      <c r="AL559" s="212">
        <v>0</v>
      </c>
      <c r="AM559" s="212">
        <v>0</v>
      </c>
      <c r="AN559" s="212">
        <v>0</v>
      </c>
      <c r="AO559" s="212">
        <v>0</v>
      </c>
      <c r="AP559" s="212">
        <v>0</v>
      </c>
      <c r="AQ559" s="212">
        <v>0</v>
      </c>
      <c r="AR559" s="212">
        <v>0</v>
      </c>
      <c r="AS559" s="212">
        <v>311938</v>
      </c>
      <c r="AT559" s="212">
        <v>0</v>
      </c>
      <c r="AU559" s="212">
        <v>150000</v>
      </c>
      <c r="AV559" s="212">
        <v>0</v>
      </c>
      <c r="AW559" s="212">
        <v>0</v>
      </c>
      <c r="AX559" s="212">
        <v>94100</v>
      </c>
      <c r="AY559" s="212">
        <v>0</v>
      </c>
      <c r="AZ559" s="212">
        <v>0</v>
      </c>
      <c r="BA559" s="212">
        <v>0</v>
      </c>
      <c r="BB559" s="212">
        <v>0</v>
      </c>
      <c r="BC559" s="212">
        <v>0</v>
      </c>
      <c r="BD559" s="212">
        <v>0</v>
      </c>
      <c r="BE559" s="212">
        <v>0</v>
      </c>
      <c r="BF559" s="212">
        <v>387555.89</v>
      </c>
      <c r="BG559" s="212">
        <v>0</v>
      </c>
      <c r="BH559" s="212">
        <v>2770000</v>
      </c>
      <c r="BI559" s="212">
        <v>0</v>
      </c>
      <c r="BJ559" s="212">
        <v>0</v>
      </c>
      <c r="BK559" s="212">
        <v>0</v>
      </c>
      <c r="BL559" s="212">
        <v>0</v>
      </c>
      <c r="BM559" s="212">
        <v>0</v>
      </c>
      <c r="BN559" s="212">
        <v>0</v>
      </c>
      <c r="BO559" s="212">
        <v>0</v>
      </c>
      <c r="BP559" s="212">
        <v>0</v>
      </c>
      <c r="BQ559" s="212">
        <v>0</v>
      </c>
      <c r="BR559" s="212">
        <v>0</v>
      </c>
      <c r="BS559" s="212">
        <v>0</v>
      </c>
      <c r="BT559" s="212">
        <v>0</v>
      </c>
      <c r="BU559" s="212">
        <v>0</v>
      </c>
      <c r="BV559" s="212">
        <v>0</v>
      </c>
      <c r="BW559" s="212">
        <v>0</v>
      </c>
      <c r="BX559" s="212">
        <v>0</v>
      </c>
      <c r="BY559" s="212">
        <v>0</v>
      </c>
      <c r="BZ559" s="212">
        <v>3542.49</v>
      </c>
      <c r="CA559" s="212">
        <v>0</v>
      </c>
      <c r="CB559" s="212">
        <v>0</v>
      </c>
      <c r="CC559" s="212">
        <v>0</v>
      </c>
      <c r="CD559" s="212">
        <v>0</v>
      </c>
      <c r="CE559" s="212">
        <v>0</v>
      </c>
      <c r="CF559" s="212">
        <v>0</v>
      </c>
      <c r="CG559" s="212">
        <v>0</v>
      </c>
      <c r="CH559" s="212">
        <v>0</v>
      </c>
      <c r="CI559" s="212">
        <v>0</v>
      </c>
      <c r="CJ559" s="212">
        <v>0</v>
      </c>
      <c r="CK559" s="212">
        <v>0</v>
      </c>
      <c r="CL559" s="212">
        <v>0</v>
      </c>
      <c r="CM559" s="212">
        <v>0</v>
      </c>
    </row>
    <row r="560" spans="1:91" s="122" customFormat="1" ht="25.95" customHeight="1">
      <c r="A560" s="343"/>
      <c r="B560" s="122">
        <v>35</v>
      </c>
      <c r="C560" s="218" t="s">
        <v>725</v>
      </c>
      <c r="D560" s="212">
        <v>5558500</v>
      </c>
      <c r="E560" s="212">
        <v>1773026.95</v>
      </c>
      <c r="F560" s="212">
        <v>1000924.75</v>
      </c>
      <c r="G560" s="212">
        <v>381990</v>
      </c>
      <c r="H560" s="212">
        <v>147400</v>
      </c>
      <c r="I560" s="212">
        <v>2297714.9500000002</v>
      </c>
      <c r="J560" s="212">
        <v>6205959.4000000004</v>
      </c>
      <c r="K560" s="212">
        <v>6420475.3799999999</v>
      </c>
      <c r="L560" s="212">
        <v>715614</v>
      </c>
      <c r="M560" s="212">
        <v>3456615.37</v>
      </c>
      <c r="N560" s="212">
        <v>1411620.01</v>
      </c>
      <c r="O560" s="212">
        <v>194264</v>
      </c>
      <c r="P560" s="212">
        <v>5971659.8900000006</v>
      </c>
      <c r="Q560" s="212">
        <v>622814.87</v>
      </c>
      <c r="R560" s="212">
        <v>1273357.46</v>
      </c>
      <c r="S560" s="212">
        <v>3281716.01</v>
      </c>
      <c r="T560" s="212">
        <v>59600</v>
      </c>
      <c r="U560" s="212">
        <v>768675.99</v>
      </c>
      <c r="V560" s="212">
        <v>1017443.12</v>
      </c>
      <c r="W560" s="212">
        <v>232932</v>
      </c>
      <c r="X560" s="212">
        <v>880575.51</v>
      </c>
      <c r="Y560" s="212">
        <v>2175964.5699999998</v>
      </c>
      <c r="Z560" s="212">
        <v>647474.46</v>
      </c>
      <c r="AA560" s="212">
        <v>600000</v>
      </c>
      <c r="AB560" s="212">
        <v>17780</v>
      </c>
      <c r="AC560" s="212">
        <v>669084</v>
      </c>
      <c r="AD560" s="212">
        <v>1133154.2</v>
      </c>
      <c r="AE560" s="212">
        <v>968381</v>
      </c>
      <c r="AF560" s="212">
        <v>143766</v>
      </c>
      <c r="AG560" s="212">
        <v>380430</v>
      </c>
      <c r="AH560" s="212">
        <v>239278</v>
      </c>
      <c r="AI560" s="212">
        <v>176603.47</v>
      </c>
      <c r="AJ560" s="212">
        <v>544866</v>
      </c>
      <c r="AK560" s="212">
        <v>665615</v>
      </c>
      <c r="AL560" s="212">
        <v>294137.73</v>
      </c>
      <c r="AM560" s="212">
        <v>0</v>
      </c>
      <c r="AN560" s="212">
        <v>176700</v>
      </c>
      <c r="AO560" s="212">
        <v>4253945</v>
      </c>
      <c r="AP560" s="212">
        <v>139746.9</v>
      </c>
      <c r="AQ560" s="212">
        <v>135071</v>
      </c>
      <c r="AR560" s="212">
        <v>80000</v>
      </c>
      <c r="AS560" s="212">
        <v>2054369.6</v>
      </c>
      <c r="AT560" s="212">
        <v>27002</v>
      </c>
      <c r="AU560" s="212">
        <v>5043405</v>
      </c>
      <c r="AV560" s="212">
        <v>0</v>
      </c>
      <c r="AW560" s="212">
        <v>3994</v>
      </c>
      <c r="AX560" s="212">
        <v>9458</v>
      </c>
      <c r="AY560" s="212">
        <v>0</v>
      </c>
      <c r="AZ560" s="212">
        <v>253890</v>
      </c>
      <c r="BA560" s="212">
        <v>0</v>
      </c>
      <c r="BB560" s="212">
        <v>0</v>
      </c>
      <c r="BC560" s="212">
        <v>22539</v>
      </c>
      <c r="BD560" s="212">
        <v>1257920</v>
      </c>
      <c r="BE560" s="212">
        <v>8703.68</v>
      </c>
      <c r="BF560" s="212">
        <v>10000</v>
      </c>
      <c r="BG560" s="212">
        <v>1540000</v>
      </c>
      <c r="BH560" s="212">
        <v>68356.600000000006</v>
      </c>
      <c r="BI560" s="212">
        <v>0</v>
      </c>
      <c r="BJ560" s="212">
        <v>29600</v>
      </c>
      <c r="BK560" s="212">
        <v>52600</v>
      </c>
      <c r="BL560" s="212">
        <v>212100</v>
      </c>
      <c r="BM560" s="212">
        <v>300000</v>
      </c>
      <c r="BN560" s="212">
        <v>502225</v>
      </c>
      <c r="BO560" s="212">
        <v>214500</v>
      </c>
      <c r="BP560" s="212">
        <v>0</v>
      </c>
      <c r="BQ560" s="212">
        <v>1106269.8799999999</v>
      </c>
      <c r="BR560" s="212">
        <v>87800</v>
      </c>
      <c r="BS560" s="212">
        <v>9993861.129999999</v>
      </c>
      <c r="BT560" s="212">
        <v>272425.25</v>
      </c>
      <c r="BU560" s="212">
        <v>654400</v>
      </c>
      <c r="BV560" s="212">
        <v>1507845.64</v>
      </c>
      <c r="BW560" s="212">
        <v>2144048.34</v>
      </c>
      <c r="BX560" s="212">
        <v>262541</v>
      </c>
      <c r="BY560" s="212">
        <v>622832</v>
      </c>
      <c r="BZ560" s="212">
        <v>6000</v>
      </c>
      <c r="CA560" s="212">
        <v>207700</v>
      </c>
      <c r="CB560" s="212">
        <v>635886.30000000005</v>
      </c>
      <c r="CC560" s="212">
        <v>2533254.3299999996</v>
      </c>
      <c r="CD560" s="212">
        <v>819684.8</v>
      </c>
      <c r="CE560" s="212">
        <v>1951669.11</v>
      </c>
      <c r="CF560" s="212">
        <v>3254903.2399999998</v>
      </c>
      <c r="CG560" s="212">
        <v>229917.92</v>
      </c>
      <c r="CH560" s="212">
        <v>13500.25</v>
      </c>
      <c r="CI560" s="212">
        <v>24328.49</v>
      </c>
      <c r="CJ560" s="212">
        <v>737510.95</v>
      </c>
      <c r="CK560" s="212">
        <v>1461427.29</v>
      </c>
      <c r="CL560" s="212">
        <v>695301.7</v>
      </c>
      <c r="CM560" s="212">
        <v>406251.53</v>
      </c>
    </row>
    <row r="561" spans="1:91" s="122" customFormat="1" ht="25.95" customHeight="1">
      <c r="A561" s="343"/>
      <c r="B561" s="122">
        <v>36</v>
      </c>
      <c r="C561" s="217" t="s">
        <v>726</v>
      </c>
      <c r="D561" s="212">
        <v>1073322.23</v>
      </c>
      <c r="E561" s="212">
        <v>0</v>
      </c>
      <c r="F561" s="212">
        <v>0</v>
      </c>
      <c r="G561" s="212">
        <v>0</v>
      </c>
      <c r="H561" s="212">
        <v>0</v>
      </c>
      <c r="I561" s="212">
        <v>0</v>
      </c>
      <c r="J561" s="212">
        <v>0</v>
      </c>
      <c r="K561" s="212">
        <v>0</v>
      </c>
      <c r="L561" s="212">
        <v>0</v>
      </c>
      <c r="M561" s="212">
        <v>0</v>
      </c>
      <c r="N561" s="212">
        <v>0</v>
      </c>
      <c r="O561" s="212">
        <v>0</v>
      </c>
      <c r="P561" s="212">
        <v>2400</v>
      </c>
      <c r="Q561" s="212">
        <v>0</v>
      </c>
      <c r="R561" s="212">
        <v>0</v>
      </c>
      <c r="S561" s="212">
        <v>0</v>
      </c>
      <c r="T561" s="212">
        <v>0</v>
      </c>
      <c r="U561" s="212">
        <v>0</v>
      </c>
      <c r="V561" s="212">
        <v>0</v>
      </c>
      <c r="W561" s="212">
        <v>0</v>
      </c>
      <c r="X561" s="212">
        <v>14500</v>
      </c>
      <c r="Y561" s="212">
        <v>0</v>
      </c>
      <c r="Z561" s="212">
        <v>0</v>
      </c>
      <c r="AA561" s="212">
        <v>0</v>
      </c>
      <c r="AB561" s="212">
        <v>0</v>
      </c>
      <c r="AC561" s="212">
        <v>0</v>
      </c>
      <c r="AD561" s="212">
        <v>0</v>
      </c>
      <c r="AE561" s="212">
        <v>0</v>
      </c>
      <c r="AF561" s="212">
        <v>0</v>
      </c>
      <c r="AG561" s="212">
        <v>0</v>
      </c>
      <c r="AH561" s="212">
        <v>0</v>
      </c>
      <c r="AI561" s="212">
        <v>0</v>
      </c>
      <c r="AJ561" s="212">
        <v>0</v>
      </c>
      <c r="AK561" s="212">
        <v>0</v>
      </c>
      <c r="AL561" s="212">
        <v>0</v>
      </c>
      <c r="AM561" s="212">
        <v>0</v>
      </c>
      <c r="AN561" s="212">
        <v>0</v>
      </c>
      <c r="AO561" s="212">
        <v>0</v>
      </c>
      <c r="AP561" s="212">
        <v>0</v>
      </c>
      <c r="AQ561" s="212">
        <v>17313.04</v>
      </c>
      <c r="AR561" s="212">
        <v>0</v>
      </c>
      <c r="AS561" s="212">
        <v>3665.03</v>
      </c>
      <c r="AT561" s="212">
        <v>0</v>
      </c>
      <c r="AU561" s="212">
        <v>0</v>
      </c>
      <c r="AV561" s="212">
        <v>0</v>
      </c>
      <c r="AW561" s="212">
        <v>0</v>
      </c>
      <c r="AX561" s="212">
        <v>0</v>
      </c>
      <c r="AY561" s="212">
        <v>0</v>
      </c>
      <c r="AZ561" s="212">
        <v>0</v>
      </c>
      <c r="BA561" s="212">
        <v>0</v>
      </c>
      <c r="BB561" s="212">
        <v>0</v>
      </c>
      <c r="BC561" s="212">
        <v>0</v>
      </c>
      <c r="BD561" s="212">
        <v>1715563.94</v>
      </c>
      <c r="BE561" s="212">
        <v>0</v>
      </c>
      <c r="BF561" s="212">
        <v>0</v>
      </c>
      <c r="BG561" s="212">
        <v>0</v>
      </c>
      <c r="BH561" s="212">
        <v>6850</v>
      </c>
      <c r="BI561" s="212">
        <v>0</v>
      </c>
      <c r="BJ561" s="212">
        <v>0</v>
      </c>
      <c r="BK561" s="212">
        <v>0</v>
      </c>
      <c r="BL561" s="212">
        <v>0</v>
      </c>
      <c r="BM561" s="212">
        <v>556758.35</v>
      </c>
      <c r="BN561" s="212">
        <v>0</v>
      </c>
      <c r="BO561" s="212">
        <v>0</v>
      </c>
      <c r="BP561" s="212">
        <v>0</v>
      </c>
      <c r="BQ561" s="212">
        <v>0</v>
      </c>
      <c r="BR561" s="212">
        <v>0</v>
      </c>
      <c r="BS561" s="212">
        <v>13909187.48</v>
      </c>
      <c r="BT561" s="212">
        <v>0</v>
      </c>
      <c r="BU561" s="212">
        <v>0</v>
      </c>
      <c r="BV561" s="212">
        <v>0</v>
      </c>
      <c r="BW561" s="212">
        <v>0</v>
      </c>
      <c r="BX561" s="212">
        <v>0</v>
      </c>
      <c r="BY561" s="212">
        <v>0</v>
      </c>
      <c r="BZ561" s="212">
        <v>0</v>
      </c>
      <c r="CA561" s="212">
        <v>0</v>
      </c>
      <c r="CB561" s="212">
        <v>0</v>
      </c>
      <c r="CC561" s="212">
        <v>0</v>
      </c>
      <c r="CD561" s="212">
        <v>0</v>
      </c>
      <c r="CE561" s="212">
        <v>0</v>
      </c>
      <c r="CF561" s="212">
        <v>0</v>
      </c>
      <c r="CG561" s="212">
        <v>0</v>
      </c>
      <c r="CH561" s="212">
        <v>0</v>
      </c>
      <c r="CI561" s="212">
        <v>0</v>
      </c>
      <c r="CJ561" s="212">
        <v>0</v>
      </c>
      <c r="CK561" s="212">
        <v>0</v>
      </c>
      <c r="CL561" s="212">
        <v>0</v>
      </c>
      <c r="CM561" s="212">
        <v>0</v>
      </c>
    </row>
    <row r="562" spans="1:91" s="122" customFormat="1" ht="25.95" customHeight="1">
      <c r="A562" s="343"/>
      <c r="B562" s="122">
        <v>37</v>
      </c>
      <c r="C562" s="217" t="s">
        <v>727</v>
      </c>
      <c r="D562" s="212">
        <v>4718947.2700000005</v>
      </c>
      <c r="E562" s="212">
        <v>111303.6</v>
      </c>
      <c r="F562" s="212">
        <v>24573.16</v>
      </c>
      <c r="G562" s="212">
        <v>30437.02</v>
      </c>
      <c r="H562" s="212">
        <v>114311.23000000001</v>
      </c>
      <c r="I562" s="212">
        <v>30258.690000000002</v>
      </c>
      <c r="J562" s="212">
        <v>22746.89</v>
      </c>
      <c r="K562" s="212">
        <v>473917.19</v>
      </c>
      <c r="L562" s="212">
        <v>64947.37000000001</v>
      </c>
      <c r="M562" s="212">
        <v>85643.8</v>
      </c>
      <c r="N562" s="212">
        <v>100797.33</v>
      </c>
      <c r="O562" s="212">
        <v>8420.130000000001</v>
      </c>
      <c r="P562" s="212">
        <v>610986.13</v>
      </c>
      <c r="Q562" s="212">
        <v>169157.5</v>
      </c>
      <c r="R562" s="212">
        <v>84262.87</v>
      </c>
      <c r="S562" s="212">
        <v>1120194.8399999999</v>
      </c>
      <c r="T562" s="212">
        <v>393993.25000000006</v>
      </c>
      <c r="U562" s="212">
        <v>72584.09</v>
      </c>
      <c r="V562" s="212">
        <v>192095.6</v>
      </c>
      <c r="W562" s="212">
        <v>41226.78</v>
      </c>
      <c r="X562" s="212">
        <v>3451270.75</v>
      </c>
      <c r="Y562" s="212">
        <v>39565.659999999996</v>
      </c>
      <c r="Z562" s="212">
        <v>375758</v>
      </c>
      <c r="AA562" s="212">
        <v>166431.85</v>
      </c>
      <c r="AB562" s="212">
        <v>17110.66</v>
      </c>
      <c r="AC562" s="212">
        <v>81668.13</v>
      </c>
      <c r="AD562" s="212">
        <v>507501.45999999996</v>
      </c>
      <c r="AE562" s="212">
        <v>228134.21</v>
      </c>
      <c r="AF562" s="212">
        <v>63210.71</v>
      </c>
      <c r="AG562" s="212">
        <v>58998.94</v>
      </c>
      <c r="AH562" s="212">
        <v>58330.02</v>
      </c>
      <c r="AI562" s="212">
        <v>307476.94</v>
      </c>
      <c r="AJ562" s="212">
        <v>56257.14</v>
      </c>
      <c r="AK562" s="212">
        <v>111510.25</v>
      </c>
      <c r="AL562" s="212">
        <v>7307380.2999999998</v>
      </c>
      <c r="AM562" s="212">
        <v>105803.18000000001</v>
      </c>
      <c r="AN562" s="212">
        <v>58291.11</v>
      </c>
      <c r="AO562" s="212">
        <v>928543.99000000011</v>
      </c>
      <c r="AP562" s="212">
        <v>93533.709999999992</v>
      </c>
      <c r="AQ562" s="212">
        <v>62439.88</v>
      </c>
      <c r="AR562" s="212">
        <v>36222.050000000003</v>
      </c>
      <c r="AS562" s="212">
        <v>315087.31</v>
      </c>
      <c r="AT562" s="212">
        <v>290802.95</v>
      </c>
      <c r="AU562" s="212">
        <v>126923.82</v>
      </c>
      <c r="AV562" s="212">
        <v>95208.45</v>
      </c>
      <c r="AW562" s="212">
        <v>189164.78000000003</v>
      </c>
      <c r="AX562" s="212">
        <v>15713.14</v>
      </c>
      <c r="AY562" s="212">
        <v>128780.56</v>
      </c>
      <c r="AZ562" s="212">
        <v>116566.35</v>
      </c>
      <c r="BA562" s="212">
        <v>16602.93</v>
      </c>
      <c r="BB562" s="212">
        <v>1247302.6400000001</v>
      </c>
      <c r="BC562" s="212">
        <v>37264.369999999995</v>
      </c>
      <c r="BD562" s="212">
        <v>3580921.66</v>
      </c>
      <c r="BE562" s="212">
        <v>864540.4</v>
      </c>
      <c r="BF562" s="212">
        <v>81282.960000000006</v>
      </c>
      <c r="BG562" s="212">
        <v>162542.87</v>
      </c>
      <c r="BH562" s="212">
        <v>386367.61</v>
      </c>
      <c r="BI562" s="212">
        <v>17206.68</v>
      </c>
      <c r="BJ562" s="212">
        <v>28687.98</v>
      </c>
      <c r="BK562" s="212">
        <v>164049.91</v>
      </c>
      <c r="BL562" s="212">
        <v>187457.65999999997</v>
      </c>
      <c r="BM562" s="212">
        <v>2086575.76</v>
      </c>
      <c r="BN562" s="212">
        <v>58964.86</v>
      </c>
      <c r="BO562" s="212">
        <v>84201.090000000011</v>
      </c>
      <c r="BP562" s="212">
        <v>207887.32</v>
      </c>
      <c r="BQ562" s="212">
        <v>194678.83</v>
      </c>
      <c r="BR562" s="212">
        <v>481407.34</v>
      </c>
      <c r="BS562" s="212">
        <v>4941786.8499999996</v>
      </c>
      <c r="BT562" s="212">
        <v>87707.47</v>
      </c>
      <c r="BU562" s="212">
        <v>206523.47</v>
      </c>
      <c r="BV562" s="212">
        <v>1756843.0499999998</v>
      </c>
      <c r="BW562" s="212">
        <v>33253.68</v>
      </c>
      <c r="BX562" s="212">
        <v>189747.66</v>
      </c>
      <c r="BY562" s="212">
        <v>589001.71000000008</v>
      </c>
      <c r="BZ562" s="212">
        <v>49899.189999999995</v>
      </c>
      <c r="CA562" s="212">
        <v>348498.56</v>
      </c>
      <c r="CB562" s="212">
        <v>238061.45</v>
      </c>
      <c r="CC562" s="212">
        <v>538106.35</v>
      </c>
      <c r="CD562" s="212">
        <v>650785.55000000005</v>
      </c>
      <c r="CE562" s="212">
        <v>942175.89999999991</v>
      </c>
      <c r="CF562" s="212">
        <v>343361.5</v>
      </c>
      <c r="CG562" s="212">
        <v>24812.5</v>
      </c>
      <c r="CH562" s="212">
        <v>70063.37</v>
      </c>
      <c r="CI562" s="212">
        <v>69663.960000000006</v>
      </c>
      <c r="CJ562" s="212">
        <v>44150.94</v>
      </c>
      <c r="CK562" s="212">
        <v>610139.41999999993</v>
      </c>
      <c r="CL562" s="212">
        <v>129522.59999999999</v>
      </c>
      <c r="CM562" s="212">
        <v>80349.55</v>
      </c>
    </row>
    <row r="563" spans="1:91" s="122" customFormat="1" ht="25.95" customHeight="1">
      <c r="A563" s="343"/>
      <c r="B563" s="122">
        <v>38</v>
      </c>
      <c r="C563" s="217" t="s">
        <v>728</v>
      </c>
      <c r="D563" s="212">
        <v>22165625.899999999</v>
      </c>
      <c r="E563" s="212">
        <v>2068477.3099999998</v>
      </c>
      <c r="F563" s="212">
        <v>984332.81000000017</v>
      </c>
      <c r="G563" s="212">
        <v>1817740.32</v>
      </c>
      <c r="H563" s="212">
        <v>1612221.1099999996</v>
      </c>
      <c r="I563" s="212">
        <v>1297532.3899999999</v>
      </c>
      <c r="J563" s="212">
        <v>1553230.6</v>
      </c>
      <c r="K563" s="212">
        <v>3183543.67</v>
      </c>
      <c r="L563" s="212">
        <v>1773865.9700000002</v>
      </c>
      <c r="M563" s="212">
        <v>3043430.97</v>
      </c>
      <c r="N563" s="212">
        <v>6073064.2599999998</v>
      </c>
      <c r="O563" s="212">
        <v>1928287.6700000002</v>
      </c>
      <c r="P563" s="212">
        <v>14493043.1</v>
      </c>
      <c r="Q563" s="212">
        <v>1974392.23</v>
      </c>
      <c r="R563" s="212">
        <v>1922197.2</v>
      </c>
      <c r="S563" s="212">
        <v>4182462.4000000008</v>
      </c>
      <c r="T563" s="212">
        <v>2129559.81</v>
      </c>
      <c r="U563" s="212">
        <v>2355012.7100000004</v>
      </c>
      <c r="V563" s="212">
        <v>1118323.1199999999</v>
      </c>
      <c r="W563" s="212">
        <v>583266.36999999988</v>
      </c>
      <c r="X563" s="212">
        <v>24581317.900000002</v>
      </c>
      <c r="Y563" s="212">
        <v>2377938.4899999998</v>
      </c>
      <c r="Z563" s="212">
        <v>3291059.3000000003</v>
      </c>
      <c r="AA563" s="212">
        <v>2427502.9000000004</v>
      </c>
      <c r="AB563" s="212">
        <v>1204329.4599999997</v>
      </c>
      <c r="AC563" s="212">
        <v>1416264.1199999999</v>
      </c>
      <c r="AD563" s="212">
        <v>2142005.2799999993</v>
      </c>
      <c r="AE563" s="212">
        <v>5420587.6100000003</v>
      </c>
      <c r="AF563" s="212">
        <v>1523028.7000000002</v>
      </c>
      <c r="AG563" s="212">
        <v>1457418.0100000002</v>
      </c>
      <c r="AH563" s="212">
        <v>2206089.15</v>
      </c>
      <c r="AI563" s="212">
        <v>2668615.4700000002</v>
      </c>
      <c r="AJ563" s="212">
        <v>2370487.9700000002</v>
      </c>
      <c r="AK563" s="212">
        <v>1854220.0200000003</v>
      </c>
      <c r="AL563" s="212">
        <v>38497128.199999988</v>
      </c>
      <c r="AM563" s="212">
        <v>1985182.77</v>
      </c>
      <c r="AN563" s="212">
        <v>1162206.4799999997</v>
      </c>
      <c r="AO563" s="212">
        <v>3380544.96</v>
      </c>
      <c r="AP563" s="212">
        <v>3458009.5899999994</v>
      </c>
      <c r="AQ563" s="212">
        <v>2562594.5699999998</v>
      </c>
      <c r="AR563" s="212">
        <v>1126228.49</v>
      </c>
      <c r="AS563" s="212">
        <v>13643167.91</v>
      </c>
      <c r="AT563" s="212">
        <v>1829637.8499999999</v>
      </c>
      <c r="AU563" s="212">
        <v>4299842.96</v>
      </c>
      <c r="AV563" s="212">
        <v>3038217.2600000002</v>
      </c>
      <c r="AW563" s="212">
        <v>1297792.71</v>
      </c>
      <c r="AX563" s="212">
        <v>1215215.68</v>
      </c>
      <c r="AY563" s="212">
        <v>2051551.09</v>
      </c>
      <c r="AZ563" s="212">
        <v>2048714.7300000002</v>
      </c>
      <c r="BA563" s="212">
        <v>2665402.4999999991</v>
      </c>
      <c r="BB563" s="212">
        <v>14872407.26</v>
      </c>
      <c r="BC563" s="212">
        <v>2545360.85</v>
      </c>
      <c r="BD563" s="212">
        <v>24104781.859999999</v>
      </c>
      <c r="BE563" s="212">
        <v>4551554.16</v>
      </c>
      <c r="BF563" s="212">
        <v>1078227.8599999999</v>
      </c>
      <c r="BG563" s="212">
        <v>4262577.84</v>
      </c>
      <c r="BH563" s="212">
        <v>16587691.16</v>
      </c>
      <c r="BI563" s="212">
        <v>1185626.32</v>
      </c>
      <c r="BJ563" s="212">
        <v>2243855.9599999995</v>
      </c>
      <c r="BK563" s="212">
        <v>1331646.03</v>
      </c>
      <c r="BL563" s="212">
        <v>2285484.1800000002</v>
      </c>
      <c r="BM563" s="212">
        <v>16557860.309999999</v>
      </c>
      <c r="BN563" s="212">
        <v>3580634.77</v>
      </c>
      <c r="BO563" s="212">
        <v>3209685.16</v>
      </c>
      <c r="BP563" s="212">
        <v>4155960.9399999995</v>
      </c>
      <c r="BQ563" s="212">
        <v>2860431.8600000003</v>
      </c>
      <c r="BR563" s="212">
        <v>2512868.2400000007</v>
      </c>
      <c r="BS563" s="212">
        <v>61652714.450000003</v>
      </c>
      <c r="BT563" s="212">
        <v>2879249.1499999994</v>
      </c>
      <c r="BU563" s="212">
        <v>1865698.3899999997</v>
      </c>
      <c r="BV563" s="212">
        <v>17863548.219999999</v>
      </c>
      <c r="BW563" s="212">
        <v>1323206.5800000003</v>
      </c>
      <c r="BX563" s="212">
        <v>2753161.3000000003</v>
      </c>
      <c r="BY563" s="212">
        <v>9905180.8399999999</v>
      </c>
      <c r="BZ563" s="212">
        <v>2058520.5800000003</v>
      </c>
      <c r="CA563" s="212">
        <v>1556304.8699999996</v>
      </c>
      <c r="CB563" s="212">
        <v>2443327.1499999994</v>
      </c>
      <c r="CC563" s="212">
        <v>2688010.9100000006</v>
      </c>
      <c r="CD563" s="212">
        <v>7931145.4899999993</v>
      </c>
      <c r="CE563" s="212">
        <v>2404239.1199999996</v>
      </c>
      <c r="CF563" s="212">
        <v>6456921.6499999994</v>
      </c>
      <c r="CG563" s="212">
        <v>1741659.3199999998</v>
      </c>
      <c r="CH563" s="212">
        <v>1238235.81</v>
      </c>
      <c r="CI563" s="212">
        <v>1541214.0999999999</v>
      </c>
      <c r="CJ563" s="212">
        <v>1005290.38</v>
      </c>
      <c r="CK563" s="212">
        <v>9152362.9199999981</v>
      </c>
      <c r="CL563" s="212">
        <v>2237633.1399999997</v>
      </c>
      <c r="CM563" s="212">
        <v>1808703.3300000003</v>
      </c>
    </row>
    <row r="564" spans="1:91" s="220" customFormat="1" ht="25.95" customHeight="1">
      <c r="A564" s="343"/>
      <c r="C564" s="221" t="s">
        <v>729</v>
      </c>
      <c r="D564" s="219">
        <v>271392016.00999999</v>
      </c>
      <c r="E564" s="219">
        <v>34669628.870000005</v>
      </c>
      <c r="F564" s="219">
        <v>29624459.289999995</v>
      </c>
      <c r="G564" s="219">
        <v>36011901.730000004</v>
      </c>
      <c r="H564" s="219">
        <v>21129955.060000002</v>
      </c>
      <c r="I564" s="219">
        <v>36772806.269999996</v>
      </c>
      <c r="J564" s="219">
        <v>48160945.690000005</v>
      </c>
      <c r="K564" s="219">
        <v>70798035.290000007</v>
      </c>
      <c r="L564" s="219">
        <v>33409130.960000005</v>
      </c>
      <c r="M564" s="219">
        <v>41586167.769999988</v>
      </c>
      <c r="N564" s="219">
        <v>86302662.430000007</v>
      </c>
      <c r="O564" s="219">
        <v>12321187.42</v>
      </c>
      <c r="P564" s="219">
        <v>190576189.74000004</v>
      </c>
      <c r="Q564" s="219">
        <v>36963997.82</v>
      </c>
      <c r="R564" s="219">
        <v>49696469.240000002</v>
      </c>
      <c r="S564" s="219">
        <v>64530838.729999997</v>
      </c>
      <c r="T564" s="219">
        <v>35286234.699999996</v>
      </c>
      <c r="U564" s="219">
        <v>33369054.559999999</v>
      </c>
      <c r="V564" s="219">
        <v>26754547.980000008</v>
      </c>
      <c r="W564" s="219">
        <v>15970982.199999999</v>
      </c>
      <c r="X564" s="219">
        <v>330602688.63</v>
      </c>
      <c r="Y564" s="219">
        <v>24892687.339999996</v>
      </c>
      <c r="Z564" s="219">
        <v>40252001.350000001</v>
      </c>
      <c r="AA564" s="219">
        <v>34169176.160000004</v>
      </c>
      <c r="AB564" s="219">
        <v>17283482.570000004</v>
      </c>
      <c r="AC564" s="219">
        <v>19687685.939999998</v>
      </c>
      <c r="AD564" s="219">
        <v>24610734.910000004</v>
      </c>
      <c r="AE564" s="219">
        <v>90249838.270000011</v>
      </c>
      <c r="AF564" s="219">
        <v>22445592.029999997</v>
      </c>
      <c r="AG564" s="219">
        <v>27514073.890000004</v>
      </c>
      <c r="AH564" s="219">
        <v>33885320.609999999</v>
      </c>
      <c r="AI564" s="219">
        <v>49907346.359999992</v>
      </c>
      <c r="AJ564" s="219">
        <v>28553540.470000003</v>
      </c>
      <c r="AK564" s="219">
        <v>20624142.659999996</v>
      </c>
      <c r="AL564" s="219">
        <v>689313808.88999987</v>
      </c>
      <c r="AM564" s="219">
        <v>31260847.030000001</v>
      </c>
      <c r="AN564" s="219">
        <v>23516211.310000002</v>
      </c>
      <c r="AO564" s="219">
        <v>63514255.650000006</v>
      </c>
      <c r="AP564" s="219">
        <v>55306556.369999997</v>
      </c>
      <c r="AQ564" s="219">
        <v>34483762.810000002</v>
      </c>
      <c r="AR564" s="219">
        <v>14211968.450000001</v>
      </c>
      <c r="AS564" s="219">
        <v>134693438.5</v>
      </c>
      <c r="AT564" s="219">
        <v>29969552.300000001</v>
      </c>
      <c r="AU564" s="219">
        <v>61096232.780000001</v>
      </c>
      <c r="AV564" s="219">
        <v>50378128.469999991</v>
      </c>
      <c r="AW564" s="219">
        <v>27102317.790000003</v>
      </c>
      <c r="AX564" s="219">
        <v>19380284.57</v>
      </c>
      <c r="AY564" s="219">
        <v>30218076.43</v>
      </c>
      <c r="AZ564" s="219">
        <v>26133670.59</v>
      </c>
      <c r="BA564" s="219">
        <v>24431461.059999999</v>
      </c>
      <c r="BB564" s="219">
        <v>154704941.90999997</v>
      </c>
      <c r="BC564" s="219">
        <v>24566561.469999995</v>
      </c>
      <c r="BD564" s="219">
        <v>273390577.47000003</v>
      </c>
      <c r="BE564" s="219">
        <v>74795379.930000007</v>
      </c>
      <c r="BF564" s="219">
        <v>25401410.050000004</v>
      </c>
      <c r="BG564" s="219">
        <v>31573278.910000004</v>
      </c>
      <c r="BH564" s="219">
        <v>173541785.78</v>
      </c>
      <c r="BI564" s="219">
        <v>16870198.709999997</v>
      </c>
      <c r="BJ564" s="219">
        <v>14183582.270000001</v>
      </c>
      <c r="BK564" s="219">
        <v>22575913.020000003</v>
      </c>
      <c r="BL564" s="219">
        <v>20113451.419999998</v>
      </c>
      <c r="BM564" s="219">
        <v>194799472.99999997</v>
      </c>
      <c r="BN564" s="219">
        <v>50175074.980000012</v>
      </c>
      <c r="BO564" s="219">
        <v>37409725.549999997</v>
      </c>
      <c r="BP564" s="219">
        <v>60893465.61999999</v>
      </c>
      <c r="BQ564" s="219">
        <v>41230678.869999997</v>
      </c>
      <c r="BR564" s="219">
        <v>29734793.800000004</v>
      </c>
      <c r="BS564" s="219">
        <v>1104294275.8900001</v>
      </c>
      <c r="BT564" s="219">
        <v>45112428.469999999</v>
      </c>
      <c r="BU564" s="219">
        <v>35487046.010000005</v>
      </c>
      <c r="BV564" s="219">
        <v>179696906.98000002</v>
      </c>
      <c r="BW564" s="219">
        <v>14060255.289999999</v>
      </c>
      <c r="BX564" s="219">
        <v>30450582.439999998</v>
      </c>
      <c r="BY564" s="219">
        <v>92120829.429999977</v>
      </c>
      <c r="BZ564" s="219">
        <v>23056373.580000006</v>
      </c>
      <c r="CA564" s="219">
        <v>22888613.029999997</v>
      </c>
      <c r="CB564" s="219">
        <v>29559132.23</v>
      </c>
      <c r="CC564" s="219">
        <v>48158988.460000001</v>
      </c>
      <c r="CD564" s="219">
        <v>81284374.559999987</v>
      </c>
      <c r="CE564" s="219">
        <v>43309523.909999996</v>
      </c>
      <c r="CF564" s="219">
        <v>77383829.679999992</v>
      </c>
      <c r="CG564" s="219">
        <v>23810713.460000005</v>
      </c>
      <c r="CH564" s="219">
        <v>20997255.459999997</v>
      </c>
      <c r="CI564" s="219">
        <v>20329172.659999996</v>
      </c>
      <c r="CJ564" s="219">
        <v>21598356.449999999</v>
      </c>
      <c r="CK564" s="219">
        <v>99509755.280000016</v>
      </c>
      <c r="CL564" s="219">
        <v>18754466.199999996</v>
      </c>
      <c r="CM564" s="219">
        <v>17275910.719999999</v>
      </c>
    </row>
    <row r="565" spans="1:91" s="122" customFormat="1" ht="25.95" customHeight="1"/>
    <row r="566" spans="1:91" s="122" customFormat="1" ht="25.95" customHeight="1"/>
    <row r="567" spans="1:91" s="122" customFormat="1" ht="25.95" customHeight="1"/>
    <row r="568" spans="1:91" s="122" customFormat="1" ht="25.95" customHeight="1"/>
    <row r="569" spans="1:91" s="122" customFormat="1" ht="25.95" customHeight="1"/>
  </sheetData>
  <autoFilter ref="A3:CM445" xr:uid="{B459C43A-F8FF-4C37-BE62-9AA5809C75FF}">
    <filterColumn colId="0">
      <filters>
        <filter val="38"/>
      </filters>
    </filterColumn>
  </autoFilter>
  <mergeCells count="1">
    <mergeCell ref="A516:A5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D3A16-7391-4FD4-AB80-1B72C61E694C}">
  <dimension ref="A1:AY93"/>
  <sheetViews>
    <sheetView topLeftCell="G1" zoomScale="70" zoomScaleNormal="70" workbookViewId="0">
      <pane ySplit="2" topLeftCell="A3" activePane="bottomLeft" state="frozen"/>
      <selection pane="bottomLeft" sqref="A1:F1048576"/>
    </sheetView>
  </sheetViews>
  <sheetFormatPr defaultColWidth="8.69921875" defaultRowHeight="24.6"/>
  <cols>
    <col min="1" max="1" width="8.69921875" style="162"/>
    <col min="2" max="2" width="11.69921875" style="293" customWidth="1"/>
    <col min="3" max="3" width="7.69921875" style="293" customWidth="1"/>
    <col min="4" max="5" width="15.5" style="183" customWidth="1"/>
    <col min="6" max="6" width="30" style="162" customWidth="1"/>
    <col min="7" max="7" width="14.3984375" style="162" customWidth="1"/>
    <col min="8" max="8" width="13.8984375" style="162" customWidth="1"/>
    <col min="9" max="10" width="12.59765625" style="162" bestFit="1" customWidth="1"/>
    <col min="11" max="11" width="14.19921875" style="162" customWidth="1"/>
    <col min="12" max="12" width="13.8984375" style="162" customWidth="1"/>
    <col min="13" max="14" width="14.19921875" style="162" customWidth="1"/>
    <col min="15" max="15" width="13.19921875" style="162" customWidth="1"/>
    <col min="16" max="16" width="13.3984375" style="162" customWidth="1"/>
    <col min="17" max="17" width="14.5" style="162" customWidth="1"/>
    <col min="18" max="18" width="12" style="162" customWidth="1"/>
    <col min="19" max="19" width="15.3984375" style="162" customWidth="1"/>
    <col min="20" max="21" width="14.69921875" style="162" customWidth="1"/>
    <col min="22" max="22" width="16.59765625" style="162" customWidth="1"/>
    <col min="23" max="23" width="13.69921875" style="162" customWidth="1"/>
    <col min="24" max="24" width="12.59765625" style="162" customWidth="1"/>
    <col min="25" max="25" width="14.5" style="162" customWidth="1"/>
    <col min="26" max="26" width="18.19921875" style="162" customWidth="1"/>
    <col min="27" max="27" width="8.69921875" style="162"/>
    <col min="28" max="51" width="9" customWidth="1"/>
    <col min="52" max="16384" width="8.69921875" style="162"/>
  </cols>
  <sheetData>
    <row r="1" spans="1:27">
      <c r="B1" s="292"/>
      <c r="C1" s="292"/>
      <c r="D1" s="285"/>
      <c r="E1" s="285"/>
      <c r="F1" s="287"/>
      <c r="G1" s="344" t="s">
        <v>690</v>
      </c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158"/>
      <c r="W1" s="159"/>
      <c r="X1" s="160"/>
      <c r="Y1" s="160"/>
      <c r="Z1" s="161" t="s">
        <v>691</v>
      </c>
    </row>
    <row r="2" spans="1:27" ht="76.2" customHeight="1">
      <c r="B2" s="292"/>
      <c r="C2" s="292"/>
      <c r="D2" s="285"/>
      <c r="E2" s="285"/>
      <c r="F2" s="286"/>
      <c r="G2" s="345" t="s">
        <v>270</v>
      </c>
      <c r="H2" s="345"/>
      <c r="I2" s="345"/>
      <c r="J2" s="345"/>
      <c r="K2" s="289" t="s">
        <v>276</v>
      </c>
      <c r="L2" s="289" t="s">
        <v>275</v>
      </c>
      <c r="M2" s="289" t="s">
        <v>692</v>
      </c>
      <c r="N2" s="289" t="s">
        <v>693</v>
      </c>
      <c r="O2" s="289" t="s">
        <v>694</v>
      </c>
      <c r="P2" s="288" t="s">
        <v>695</v>
      </c>
      <c r="Q2" s="289" t="s">
        <v>142</v>
      </c>
      <c r="R2" s="288" t="s">
        <v>696</v>
      </c>
      <c r="S2" s="289" t="s">
        <v>697</v>
      </c>
      <c r="T2" s="289" t="s">
        <v>698</v>
      </c>
      <c r="U2" s="289" t="s">
        <v>699</v>
      </c>
      <c r="V2" s="163" t="s">
        <v>700</v>
      </c>
      <c r="W2" s="164" t="s">
        <v>701</v>
      </c>
      <c r="X2" s="165" t="s">
        <v>702</v>
      </c>
      <c r="Y2" s="165" t="s">
        <v>703</v>
      </c>
      <c r="Z2" s="166" t="s">
        <v>1339</v>
      </c>
    </row>
    <row r="3" spans="1:27" ht="70.5" customHeight="1">
      <c r="A3" s="294" t="s">
        <v>1358</v>
      </c>
      <c r="B3" s="294" t="s">
        <v>1357</v>
      </c>
      <c r="C3" s="121" t="s">
        <v>247</v>
      </c>
      <c r="D3" s="121" t="s">
        <v>42</v>
      </c>
      <c r="E3" s="121" t="s">
        <v>164</v>
      </c>
      <c r="F3" s="121" t="s">
        <v>1356</v>
      </c>
      <c r="G3" s="167" t="s">
        <v>704</v>
      </c>
      <c r="H3" s="167" t="s">
        <v>705</v>
      </c>
      <c r="I3" s="167" t="s">
        <v>706</v>
      </c>
      <c r="J3" s="167" t="s">
        <v>707</v>
      </c>
      <c r="K3" s="290">
        <v>5</v>
      </c>
      <c r="L3" s="290">
        <v>6</v>
      </c>
      <c r="M3" s="290">
        <v>7</v>
      </c>
      <c r="N3" s="290">
        <v>8</v>
      </c>
      <c r="O3" s="290">
        <v>9</v>
      </c>
      <c r="P3" s="290">
        <v>10</v>
      </c>
      <c r="Q3" s="290">
        <v>11</v>
      </c>
      <c r="R3" s="290">
        <v>12</v>
      </c>
      <c r="S3" s="290">
        <v>13</v>
      </c>
      <c r="T3" s="290">
        <v>14</v>
      </c>
      <c r="U3" s="290">
        <v>15</v>
      </c>
      <c r="V3" s="169">
        <v>16</v>
      </c>
      <c r="W3" s="170">
        <v>17</v>
      </c>
      <c r="X3" s="168">
        <v>18</v>
      </c>
      <c r="Y3" s="168">
        <v>19</v>
      </c>
      <c r="Z3" s="171"/>
      <c r="AA3" s="122"/>
    </row>
    <row r="4" spans="1:27">
      <c r="A4" s="295">
        <v>72</v>
      </c>
      <c r="B4" s="237">
        <v>1</v>
      </c>
      <c r="C4" s="237">
        <v>1</v>
      </c>
      <c r="D4" s="212" t="s">
        <v>45</v>
      </c>
      <c r="E4" s="212" t="s">
        <v>159</v>
      </c>
      <c r="F4" s="282" t="s">
        <v>315</v>
      </c>
      <c r="G4" s="213">
        <v>2338566.94</v>
      </c>
      <c r="H4" s="212">
        <v>751152.11</v>
      </c>
      <c r="I4" s="213">
        <v>802590.39</v>
      </c>
      <c r="J4" s="212">
        <v>0</v>
      </c>
      <c r="K4" s="212">
        <v>37062</v>
      </c>
      <c r="L4" s="213">
        <v>1404629.0799999998</v>
      </c>
      <c r="M4" s="212">
        <v>32870</v>
      </c>
      <c r="N4" s="213">
        <v>0</v>
      </c>
      <c r="O4" s="212">
        <v>138840.5</v>
      </c>
      <c r="P4" s="213">
        <v>2000</v>
      </c>
      <c r="Q4" s="212">
        <v>100078</v>
      </c>
      <c r="R4" s="213">
        <v>0</v>
      </c>
      <c r="S4" s="212">
        <v>0</v>
      </c>
      <c r="T4" s="213">
        <v>0</v>
      </c>
      <c r="U4" s="212">
        <v>420480</v>
      </c>
      <c r="V4" s="213">
        <v>3407528.76</v>
      </c>
      <c r="W4" s="212">
        <v>139161.5</v>
      </c>
      <c r="X4" s="213">
        <v>0</v>
      </c>
      <c r="Y4" s="212">
        <v>992153.7</v>
      </c>
      <c r="Z4" s="64">
        <f t="shared" ref="Z4:Z35" si="0">SUM(G4:Y4)</f>
        <v>10567112.979999999</v>
      </c>
      <c r="AA4" s="122"/>
    </row>
    <row r="5" spans="1:27">
      <c r="A5" s="295">
        <v>25</v>
      </c>
      <c r="B5" s="237">
        <v>2</v>
      </c>
      <c r="C5" s="237">
        <v>1</v>
      </c>
      <c r="D5" s="212" t="s">
        <v>53</v>
      </c>
      <c r="E5" s="212" t="s">
        <v>160</v>
      </c>
      <c r="F5" s="282" t="s">
        <v>336</v>
      </c>
      <c r="G5" s="213">
        <v>11037236.82</v>
      </c>
      <c r="H5" s="212">
        <v>123614</v>
      </c>
      <c r="I5" s="213">
        <v>6255543.5899999999</v>
      </c>
      <c r="J5" s="212">
        <v>0</v>
      </c>
      <c r="K5" s="212">
        <v>133381.00000000003</v>
      </c>
      <c r="L5" s="213">
        <v>999550.78</v>
      </c>
      <c r="M5" s="212">
        <v>59902</v>
      </c>
      <c r="N5" s="213">
        <v>0</v>
      </c>
      <c r="O5" s="212">
        <v>182812.55</v>
      </c>
      <c r="P5" s="213">
        <v>0</v>
      </c>
      <c r="Q5" s="212">
        <v>372249</v>
      </c>
      <c r="R5" s="213">
        <v>7321.6200000000026</v>
      </c>
      <c r="S5" s="212">
        <v>0</v>
      </c>
      <c r="T5" s="213">
        <v>0</v>
      </c>
      <c r="U5" s="212">
        <v>0</v>
      </c>
      <c r="V5" s="213">
        <v>5404928.6500000004</v>
      </c>
      <c r="W5" s="212">
        <v>209294.58000000002</v>
      </c>
      <c r="X5" s="213">
        <v>0</v>
      </c>
      <c r="Y5" s="212">
        <v>319473.95999999996</v>
      </c>
      <c r="Z5" s="64">
        <f t="shared" si="0"/>
        <v>25105308.550000004</v>
      </c>
      <c r="AA5" s="122"/>
    </row>
    <row r="6" spans="1:27">
      <c r="A6" s="295">
        <v>20</v>
      </c>
      <c r="B6" s="237">
        <v>3</v>
      </c>
      <c r="C6" s="237">
        <v>1</v>
      </c>
      <c r="D6" s="212" t="s">
        <v>55</v>
      </c>
      <c r="E6" s="212" t="s">
        <v>158</v>
      </c>
      <c r="F6" s="282" t="s">
        <v>304</v>
      </c>
      <c r="G6" s="213">
        <v>10711143.359999999</v>
      </c>
      <c r="H6" s="212">
        <v>269012.5</v>
      </c>
      <c r="I6" s="213">
        <v>4931801.28</v>
      </c>
      <c r="J6" s="212">
        <v>15700</v>
      </c>
      <c r="K6" s="212">
        <v>189168.76999999996</v>
      </c>
      <c r="L6" s="213">
        <v>1225917.68</v>
      </c>
      <c r="M6" s="212">
        <v>43056.5</v>
      </c>
      <c r="N6" s="213">
        <v>1795</v>
      </c>
      <c r="O6" s="212">
        <v>232237.26</v>
      </c>
      <c r="P6" s="213">
        <v>-4920.8000000000029</v>
      </c>
      <c r="Q6" s="212">
        <v>379693.5</v>
      </c>
      <c r="R6" s="213">
        <v>42172.45</v>
      </c>
      <c r="S6" s="212">
        <v>0</v>
      </c>
      <c r="T6" s="213">
        <v>0</v>
      </c>
      <c r="U6" s="212">
        <v>0</v>
      </c>
      <c r="V6" s="213">
        <v>5545762.9000000004</v>
      </c>
      <c r="W6" s="212">
        <v>219144.12</v>
      </c>
      <c r="X6" s="213">
        <v>0</v>
      </c>
      <c r="Y6" s="212">
        <v>315170.08</v>
      </c>
      <c r="Z6" s="64">
        <f t="shared" si="0"/>
        <v>24116854.599999998</v>
      </c>
      <c r="AA6" s="122"/>
    </row>
    <row r="7" spans="1:27">
      <c r="A7" s="295">
        <v>41</v>
      </c>
      <c r="B7" s="237">
        <v>4</v>
      </c>
      <c r="C7" s="237">
        <v>1</v>
      </c>
      <c r="D7" s="212" t="s">
        <v>49</v>
      </c>
      <c r="E7" s="212" t="s">
        <v>162</v>
      </c>
      <c r="F7" s="282" t="s">
        <v>361</v>
      </c>
      <c r="G7" s="213">
        <v>5471949.1299999999</v>
      </c>
      <c r="H7" s="212">
        <v>109233.07</v>
      </c>
      <c r="I7" s="213">
        <v>4190933.01</v>
      </c>
      <c r="J7" s="212">
        <v>84600</v>
      </c>
      <c r="K7" s="212">
        <v>126303.09</v>
      </c>
      <c r="L7" s="213">
        <v>683714.35</v>
      </c>
      <c r="M7" s="212">
        <v>46281</v>
      </c>
      <c r="N7" s="213">
        <v>0</v>
      </c>
      <c r="O7" s="212">
        <v>198456.77</v>
      </c>
      <c r="P7" s="213">
        <v>215</v>
      </c>
      <c r="Q7" s="212">
        <v>192041.5</v>
      </c>
      <c r="R7" s="213">
        <v>0</v>
      </c>
      <c r="S7" s="212">
        <v>0</v>
      </c>
      <c r="T7" s="213">
        <v>0</v>
      </c>
      <c r="U7" s="212">
        <v>0</v>
      </c>
      <c r="V7" s="213">
        <v>5091623.62</v>
      </c>
      <c r="W7" s="212">
        <v>210368.6</v>
      </c>
      <c r="X7" s="213">
        <v>0</v>
      </c>
      <c r="Y7" s="212">
        <v>724894.76</v>
      </c>
      <c r="Z7" s="64">
        <f t="shared" si="0"/>
        <v>17130613.899999999</v>
      </c>
      <c r="AA7" s="122"/>
    </row>
    <row r="8" spans="1:27">
      <c r="A8" s="295">
        <v>88</v>
      </c>
      <c r="B8" s="237">
        <v>5</v>
      </c>
      <c r="C8" s="237">
        <v>1</v>
      </c>
      <c r="D8" s="212" t="s">
        <v>45</v>
      </c>
      <c r="E8" s="212" t="s">
        <v>166</v>
      </c>
      <c r="F8" s="282" t="s">
        <v>331</v>
      </c>
      <c r="G8" s="213">
        <v>10303740.639999999</v>
      </c>
      <c r="H8" s="212">
        <v>1620978.3800000001</v>
      </c>
      <c r="I8" s="213">
        <v>1999260.13</v>
      </c>
      <c r="J8" s="212">
        <v>3350</v>
      </c>
      <c r="K8" s="212">
        <v>320228.25</v>
      </c>
      <c r="L8" s="213">
        <v>595998.05999999994</v>
      </c>
      <c r="M8" s="212">
        <v>148616.4</v>
      </c>
      <c r="N8" s="213">
        <v>0</v>
      </c>
      <c r="O8" s="212">
        <v>73398.91</v>
      </c>
      <c r="P8" s="213">
        <v>6398.04</v>
      </c>
      <c r="Q8" s="212">
        <v>281218</v>
      </c>
      <c r="R8" s="213">
        <v>0</v>
      </c>
      <c r="S8" s="212">
        <v>0</v>
      </c>
      <c r="T8" s="213">
        <v>0</v>
      </c>
      <c r="U8" s="212">
        <v>0</v>
      </c>
      <c r="V8" s="213">
        <v>4012313.87</v>
      </c>
      <c r="W8" s="212">
        <v>159579.35</v>
      </c>
      <c r="X8" s="213">
        <v>0</v>
      </c>
      <c r="Y8" s="212">
        <v>912744.15</v>
      </c>
      <c r="Z8" s="64">
        <f t="shared" si="0"/>
        <v>20437824.18</v>
      </c>
      <c r="AA8" s="122"/>
    </row>
    <row r="9" spans="1:27">
      <c r="A9" s="295">
        <v>59</v>
      </c>
      <c r="B9" s="237">
        <v>6</v>
      </c>
      <c r="C9" s="237">
        <v>1</v>
      </c>
      <c r="D9" s="212" t="s">
        <v>47</v>
      </c>
      <c r="E9" s="212" t="s">
        <v>161</v>
      </c>
      <c r="F9" s="282" t="s">
        <v>352</v>
      </c>
      <c r="G9" s="213">
        <v>6795049.2299999995</v>
      </c>
      <c r="H9" s="212">
        <v>704607.29</v>
      </c>
      <c r="I9" s="213">
        <v>767620.17</v>
      </c>
      <c r="J9" s="212">
        <v>0</v>
      </c>
      <c r="K9" s="212">
        <v>96702.27</v>
      </c>
      <c r="L9" s="213">
        <v>729853.56</v>
      </c>
      <c r="M9" s="212">
        <v>165795</v>
      </c>
      <c r="N9" s="213">
        <v>0</v>
      </c>
      <c r="O9" s="212">
        <v>90055.73000000001</v>
      </c>
      <c r="P9" s="213">
        <v>0</v>
      </c>
      <c r="Q9" s="212">
        <v>265192</v>
      </c>
      <c r="R9" s="213">
        <v>5614.4</v>
      </c>
      <c r="S9" s="212">
        <v>0</v>
      </c>
      <c r="T9" s="213">
        <v>0</v>
      </c>
      <c r="U9" s="212">
        <v>0</v>
      </c>
      <c r="V9" s="213">
        <v>3690540</v>
      </c>
      <c r="W9" s="212">
        <v>168380.6</v>
      </c>
      <c r="X9" s="213">
        <v>0</v>
      </c>
      <c r="Y9" s="212">
        <v>852730.37</v>
      </c>
      <c r="Z9" s="64">
        <f t="shared" si="0"/>
        <v>14332140.619999999</v>
      </c>
      <c r="AA9" s="122"/>
    </row>
    <row r="10" spans="1:27">
      <c r="A10" s="295">
        <v>12</v>
      </c>
      <c r="B10" s="237">
        <v>7</v>
      </c>
      <c r="C10" s="237">
        <v>1</v>
      </c>
      <c r="D10" s="212" t="s">
        <v>51</v>
      </c>
      <c r="E10" s="212" t="s">
        <v>163</v>
      </c>
      <c r="F10" s="282" t="s">
        <v>384</v>
      </c>
      <c r="G10" s="213">
        <v>6125553.6799999997</v>
      </c>
      <c r="H10" s="212">
        <v>167929.18</v>
      </c>
      <c r="I10" s="213">
        <v>2515715.75</v>
      </c>
      <c r="J10" s="212">
        <v>24000</v>
      </c>
      <c r="K10" s="212">
        <v>86238.42</v>
      </c>
      <c r="L10" s="213">
        <v>530079.59</v>
      </c>
      <c r="M10" s="212">
        <v>61813.5</v>
      </c>
      <c r="N10" s="213">
        <v>0</v>
      </c>
      <c r="O10" s="212">
        <v>125990.75</v>
      </c>
      <c r="P10" s="213">
        <v>0</v>
      </c>
      <c r="Q10" s="212">
        <v>103862</v>
      </c>
      <c r="R10" s="213">
        <v>7314.25</v>
      </c>
      <c r="S10" s="212">
        <v>0</v>
      </c>
      <c r="T10" s="213">
        <v>0</v>
      </c>
      <c r="U10" s="212">
        <v>0</v>
      </c>
      <c r="V10" s="213">
        <v>2927803.23</v>
      </c>
      <c r="W10" s="212">
        <v>130597.62</v>
      </c>
      <c r="X10" s="213">
        <v>0</v>
      </c>
      <c r="Y10" s="212">
        <v>1977145.15</v>
      </c>
      <c r="Z10" s="64">
        <f t="shared" si="0"/>
        <v>14784043.119999999</v>
      </c>
      <c r="AA10" s="122"/>
    </row>
    <row r="11" spans="1:27">
      <c r="A11" s="295">
        <v>83</v>
      </c>
      <c r="B11" s="237">
        <v>8</v>
      </c>
      <c r="C11" s="237">
        <v>2</v>
      </c>
      <c r="D11" s="212" t="s">
        <v>45</v>
      </c>
      <c r="E11" s="212" t="s">
        <v>197</v>
      </c>
      <c r="F11" s="282" t="s">
        <v>326</v>
      </c>
      <c r="G11" s="213">
        <v>8451387.9700000007</v>
      </c>
      <c r="H11" s="212">
        <v>1159388.48</v>
      </c>
      <c r="I11" s="213">
        <v>3706300.4</v>
      </c>
      <c r="J11" s="212">
        <v>0</v>
      </c>
      <c r="K11" s="212">
        <v>172973.25</v>
      </c>
      <c r="L11" s="213">
        <v>830283.49</v>
      </c>
      <c r="M11" s="212">
        <v>55131</v>
      </c>
      <c r="N11" s="213">
        <v>0</v>
      </c>
      <c r="O11" s="212">
        <v>156095.37</v>
      </c>
      <c r="P11" s="213">
        <v>7320</v>
      </c>
      <c r="Q11" s="212">
        <v>332802</v>
      </c>
      <c r="R11" s="213">
        <v>0</v>
      </c>
      <c r="S11" s="212">
        <v>0</v>
      </c>
      <c r="T11" s="213">
        <v>0</v>
      </c>
      <c r="U11" s="212">
        <v>0</v>
      </c>
      <c r="V11" s="213">
        <v>7584880</v>
      </c>
      <c r="W11" s="212">
        <v>274500.03999999998</v>
      </c>
      <c r="X11" s="213">
        <v>0</v>
      </c>
      <c r="Y11" s="212">
        <v>944315.79</v>
      </c>
      <c r="Z11" s="64">
        <f t="shared" si="0"/>
        <v>23675377.789999999</v>
      </c>
      <c r="AA11" s="122"/>
    </row>
    <row r="12" spans="1:27">
      <c r="A12" s="295">
        <v>84</v>
      </c>
      <c r="B12" s="237">
        <v>9</v>
      </c>
      <c r="C12" s="237">
        <v>2</v>
      </c>
      <c r="D12" s="212" t="s">
        <v>45</v>
      </c>
      <c r="E12" s="212" t="s">
        <v>198</v>
      </c>
      <c r="F12" s="282" t="s">
        <v>327</v>
      </c>
      <c r="G12" s="213">
        <v>15694625.629999999</v>
      </c>
      <c r="H12" s="212">
        <v>154294.6</v>
      </c>
      <c r="I12" s="213">
        <v>6423549.0500000007</v>
      </c>
      <c r="J12" s="212">
        <v>0</v>
      </c>
      <c r="K12" s="212">
        <v>203001.75</v>
      </c>
      <c r="L12" s="213">
        <v>781724.89</v>
      </c>
      <c r="M12" s="212">
        <v>105067</v>
      </c>
      <c r="N12" s="213">
        <v>0</v>
      </c>
      <c r="O12" s="212">
        <v>126961.48000000001</v>
      </c>
      <c r="P12" s="213">
        <v>6370.75</v>
      </c>
      <c r="Q12" s="212">
        <v>282285.27</v>
      </c>
      <c r="R12" s="213">
        <v>0</v>
      </c>
      <c r="S12" s="212">
        <v>0</v>
      </c>
      <c r="T12" s="213">
        <v>0</v>
      </c>
      <c r="U12" s="212">
        <v>0</v>
      </c>
      <c r="V12" s="213">
        <v>5318111.79</v>
      </c>
      <c r="W12" s="212">
        <v>228620</v>
      </c>
      <c r="X12" s="213">
        <v>0</v>
      </c>
      <c r="Y12" s="212">
        <v>418605.29</v>
      </c>
      <c r="Z12" s="64">
        <f t="shared" si="0"/>
        <v>29743217.5</v>
      </c>
      <c r="AA12" s="122"/>
    </row>
    <row r="13" spans="1:27">
      <c r="A13" s="295">
        <v>55</v>
      </c>
      <c r="B13" s="237">
        <v>10</v>
      </c>
      <c r="C13" s="237">
        <v>2</v>
      </c>
      <c r="D13" s="212" t="s">
        <v>47</v>
      </c>
      <c r="E13" s="212" t="s">
        <v>216</v>
      </c>
      <c r="F13" s="282" t="s">
        <v>348</v>
      </c>
      <c r="G13" s="213">
        <v>8203626.4399999985</v>
      </c>
      <c r="H13" s="212">
        <v>423056.5</v>
      </c>
      <c r="I13" s="213">
        <v>1602732.24</v>
      </c>
      <c r="J13" s="212">
        <v>11550</v>
      </c>
      <c r="K13" s="212">
        <v>334773.44999999995</v>
      </c>
      <c r="L13" s="213">
        <v>1495829.4200000002</v>
      </c>
      <c r="M13" s="212">
        <v>221338</v>
      </c>
      <c r="N13" s="213">
        <v>0</v>
      </c>
      <c r="O13" s="212">
        <v>401941.21</v>
      </c>
      <c r="P13" s="213">
        <v>26295.999999999993</v>
      </c>
      <c r="Q13" s="212">
        <v>648199.75</v>
      </c>
      <c r="R13" s="213">
        <v>17111.260000000009</v>
      </c>
      <c r="S13" s="212">
        <v>0</v>
      </c>
      <c r="T13" s="213">
        <v>0</v>
      </c>
      <c r="U13" s="212">
        <v>34380</v>
      </c>
      <c r="V13" s="213">
        <v>9198745.25</v>
      </c>
      <c r="W13" s="212">
        <v>362017.35000000003</v>
      </c>
      <c r="X13" s="213">
        <v>0</v>
      </c>
      <c r="Y13" s="212">
        <v>1710278.11</v>
      </c>
      <c r="Z13" s="64">
        <f t="shared" si="0"/>
        <v>24691874.979999997</v>
      </c>
      <c r="AA13" s="122"/>
    </row>
    <row r="14" spans="1:27">
      <c r="A14" s="295">
        <v>47</v>
      </c>
      <c r="B14" s="237">
        <v>11</v>
      </c>
      <c r="C14" s="237">
        <v>2</v>
      </c>
      <c r="D14" s="212" t="s">
        <v>49</v>
      </c>
      <c r="E14" s="212" t="s">
        <v>168</v>
      </c>
      <c r="F14" s="282" t="s">
        <v>367</v>
      </c>
      <c r="G14" s="213">
        <v>8918543.1799999978</v>
      </c>
      <c r="H14" s="212">
        <v>681255.61</v>
      </c>
      <c r="I14" s="213">
        <v>1812604.5399999998</v>
      </c>
      <c r="J14" s="212">
        <v>19700</v>
      </c>
      <c r="K14" s="212">
        <v>319630.40999999997</v>
      </c>
      <c r="L14" s="213">
        <v>1027041.4599999998</v>
      </c>
      <c r="M14" s="212">
        <v>111172</v>
      </c>
      <c r="N14" s="213">
        <v>0</v>
      </c>
      <c r="O14" s="212">
        <v>248932.33</v>
      </c>
      <c r="P14" s="213">
        <v>0</v>
      </c>
      <c r="Q14" s="212">
        <v>442102.75</v>
      </c>
      <c r="R14" s="213">
        <v>11948</v>
      </c>
      <c r="S14" s="212">
        <v>0</v>
      </c>
      <c r="T14" s="213">
        <v>0</v>
      </c>
      <c r="U14" s="212">
        <v>0</v>
      </c>
      <c r="V14" s="213">
        <v>6476523</v>
      </c>
      <c r="W14" s="212">
        <v>269522.88</v>
      </c>
      <c r="X14" s="213">
        <v>0</v>
      </c>
      <c r="Y14" s="212">
        <v>1456629.89</v>
      </c>
      <c r="Z14" s="64">
        <f t="shared" si="0"/>
        <v>21795606.049999993</v>
      </c>
      <c r="AA14" s="122"/>
    </row>
    <row r="15" spans="1:27">
      <c r="A15" s="295">
        <v>5</v>
      </c>
      <c r="B15" s="237">
        <v>12</v>
      </c>
      <c r="C15" s="237">
        <v>2</v>
      </c>
      <c r="D15" s="212" t="s">
        <v>51</v>
      </c>
      <c r="E15" s="212" t="s">
        <v>169</v>
      </c>
      <c r="F15" s="282" t="s">
        <v>377</v>
      </c>
      <c r="G15" s="213">
        <v>15666111.990000002</v>
      </c>
      <c r="H15" s="212">
        <v>836498.38000000012</v>
      </c>
      <c r="I15" s="213">
        <v>5050193.63</v>
      </c>
      <c r="J15" s="212">
        <v>10650</v>
      </c>
      <c r="K15" s="212">
        <v>108695.78</v>
      </c>
      <c r="L15" s="213">
        <v>827732.95000000007</v>
      </c>
      <c r="M15" s="212">
        <v>101246</v>
      </c>
      <c r="N15" s="213">
        <v>0</v>
      </c>
      <c r="O15" s="212">
        <v>150788.75</v>
      </c>
      <c r="P15" s="213">
        <v>11788</v>
      </c>
      <c r="Q15" s="212">
        <v>198371.5</v>
      </c>
      <c r="R15" s="213">
        <v>0</v>
      </c>
      <c r="S15" s="212">
        <v>0</v>
      </c>
      <c r="T15" s="213">
        <v>0</v>
      </c>
      <c r="U15" s="212">
        <v>31640</v>
      </c>
      <c r="V15" s="213">
        <v>7286549.5099999998</v>
      </c>
      <c r="W15" s="212">
        <v>314591.58</v>
      </c>
      <c r="X15" s="213">
        <v>0</v>
      </c>
      <c r="Y15" s="212">
        <v>541279.79</v>
      </c>
      <c r="Z15" s="64">
        <f t="shared" si="0"/>
        <v>31136137.859999999</v>
      </c>
      <c r="AA15" s="122"/>
    </row>
    <row r="16" spans="1:27">
      <c r="A16" s="295">
        <v>58</v>
      </c>
      <c r="B16" s="237">
        <v>13</v>
      </c>
      <c r="C16" s="237">
        <v>2</v>
      </c>
      <c r="D16" s="212" t="s">
        <v>47</v>
      </c>
      <c r="E16" s="212" t="s">
        <v>167</v>
      </c>
      <c r="F16" s="282" t="s">
        <v>351</v>
      </c>
      <c r="G16" s="213">
        <v>12574008.160000002</v>
      </c>
      <c r="H16" s="212">
        <v>301003.07999999996</v>
      </c>
      <c r="I16" s="213">
        <v>953324.26</v>
      </c>
      <c r="J16" s="212">
        <v>4200</v>
      </c>
      <c r="K16" s="212">
        <v>318770.70999999996</v>
      </c>
      <c r="L16" s="213">
        <v>773649.71000000008</v>
      </c>
      <c r="M16" s="212">
        <v>82868</v>
      </c>
      <c r="N16" s="213">
        <v>6043.5</v>
      </c>
      <c r="O16" s="212">
        <v>90165.440000000002</v>
      </c>
      <c r="P16" s="213">
        <v>0</v>
      </c>
      <c r="Q16" s="212">
        <v>320317.90000000002</v>
      </c>
      <c r="R16" s="213">
        <v>5564</v>
      </c>
      <c r="S16" s="212">
        <v>0</v>
      </c>
      <c r="T16" s="213">
        <v>0</v>
      </c>
      <c r="U16" s="212">
        <v>0</v>
      </c>
      <c r="V16" s="213">
        <v>3592378.14</v>
      </c>
      <c r="W16" s="212">
        <v>136165.5</v>
      </c>
      <c r="X16" s="213">
        <v>0</v>
      </c>
      <c r="Y16" s="212">
        <v>770866.59000000008</v>
      </c>
      <c r="Z16" s="64">
        <f t="shared" si="0"/>
        <v>19929324.990000002</v>
      </c>
      <c r="AA16" s="122"/>
    </row>
    <row r="17" spans="1:27">
      <c r="A17" s="295">
        <v>87</v>
      </c>
      <c r="B17" s="237">
        <v>14</v>
      </c>
      <c r="C17" s="237">
        <v>2</v>
      </c>
      <c r="D17" s="212" t="s">
        <v>45</v>
      </c>
      <c r="E17" s="212" t="s">
        <v>165</v>
      </c>
      <c r="F17" s="282" t="s">
        <v>330</v>
      </c>
      <c r="G17" s="213">
        <v>9443530.7199999988</v>
      </c>
      <c r="H17" s="212">
        <v>795583.57</v>
      </c>
      <c r="I17" s="213">
        <v>4984703.58</v>
      </c>
      <c r="J17" s="212">
        <v>4800</v>
      </c>
      <c r="K17" s="212">
        <v>381719.56</v>
      </c>
      <c r="L17" s="213">
        <v>913971.7699999999</v>
      </c>
      <c r="M17" s="212">
        <v>126325</v>
      </c>
      <c r="N17" s="213">
        <v>0</v>
      </c>
      <c r="O17" s="212">
        <v>196736.25999999998</v>
      </c>
      <c r="P17" s="213">
        <v>0</v>
      </c>
      <c r="Q17" s="212">
        <v>280035</v>
      </c>
      <c r="R17" s="213">
        <v>0</v>
      </c>
      <c r="S17" s="212">
        <v>0</v>
      </c>
      <c r="T17" s="213">
        <v>0</v>
      </c>
      <c r="U17" s="212">
        <v>0</v>
      </c>
      <c r="V17" s="213">
        <v>4214940</v>
      </c>
      <c r="W17" s="212">
        <v>173790.27</v>
      </c>
      <c r="X17" s="213">
        <v>0</v>
      </c>
      <c r="Y17" s="212">
        <v>1144484.78</v>
      </c>
      <c r="Z17" s="64">
        <f t="shared" si="0"/>
        <v>22660620.510000002</v>
      </c>
      <c r="AA17" s="122"/>
    </row>
    <row r="18" spans="1:27">
      <c r="A18" s="295">
        <v>60</v>
      </c>
      <c r="B18" s="237">
        <v>15</v>
      </c>
      <c r="C18" s="237">
        <v>2</v>
      </c>
      <c r="D18" s="212" t="s">
        <v>47</v>
      </c>
      <c r="E18" s="212" t="s">
        <v>219</v>
      </c>
      <c r="F18" s="282" t="s">
        <v>353</v>
      </c>
      <c r="G18" s="213">
        <v>15855432.91</v>
      </c>
      <c r="H18" s="212">
        <v>928525.55</v>
      </c>
      <c r="I18" s="213">
        <v>1486530.72</v>
      </c>
      <c r="J18" s="212">
        <v>34550</v>
      </c>
      <c r="K18" s="212">
        <v>114090.91000000003</v>
      </c>
      <c r="L18" s="213">
        <v>956227.25</v>
      </c>
      <c r="M18" s="212">
        <v>127506</v>
      </c>
      <c r="N18" s="213">
        <v>0</v>
      </c>
      <c r="O18" s="212">
        <v>180427.95</v>
      </c>
      <c r="P18" s="213">
        <v>0</v>
      </c>
      <c r="Q18" s="212">
        <v>485765</v>
      </c>
      <c r="R18" s="213">
        <v>0</v>
      </c>
      <c r="S18" s="212">
        <v>0</v>
      </c>
      <c r="T18" s="213">
        <v>0</v>
      </c>
      <c r="U18" s="212">
        <v>0</v>
      </c>
      <c r="V18" s="213">
        <v>4641280</v>
      </c>
      <c r="W18" s="212">
        <v>212448.9</v>
      </c>
      <c r="X18" s="213">
        <v>0</v>
      </c>
      <c r="Y18" s="212">
        <v>665819.6</v>
      </c>
      <c r="Z18" s="64">
        <f t="shared" si="0"/>
        <v>25688604.789999999</v>
      </c>
      <c r="AA18" s="122"/>
    </row>
    <row r="19" spans="1:27">
      <c r="A19" s="295">
        <v>61</v>
      </c>
      <c r="B19" s="237">
        <v>16</v>
      </c>
      <c r="C19" s="237">
        <v>2</v>
      </c>
      <c r="D19" s="212" t="s">
        <v>47</v>
      </c>
      <c r="E19" s="212" t="s">
        <v>220</v>
      </c>
      <c r="F19" s="282" t="s">
        <v>354</v>
      </c>
      <c r="G19" s="213">
        <v>13283341.84</v>
      </c>
      <c r="H19" s="212">
        <v>424959.56</v>
      </c>
      <c r="I19" s="213">
        <v>2064034.62</v>
      </c>
      <c r="J19" s="212">
        <v>0</v>
      </c>
      <c r="K19" s="212">
        <v>137226.81</v>
      </c>
      <c r="L19" s="213">
        <v>1170977.5</v>
      </c>
      <c r="M19" s="212">
        <v>262505</v>
      </c>
      <c r="N19" s="213">
        <v>9983</v>
      </c>
      <c r="O19" s="212">
        <v>273574</v>
      </c>
      <c r="P19" s="213">
        <v>17028</v>
      </c>
      <c r="Q19" s="212">
        <v>529894.5</v>
      </c>
      <c r="R19" s="213">
        <v>0</v>
      </c>
      <c r="S19" s="212">
        <v>0</v>
      </c>
      <c r="T19" s="213">
        <v>0</v>
      </c>
      <c r="U19" s="212">
        <v>19310</v>
      </c>
      <c r="V19" s="213">
        <v>4611195.16</v>
      </c>
      <c r="W19" s="212">
        <v>200526.55000000002</v>
      </c>
      <c r="X19" s="213">
        <v>0</v>
      </c>
      <c r="Y19" s="212">
        <v>2013306</v>
      </c>
      <c r="Z19" s="64">
        <f t="shared" si="0"/>
        <v>25017862.539999999</v>
      </c>
      <c r="AA19" s="122"/>
    </row>
    <row r="20" spans="1:27">
      <c r="A20" s="295">
        <v>34</v>
      </c>
      <c r="B20" s="237">
        <v>17</v>
      </c>
      <c r="C20" s="237">
        <v>2</v>
      </c>
      <c r="D20" s="212" t="s">
        <v>53</v>
      </c>
      <c r="E20" s="212" t="s">
        <v>213</v>
      </c>
      <c r="F20" s="282" t="s">
        <v>345</v>
      </c>
      <c r="G20" s="213">
        <v>9170019.3100000005</v>
      </c>
      <c r="H20" s="212">
        <v>610631.25</v>
      </c>
      <c r="I20" s="213">
        <v>1172072.8999999999</v>
      </c>
      <c r="J20" s="212">
        <v>62950</v>
      </c>
      <c r="K20" s="212">
        <v>185896.75</v>
      </c>
      <c r="L20" s="213">
        <v>922405.56</v>
      </c>
      <c r="M20" s="212">
        <v>82806</v>
      </c>
      <c r="N20" s="213">
        <v>0</v>
      </c>
      <c r="O20" s="212">
        <v>208766.06</v>
      </c>
      <c r="P20" s="213">
        <v>10734</v>
      </c>
      <c r="Q20" s="212">
        <v>524115.5</v>
      </c>
      <c r="R20" s="213">
        <v>0</v>
      </c>
      <c r="S20" s="212">
        <v>0</v>
      </c>
      <c r="T20" s="213">
        <v>0</v>
      </c>
      <c r="U20" s="212">
        <v>0</v>
      </c>
      <c r="V20" s="213">
        <v>5461640.2199999997</v>
      </c>
      <c r="W20" s="212">
        <v>192227.66</v>
      </c>
      <c r="X20" s="213">
        <v>0</v>
      </c>
      <c r="Y20" s="212">
        <v>965608.27</v>
      </c>
      <c r="Z20" s="64">
        <f t="shared" si="0"/>
        <v>19569873.48</v>
      </c>
      <c r="AA20" s="122"/>
    </row>
    <row r="21" spans="1:27">
      <c r="A21" s="295">
        <v>75</v>
      </c>
      <c r="B21" s="237">
        <v>18</v>
      </c>
      <c r="C21" s="237">
        <v>3</v>
      </c>
      <c r="D21" s="212" t="s">
        <v>45</v>
      </c>
      <c r="E21" s="212" t="s">
        <v>189</v>
      </c>
      <c r="F21" s="282" t="s">
        <v>318</v>
      </c>
      <c r="G21" s="213">
        <v>12060872.029999997</v>
      </c>
      <c r="H21" s="212">
        <v>574637.77</v>
      </c>
      <c r="I21" s="213">
        <v>2306460.8899999997</v>
      </c>
      <c r="J21" s="212">
        <v>23250</v>
      </c>
      <c r="K21" s="212">
        <v>284715.69000000006</v>
      </c>
      <c r="L21" s="213">
        <v>1057723.9600000002</v>
      </c>
      <c r="M21" s="212">
        <v>75977</v>
      </c>
      <c r="N21" s="213">
        <v>0</v>
      </c>
      <c r="O21" s="212">
        <v>291788.55999999994</v>
      </c>
      <c r="P21" s="213">
        <v>0</v>
      </c>
      <c r="Q21" s="212">
        <v>269348.90000000002</v>
      </c>
      <c r="R21" s="213">
        <v>0</v>
      </c>
      <c r="S21" s="212">
        <v>0</v>
      </c>
      <c r="T21" s="213">
        <v>0</v>
      </c>
      <c r="U21" s="212">
        <v>0</v>
      </c>
      <c r="V21" s="213">
        <v>7905300</v>
      </c>
      <c r="W21" s="212">
        <v>361199.56999999995</v>
      </c>
      <c r="X21" s="213">
        <v>0</v>
      </c>
      <c r="Y21" s="212">
        <v>883464.71</v>
      </c>
      <c r="Z21" s="64">
        <f t="shared" si="0"/>
        <v>26094739.079999998</v>
      </c>
      <c r="AA21" s="122"/>
    </row>
    <row r="22" spans="1:27">
      <c r="A22" s="295">
        <v>76</v>
      </c>
      <c r="B22" s="237">
        <v>19</v>
      </c>
      <c r="C22" s="237">
        <v>3</v>
      </c>
      <c r="D22" s="212" t="s">
        <v>45</v>
      </c>
      <c r="E22" s="212" t="s">
        <v>190</v>
      </c>
      <c r="F22" s="282" t="s">
        <v>319</v>
      </c>
      <c r="G22" s="213">
        <v>16963219.839999996</v>
      </c>
      <c r="H22" s="212">
        <v>230955</v>
      </c>
      <c r="I22" s="213">
        <v>1265708.52</v>
      </c>
      <c r="J22" s="212">
        <v>57700</v>
      </c>
      <c r="K22" s="212">
        <v>264627</v>
      </c>
      <c r="L22" s="213">
        <v>972043.03999999992</v>
      </c>
      <c r="M22" s="212">
        <v>95300</v>
      </c>
      <c r="N22" s="213">
        <v>10965</v>
      </c>
      <c r="O22" s="212">
        <v>195150.55000000002</v>
      </c>
      <c r="P22" s="213">
        <v>0</v>
      </c>
      <c r="Q22" s="212">
        <v>566106</v>
      </c>
      <c r="R22" s="213">
        <v>0</v>
      </c>
      <c r="S22" s="212">
        <v>0</v>
      </c>
      <c r="T22" s="213">
        <v>0</v>
      </c>
      <c r="U22" s="212">
        <v>0</v>
      </c>
      <c r="V22" s="213">
        <v>7176333.8799999999</v>
      </c>
      <c r="W22" s="212">
        <v>341242.51999999996</v>
      </c>
      <c r="X22" s="213">
        <v>0</v>
      </c>
      <c r="Y22" s="212">
        <v>2973193.2</v>
      </c>
      <c r="Z22" s="64">
        <f t="shared" si="0"/>
        <v>31112544.549999993</v>
      </c>
      <c r="AA22" s="122"/>
    </row>
    <row r="23" spans="1:27">
      <c r="A23" s="295">
        <v>82</v>
      </c>
      <c r="B23" s="237">
        <v>20</v>
      </c>
      <c r="C23" s="237">
        <v>3</v>
      </c>
      <c r="D23" s="212" t="s">
        <v>45</v>
      </c>
      <c r="E23" s="212" t="s">
        <v>196</v>
      </c>
      <c r="F23" s="282" t="s">
        <v>325</v>
      </c>
      <c r="G23" s="213">
        <v>10397379.559999999</v>
      </c>
      <c r="H23" s="212">
        <v>1944505.62</v>
      </c>
      <c r="I23" s="213">
        <v>2982887.48</v>
      </c>
      <c r="J23" s="212">
        <v>0</v>
      </c>
      <c r="K23" s="212">
        <v>332148</v>
      </c>
      <c r="L23" s="213">
        <v>2085732.5</v>
      </c>
      <c r="M23" s="212">
        <v>24453</v>
      </c>
      <c r="N23" s="213">
        <v>0</v>
      </c>
      <c r="O23" s="212">
        <v>350441.05</v>
      </c>
      <c r="P23" s="213">
        <v>0</v>
      </c>
      <c r="Q23" s="212">
        <v>256259.5</v>
      </c>
      <c r="R23" s="213">
        <v>1207</v>
      </c>
      <c r="S23" s="212">
        <v>0</v>
      </c>
      <c r="T23" s="213">
        <v>0</v>
      </c>
      <c r="U23" s="212">
        <v>0</v>
      </c>
      <c r="V23" s="213">
        <v>6156504.6600000001</v>
      </c>
      <c r="W23" s="212">
        <v>255842.96</v>
      </c>
      <c r="X23" s="213">
        <v>0</v>
      </c>
      <c r="Y23" s="212">
        <v>1148108.49</v>
      </c>
      <c r="Z23" s="64">
        <f t="shared" si="0"/>
        <v>25935469.82</v>
      </c>
      <c r="AA23" s="122"/>
    </row>
    <row r="24" spans="1:27">
      <c r="A24" s="295">
        <v>85</v>
      </c>
      <c r="B24" s="237">
        <v>21</v>
      </c>
      <c r="C24" s="237">
        <v>3</v>
      </c>
      <c r="D24" s="212" t="s">
        <v>45</v>
      </c>
      <c r="E24" s="212" t="s">
        <v>199</v>
      </c>
      <c r="F24" s="282" t="s">
        <v>328</v>
      </c>
      <c r="G24" s="213">
        <v>9338018.7300000004</v>
      </c>
      <c r="H24" s="212">
        <v>1618585.66</v>
      </c>
      <c r="I24" s="213">
        <v>2590170.4500000002</v>
      </c>
      <c r="J24" s="212">
        <v>22700</v>
      </c>
      <c r="K24" s="212">
        <v>344495</v>
      </c>
      <c r="L24" s="213">
        <v>1124995.6800000002</v>
      </c>
      <c r="M24" s="212">
        <v>75433</v>
      </c>
      <c r="N24" s="213">
        <v>0</v>
      </c>
      <c r="O24" s="212">
        <v>317935.25999999995</v>
      </c>
      <c r="P24" s="213">
        <v>170</v>
      </c>
      <c r="Q24" s="212">
        <v>316837.5</v>
      </c>
      <c r="R24" s="213">
        <v>0</v>
      </c>
      <c r="S24" s="212">
        <v>0</v>
      </c>
      <c r="T24" s="213">
        <v>0</v>
      </c>
      <c r="U24" s="212">
        <v>12350</v>
      </c>
      <c r="V24" s="213">
        <v>7168438.5599999996</v>
      </c>
      <c r="W24" s="212">
        <v>295486.81999999995</v>
      </c>
      <c r="X24" s="213">
        <v>0</v>
      </c>
      <c r="Y24" s="212">
        <v>981570.13</v>
      </c>
      <c r="Z24" s="64">
        <f t="shared" si="0"/>
        <v>24207186.789999999</v>
      </c>
      <c r="AA24" s="122"/>
    </row>
    <row r="25" spans="1:27">
      <c r="A25" s="295">
        <v>22</v>
      </c>
      <c r="B25" s="237">
        <v>22</v>
      </c>
      <c r="C25" s="237">
        <v>3</v>
      </c>
      <c r="D25" s="212" t="s">
        <v>53</v>
      </c>
      <c r="E25" s="212" t="s">
        <v>202</v>
      </c>
      <c r="F25" s="282" t="s">
        <v>333</v>
      </c>
      <c r="G25" s="213">
        <v>14227580.739999998</v>
      </c>
      <c r="H25" s="212">
        <v>295156.49</v>
      </c>
      <c r="I25" s="213">
        <v>3127121.33</v>
      </c>
      <c r="J25" s="212">
        <v>12750</v>
      </c>
      <c r="K25" s="212">
        <v>446558.12</v>
      </c>
      <c r="L25" s="213">
        <v>799409.01000000013</v>
      </c>
      <c r="M25" s="212">
        <v>136483</v>
      </c>
      <c r="N25" s="213">
        <v>0</v>
      </c>
      <c r="O25" s="212">
        <v>172884.9</v>
      </c>
      <c r="P25" s="213">
        <v>5527.3600000000006</v>
      </c>
      <c r="Q25" s="212">
        <v>507426.5</v>
      </c>
      <c r="R25" s="213">
        <v>23410.440000000002</v>
      </c>
      <c r="S25" s="212">
        <v>0</v>
      </c>
      <c r="T25" s="213">
        <v>0</v>
      </c>
      <c r="U25" s="212">
        <v>58700</v>
      </c>
      <c r="V25" s="213">
        <v>6591808.71</v>
      </c>
      <c r="W25" s="212">
        <v>260247.06</v>
      </c>
      <c r="X25" s="213">
        <v>0</v>
      </c>
      <c r="Y25" s="212">
        <v>1693026.24</v>
      </c>
      <c r="Z25" s="64">
        <f t="shared" si="0"/>
        <v>28358089.899999999</v>
      </c>
      <c r="AA25" s="122"/>
    </row>
    <row r="26" spans="1:27">
      <c r="A26" s="295">
        <v>26</v>
      </c>
      <c r="B26" s="237">
        <v>23</v>
      </c>
      <c r="C26" s="237">
        <v>3</v>
      </c>
      <c r="D26" s="212" t="s">
        <v>53</v>
      </c>
      <c r="E26" s="212" t="s">
        <v>205</v>
      </c>
      <c r="F26" s="282" t="s">
        <v>337</v>
      </c>
      <c r="G26" s="213">
        <v>11118061.280000001</v>
      </c>
      <c r="H26" s="212">
        <v>1060241.77</v>
      </c>
      <c r="I26" s="213">
        <v>2092042.2</v>
      </c>
      <c r="J26" s="212">
        <v>15750</v>
      </c>
      <c r="K26" s="212">
        <v>354691</v>
      </c>
      <c r="L26" s="213">
        <v>1232002.67</v>
      </c>
      <c r="M26" s="212">
        <v>113254</v>
      </c>
      <c r="N26" s="213">
        <v>0</v>
      </c>
      <c r="O26" s="212">
        <v>368229.5</v>
      </c>
      <c r="P26" s="213">
        <v>27195</v>
      </c>
      <c r="Q26" s="212">
        <v>490757.7</v>
      </c>
      <c r="R26" s="213">
        <v>76914</v>
      </c>
      <c r="S26" s="212">
        <v>0</v>
      </c>
      <c r="T26" s="213">
        <v>0</v>
      </c>
      <c r="U26" s="212">
        <v>0</v>
      </c>
      <c r="V26" s="213">
        <v>6597246.5999999996</v>
      </c>
      <c r="W26" s="212">
        <v>213013.13</v>
      </c>
      <c r="X26" s="213">
        <v>0</v>
      </c>
      <c r="Y26" s="212">
        <v>492190.67</v>
      </c>
      <c r="Z26" s="64">
        <f t="shared" si="0"/>
        <v>24251589.52</v>
      </c>
      <c r="AA26" s="122"/>
    </row>
    <row r="27" spans="1:27">
      <c r="A27" s="295">
        <v>37</v>
      </c>
      <c r="B27" s="237">
        <v>24</v>
      </c>
      <c r="C27" s="237">
        <v>3</v>
      </c>
      <c r="D27" s="212" t="s">
        <v>49</v>
      </c>
      <c r="E27" s="212" t="s">
        <v>223</v>
      </c>
      <c r="F27" s="282" t="s">
        <v>357</v>
      </c>
      <c r="G27" s="213">
        <v>10343495.870000001</v>
      </c>
      <c r="H27" s="212">
        <v>677085.91</v>
      </c>
      <c r="I27" s="213">
        <v>2112399.08</v>
      </c>
      <c r="J27" s="212">
        <v>16850</v>
      </c>
      <c r="K27" s="212">
        <v>232847.98</v>
      </c>
      <c r="L27" s="213">
        <v>2314193.88</v>
      </c>
      <c r="M27" s="212">
        <v>65934.5</v>
      </c>
      <c r="N27" s="213">
        <v>0</v>
      </c>
      <c r="O27" s="212">
        <v>628111.03999999992</v>
      </c>
      <c r="P27" s="213">
        <v>1155</v>
      </c>
      <c r="Q27" s="212">
        <v>265314</v>
      </c>
      <c r="R27" s="213">
        <v>0</v>
      </c>
      <c r="S27" s="212">
        <v>6000</v>
      </c>
      <c r="T27" s="213">
        <v>0</v>
      </c>
      <c r="U27" s="212">
        <v>0</v>
      </c>
      <c r="V27" s="213">
        <v>7666910.8499999996</v>
      </c>
      <c r="W27" s="212">
        <v>346149.2</v>
      </c>
      <c r="X27" s="213">
        <v>0</v>
      </c>
      <c r="Y27" s="212">
        <v>1024138.8500000001</v>
      </c>
      <c r="Z27" s="64">
        <f t="shared" si="0"/>
        <v>25700586.16</v>
      </c>
      <c r="AA27" s="122"/>
    </row>
    <row r="28" spans="1:27">
      <c r="A28" s="295">
        <v>46</v>
      </c>
      <c r="B28" s="237">
        <v>25</v>
      </c>
      <c r="C28" s="237">
        <v>3</v>
      </c>
      <c r="D28" s="212" t="s">
        <v>49</v>
      </c>
      <c r="E28" s="212" t="s">
        <v>231</v>
      </c>
      <c r="F28" s="282" t="s">
        <v>366</v>
      </c>
      <c r="G28" s="213">
        <v>15028559.26</v>
      </c>
      <c r="H28" s="212">
        <v>222366</v>
      </c>
      <c r="I28" s="213">
        <v>3730094.0300000003</v>
      </c>
      <c r="J28" s="212">
        <v>49400</v>
      </c>
      <c r="K28" s="212">
        <v>211107.81000000003</v>
      </c>
      <c r="L28" s="213">
        <v>1414313.42</v>
      </c>
      <c r="M28" s="212">
        <v>86357</v>
      </c>
      <c r="N28" s="213">
        <v>3040</v>
      </c>
      <c r="O28" s="212">
        <v>382022.7</v>
      </c>
      <c r="P28" s="213">
        <v>339</v>
      </c>
      <c r="Q28" s="212">
        <v>818549.32000000007</v>
      </c>
      <c r="R28" s="213">
        <v>0</v>
      </c>
      <c r="S28" s="212">
        <v>0</v>
      </c>
      <c r="T28" s="213">
        <v>0</v>
      </c>
      <c r="U28" s="212">
        <v>0</v>
      </c>
      <c r="V28" s="213">
        <v>8648534.8300000001</v>
      </c>
      <c r="W28" s="212">
        <v>339462.27999999997</v>
      </c>
      <c r="X28" s="213">
        <v>0</v>
      </c>
      <c r="Y28" s="212">
        <v>1667405.52</v>
      </c>
      <c r="Z28" s="64">
        <f t="shared" si="0"/>
        <v>32601551.169999998</v>
      </c>
      <c r="AA28" s="122"/>
    </row>
    <row r="29" spans="1:27">
      <c r="A29" s="295">
        <v>49</v>
      </c>
      <c r="B29" s="237">
        <v>26</v>
      </c>
      <c r="C29" s="237">
        <v>3</v>
      </c>
      <c r="D29" s="212" t="s">
        <v>49</v>
      </c>
      <c r="E29" s="212" t="s">
        <v>233</v>
      </c>
      <c r="F29" s="282" t="s">
        <v>369</v>
      </c>
      <c r="G29" s="213">
        <v>16331714.32</v>
      </c>
      <c r="H29" s="212">
        <v>476711.65</v>
      </c>
      <c r="I29" s="213">
        <v>5709015.1699999999</v>
      </c>
      <c r="J29" s="212">
        <v>7650</v>
      </c>
      <c r="K29" s="212">
        <v>129785.53999999998</v>
      </c>
      <c r="L29" s="213">
        <v>1022692.21</v>
      </c>
      <c r="M29" s="212">
        <v>190351</v>
      </c>
      <c r="N29" s="213">
        <v>0</v>
      </c>
      <c r="O29" s="212">
        <v>220904.44999999998</v>
      </c>
      <c r="P29" s="213">
        <v>938</v>
      </c>
      <c r="Q29" s="212">
        <v>447739.25</v>
      </c>
      <c r="R29" s="213">
        <v>0</v>
      </c>
      <c r="S29" s="212">
        <v>0</v>
      </c>
      <c r="T29" s="213">
        <v>0</v>
      </c>
      <c r="U29" s="212">
        <v>0</v>
      </c>
      <c r="V29" s="213">
        <v>7950890</v>
      </c>
      <c r="W29" s="212">
        <v>300108.15000000002</v>
      </c>
      <c r="X29" s="213">
        <v>0</v>
      </c>
      <c r="Y29" s="212">
        <v>1547127.6600000001</v>
      </c>
      <c r="Z29" s="64">
        <f t="shared" si="0"/>
        <v>34335627.399999999</v>
      </c>
      <c r="AA29" s="122"/>
    </row>
    <row r="30" spans="1:27">
      <c r="A30" s="295">
        <v>50</v>
      </c>
      <c r="B30" s="237">
        <v>27</v>
      </c>
      <c r="C30" s="237">
        <v>3</v>
      </c>
      <c r="D30" s="212" t="s">
        <v>49</v>
      </c>
      <c r="E30" s="212" t="s">
        <v>234</v>
      </c>
      <c r="F30" s="282" t="s">
        <v>370</v>
      </c>
      <c r="G30" s="213">
        <v>14567878.200000003</v>
      </c>
      <c r="H30" s="212">
        <v>332360.16000000003</v>
      </c>
      <c r="I30" s="213">
        <v>1753260.69</v>
      </c>
      <c r="J30" s="212">
        <v>14750</v>
      </c>
      <c r="K30" s="212">
        <v>418030.35</v>
      </c>
      <c r="L30" s="213">
        <v>1353485.48</v>
      </c>
      <c r="M30" s="212">
        <v>168426</v>
      </c>
      <c r="N30" s="213">
        <v>4346</v>
      </c>
      <c r="O30" s="212">
        <v>397602.91</v>
      </c>
      <c r="P30" s="213">
        <v>3781</v>
      </c>
      <c r="Q30" s="212">
        <v>353705</v>
      </c>
      <c r="R30" s="213">
        <v>0</v>
      </c>
      <c r="S30" s="212">
        <v>0</v>
      </c>
      <c r="T30" s="213">
        <v>0</v>
      </c>
      <c r="U30" s="212">
        <v>0</v>
      </c>
      <c r="V30" s="213">
        <v>7078256.1299999999</v>
      </c>
      <c r="W30" s="212">
        <v>330408.49</v>
      </c>
      <c r="X30" s="213">
        <v>0</v>
      </c>
      <c r="Y30" s="212">
        <v>1121267.5899999999</v>
      </c>
      <c r="Z30" s="64">
        <f t="shared" si="0"/>
        <v>27897558</v>
      </c>
      <c r="AA30" s="122"/>
    </row>
    <row r="31" spans="1:27" s="174" customFormat="1">
      <c r="A31" s="295">
        <v>2</v>
      </c>
      <c r="B31" s="237">
        <v>28</v>
      </c>
      <c r="C31" s="237">
        <v>3</v>
      </c>
      <c r="D31" s="212" t="s">
        <v>51</v>
      </c>
      <c r="E31" s="212" t="s">
        <v>238</v>
      </c>
      <c r="F31" s="282" t="s">
        <v>374</v>
      </c>
      <c r="G31" s="213">
        <v>12708529.419999998</v>
      </c>
      <c r="H31" s="212">
        <v>2586771.7700000005</v>
      </c>
      <c r="I31" s="213">
        <v>341899.09</v>
      </c>
      <c r="J31" s="212">
        <v>46300</v>
      </c>
      <c r="K31" s="212">
        <v>346105.99999999994</v>
      </c>
      <c r="L31" s="213">
        <v>2616819.3800000004</v>
      </c>
      <c r="M31" s="212">
        <v>25019</v>
      </c>
      <c r="N31" s="213">
        <v>0</v>
      </c>
      <c r="O31" s="212">
        <v>483808.36000000004</v>
      </c>
      <c r="P31" s="213">
        <v>20700</v>
      </c>
      <c r="Q31" s="212">
        <v>403325.75</v>
      </c>
      <c r="R31" s="213">
        <v>8158</v>
      </c>
      <c r="S31" s="212">
        <v>0</v>
      </c>
      <c r="T31" s="213">
        <v>0</v>
      </c>
      <c r="U31" s="212">
        <v>0</v>
      </c>
      <c r="V31" s="213">
        <v>9736866.7200000007</v>
      </c>
      <c r="W31" s="212">
        <v>375500.1</v>
      </c>
      <c r="X31" s="213">
        <v>0</v>
      </c>
      <c r="Y31" s="212">
        <v>3681944.66</v>
      </c>
      <c r="Z31" s="64">
        <f t="shared" si="0"/>
        <v>33381748.249999996</v>
      </c>
      <c r="AA31" s="122"/>
    </row>
    <row r="32" spans="1:27">
      <c r="A32" s="295">
        <v>3</v>
      </c>
      <c r="B32" s="237">
        <v>29</v>
      </c>
      <c r="C32" s="237">
        <v>3</v>
      </c>
      <c r="D32" s="212" t="s">
        <v>51</v>
      </c>
      <c r="E32" s="212" t="s">
        <v>239</v>
      </c>
      <c r="F32" s="282" t="s">
        <v>375</v>
      </c>
      <c r="G32" s="213">
        <v>16729264.059999999</v>
      </c>
      <c r="H32" s="212">
        <v>345960.23</v>
      </c>
      <c r="I32" s="213">
        <v>2825509.74</v>
      </c>
      <c r="J32" s="212">
        <v>49500</v>
      </c>
      <c r="K32" s="212">
        <v>217851.36</v>
      </c>
      <c r="L32" s="213">
        <v>1839513.25</v>
      </c>
      <c r="M32" s="212">
        <v>55854</v>
      </c>
      <c r="N32" s="213">
        <v>0</v>
      </c>
      <c r="O32" s="212">
        <v>190201.81</v>
      </c>
      <c r="P32" s="213">
        <v>81511</v>
      </c>
      <c r="Q32" s="212">
        <v>598188</v>
      </c>
      <c r="R32" s="213">
        <v>111207.01999999999</v>
      </c>
      <c r="S32" s="212">
        <v>0</v>
      </c>
      <c r="T32" s="213">
        <v>0</v>
      </c>
      <c r="U32" s="212">
        <v>3440</v>
      </c>
      <c r="V32" s="213">
        <v>10426106.460000001</v>
      </c>
      <c r="W32" s="212">
        <v>472113.98</v>
      </c>
      <c r="X32" s="213">
        <v>0</v>
      </c>
      <c r="Y32" s="212">
        <v>836558.96</v>
      </c>
      <c r="Z32" s="64">
        <f t="shared" si="0"/>
        <v>34782779.869999997</v>
      </c>
      <c r="AA32" s="122"/>
    </row>
    <row r="33" spans="1:27">
      <c r="A33" s="295">
        <v>52</v>
      </c>
      <c r="B33" s="237">
        <v>30</v>
      </c>
      <c r="C33" s="237">
        <v>3</v>
      </c>
      <c r="D33" s="212" t="s">
        <v>49</v>
      </c>
      <c r="E33" s="212" t="s">
        <v>236</v>
      </c>
      <c r="F33" s="282" t="s">
        <v>372</v>
      </c>
      <c r="G33" s="213">
        <v>16173745.640000001</v>
      </c>
      <c r="H33" s="212">
        <v>1507320.0799999998</v>
      </c>
      <c r="I33" s="213">
        <v>906837.40000000014</v>
      </c>
      <c r="J33" s="212">
        <v>17150</v>
      </c>
      <c r="K33" s="212">
        <v>311628.18</v>
      </c>
      <c r="L33" s="213">
        <v>1234314.8400000001</v>
      </c>
      <c r="M33" s="212">
        <v>98650</v>
      </c>
      <c r="N33" s="213">
        <v>660</v>
      </c>
      <c r="O33" s="212">
        <v>416832.64</v>
      </c>
      <c r="P33" s="213">
        <v>0</v>
      </c>
      <c r="Q33" s="212">
        <v>458149</v>
      </c>
      <c r="R33" s="213">
        <v>0</v>
      </c>
      <c r="S33" s="212">
        <v>0</v>
      </c>
      <c r="T33" s="213">
        <v>0</v>
      </c>
      <c r="U33" s="212">
        <v>0</v>
      </c>
      <c r="V33" s="213">
        <v>7132548.7599999998</v>
      </c>
      <c r="W33" s="212">
        <v>335118.04000000004</v>
      </c>
      <c r="X33" s="213">
        <v>0</v>
      </c>
      <c r="Y33" s="212">
        <v>2568379.92</v>
      </c>
      <c r="Z33" s="64">
        <f t="shared" si="0"/>
        <v>31161334.5</v>
      </c>
      <c r="AA33" s="122"/>
    </row>
    <row r="34" spans="1:27">
      <c r="A34" s="295">
        <v>27</v>
      </c>
      <c r="B34" s="237">
        <v>31</v>
      </c>
      <c r="C34" s="237">
        <v>4</v>
      </c>
      <c r="D34" s="212" t="s">
        <v>53</v>
      </c>
      <c r="E34" s="212" t="s">
        <v>206</v>
      </c>
      <c r="F34" s="282" t="s">
        <v>338</v>
      </c>
      <c r="G34" s="213">
        <v>15285846</v>
      </c>
      <c r="H34" s="212">
        <v>507135.5</v>
      </c>
      <c r="I34" s="213">
        <v>937320.16</v>
      </c>
      <c r="J34" s="212">
        <v>0</v>
      </c>
      <c r="K34" s="212">
        <v>251734</v>
      </c>
      <c r="L34" s="213">
        <v>1721291</v>
      </c>
      <c r="M34" s="212">
        <v>89928</v>
      </c>
      <c r="N34" s="213">
        <v>3336</v>
      </c>
      <c r="O34" s="212">
        <v>347238</v>
      </c>
      <c r="P34" s="213">
        <v>0</v>
      </c>
      <c r="Q34" s="212">
        <v>2331504</v>
      </c>
      <c r="R34" s="213">
        <v>-218187.42000000004</v>
      </c>
      <c r="S34" s="212">
        <v>0</v>
      </c>
      <c r="T34" s="213">
        <v>0</v>
      </c>
      <c r="U34" s="212">
        <v>0</v>
      </c>
      <c r="V34" s="213">
        <v>7734974.0700000003</v>
      </c>
      <c r="W34" s="212">
        <v>267624.52</v>
      </c>
      <c r="X34" s="213">
        <v>0</v>
      </c>
      <c r="Y34" s="212">
        <v>158430.56</v>
      </c>
      <c r="Z34" s="64">
        <f t="shared" si="0"/>
        <v>29418174.389999997</v>
      </c>
      <c r="AA34" s="122"/>
    </row>
    <row r="35" spans="1:27">
      <c r="A35" s="295">
        <v>29</v>
      </c>
      <c r="B35" s="237">
        <v>32</v>
      </c>
      <c r="C35" s="237">
        <v>4</v>
      </c>
      <c r="D35" s="212" t="s">
        <v>53</v>
      </c>
      <c r="E35" s="212" t="s">
        <v>208</v>
      </c>
      <c r="F35" s="282" t="s">
        <v>340</v>
      </c>
      <c r="G35" s="213">
        <v>12444941.460000001</v>
      </c>
      <c r="H35" s="212">
        <v>321538.5</v>
      </c>
      <c r="I35" s="213">
        <v>397143.99</v>
      </c>
      <c r="J35" s="212">
        <v>41250</v>
      </c>
      <c r="K35" s="212">
        <v>491281.63</v>
      </c>
      <c r="L35" s="213">
        <v>1151973.5999999999</v>
      </c>
      <c r="M35" s="212">
        <v>83729</v>
      </c>
      <c r="N35" s="213">
        <v>18328</v>
      </c>
      <c r="O35" s="212">
        <v>179387.87</v>
      </c>
      <c r="P35" s="213">
        <v>8793</v>
      </c>
      <c r="Q35" s="212">
        <v>482072.5</v>
      </c>
      <c r="R35" s="213">
        <v>0</v>
      </c>
      <c r="S35" s="212">
        <v>0</v>
      </c>
      <c r="T35" s="213">
        <v>0</v>
      </c>
      <c r="U35" s="212">
        <v>0</v>
      </c>
      <c r="V35" s="213">
        <v>8349337.2599999998</v>
      </c>
      <c r="W35" s="212">
        <v>296656.17</v>
      </c>
      <c r="X35" s="213">
        <v>0</v>
      </c>
      <c r="Y35" s="212">
        <v>402340</v>
      </c>
      <c r="Z35" s="64">
        <f t="shared" si="0"/>
        <v>24668772.980000004</v>
      </c>
      <c r="AA35" s="122"/>
    </row>
    <row r="36" spans="1:27">
      <c r="A36" s="295">
        <v>30</v>
      </c>
      <c r="B36" s="237">
        <v>33</v>
      </c>
      <c r="C36" s="237">
        <v>4</v>
      </c>
      <c r="D36" s="212" t="s">
        <v>53</v>
      </c>
      <c r="E36" s="212" t="s">
        <v>209</v>
      </c>
      <c r="F36" s="282" t="s">
        <v>341</v>
      </c>
      <c r="G36" s="213">
        <v>16136201.52</v>
      </c>
      <c r="H36" s="212">
        <v>199610.84999999998</v>
      </c>
      <c r="I36" s="213">
        <v>6045749.1300000008</v>
      </c>
      <c r="J36" s="212">
        <v>2200</v>
      </c>
      <c r="K36" s="212">
        <v>253898.02999999997</v>
      </c>
      <c r="L36" s="213">
        <v>1491551.7599999998</v>
      </c>
      <c r="M36" s="212">
        <v>63598</v>
      </c>
      <c r="N36" s="213">
        <v>0</v>
      </c>
      <c r="O36" s="212">
        <v>349102.93999999994</v>
      </c>
      <c r="P36" s="213">
        <v>15041.32</v>
      </c>
      <c r="Q36" s="212">
        <v>541956</v>
      </c>
      <c r="R36" s="213">
        <v>0</v>
      </c>
      <c r="S36" s="212">
        <v>0</v>
      </c>
      <c r="T36" s="213">
        <v>0</v>
      </c>
      <c r="U36" s="212">
        <v>0</v>
      </c>
      <c r="V36" s="213">
        <v>7396733.8700000001</v>
      </c>
      <c r="W36" s="212">
        <v>295227.90000000002</v>
      </c>
      <c r="X36" s="213">
        <v>0</v>
      </c>
      <c r="Y36" s="212">
        <v>636253.35000000009</v>
      </c>
      <c r="Z36" s="64">
        <f t="shared" ref="Z36:Z67" si="1">SUM(G36:Y36)</f>
        <v>33427124.670000002</v>
      </c>
      <c r="AA36" s="122"/>
    </row>
    <row r="37" spans="1:27">
      <c r="A37" s="295">
        <v>56</v>
      </c>
      <c r="B37" s="237">
        <v>34</v>
      </c>
      <c r="C37" s="237">
        <v>4</v>
      </c>
      <c r="D37" s="212" t="s">
        <v>47</v>
      </c>
      <c r="E37" s="212" t="s">
        <v>217</v>
      </c>
      <c r="F37" s="282" t="s">
        <v>349</v>
      </c>
      <c r="G37" s="213">
        <v>9137109.3900000006</v>
      </c>
      <c r="H37" s="212">
        <v>2853498.37</v>
      </c>
      <c r="I37" s="213">
        <v>5523006.0999999996</v>
      </c>
      <c r="J37" s="212">
        <v>0</v>
      </c>
      <c r="K37" s="212">
        <v>483967.79000000004</v>
      </c>
      <c r="L37" s="213">
        <v>1899652.6</v>
      </c>
      <c r="M37" s="212">
        <v>123660.5</v>
      </c>
      <c r="N37" s="213">
        <v>25956.75</v>
      </c>
      <c r="O37" s="212">
        <v>375577.97000000003</v>
      </c>
      <c r="P37" s="213">
        <v>20332.600000000002</v>
      </c>
      <c r="Q37" s="212">
        <v>684410</v>
      </c>
      <c r="R37" s="213">
        <v>15426</v>
      </c>
      <c r="S37" s="212">
        <v>0</v>
      </c>
      <c r="T37" s="213">
        <v>0</v>
      </c>
      <c r="U37" s="212">
        <v>0</v>
      </c>
      <c r="V37" s="213">
        <v>7449020</v>
      </c>
      <c r="W37" s="212">
        <v>304545.90000000002</v>
      </c>
      <c r="X37" s="213">
        <v>0</v>
      </c>
      <c r="Y37" s="212">
        <v>3633643.9499999997</v>
      </c>
      <c r="Z37" s="64">
        <f t="shared" si="1"/>
        <v>32529807.919999998</v>
      </c>
      <c r="AA37" s="122"/>
    </row>
    <row r="38" spans="1:27">
      <c r="A38" s="295">
        <v>19</v>
      </c>
      <c r="B38" s="237">
        <v>35</v>
      </c>
      <c r="C38" s="237">
        <v>4</v>
      </c>
      <c r="D38" s="212" t="s">
        <v>55</v>
      </c>
      <c r="E38" s="212" t="s">
        <v>176</v>
      </c>
      <c r="F38" s="282" t="s">
        <v>303</v>
      </c>
      <c r="G38" s="213">
        <v>12924004.769999998</v>
      </c>
      <c r="H38" s="212">
        <v>285996.98</v>
      </c>
      <c r="I38" s="213">
        <v>1634722.11</v>
      </c>
      <c r="J38" s="212">
        <v>100000</v>
      </c>
      <c r="K38" s="212">
        <v>322053.51999999996</v>
      </c>
      <c r="L38" s="213">
        <v>1754065.0099999998</v>
      </c>
      <c r="M38" s="212">
        <v>112817</v>
      </c>
      <c r="N38" s="213">
        <v>0</v>
      </c>
      <c r="O38" s="212">
        <v>403325.3</v>
      </c>
      <c r="P38" s="213">
        <v>4012.5</v>
      </c>
      <c r="Q38" s="212">
        <v>741485.5</v>
      </c>
      <c r="R38" s="213">
        <v>2760</v>
      </c>
      <c r="S38" s="212">
        <v>0</v>
      </c>
      <c r="T38" s="213">
        <v>0</v>
      </c>
      <c r="U38" s="212">
        <v>0</v>
      </c>
      <c r="V38" s="213">
        <v>9149204.8499999996</v>
      </c>
      <c r="W38" s="212">
        <v>377275.80000000005</v>
      </c>
      <c r="X38" s="213">
        <v>0</v>
      </c>
      <c r="Y38" s="212">
        <v>604883.96</v>
      </c>
      <c r="Z38" s="64">
        <f t="shared" si="1"/>
        <v>28416607.300000001</v>
      </c>
      <c r="AA38" s="122"/>
    </row>
    <row r="39" spans="1:27">
      <c r="A39" s="295">
        <v>36</v>
      </c>
      <c r="B39" s="237">
        <v>36</v>
      </c>
      <c r="C39" s="237">
        <v>4</v>
      </c>
      <c r="D39" s="212" t="s">
        <v>49</v>
      </c>
      <c r="E39" s="212" t="s">
        <v>222</v>
      </c>
      <c r="F39" s="282" t="s">
        <v>356</v>
      </c>
      <c r="G39" s="213">
        <v>20248352.129999999</v>
      </c>
      <c r="H39" s="212">
        <v>660094</v>
      </c>
      <c r="I39" s="213">
        <v>5026555.21</v>
      </c>
      <c r="J39" s="212">
        <v>0</v>
      </c>
      <c r="K39" s="212">
        <v>480452.93</v>
      </c>
      <c r="L39" s="213">
        <v>1241786.8700000001</v>
      </c>
      <c r="M39" s="212">
        <v>154052</v>
      </c>
      <c r="N39" s="213">
        <v>0</v>
      </c>
      <c r="O39" s="212">
        <v>300843.31</v>
      </c>
      <c r="P39" s="213">
        <v>3183</v>
      </c>
      <c r="Q39" s="212">
        <v>317198</v>
      </c>
      <c r="R39" s="213">
        <v>0</v>
      </c>
      <c r="S39" s="212">
        <v>0</v>
      </c>
      <c r="T39" s="213">
        <v>0</v>
      </c>
      <c r="U39" s="212">
        <v>0</v>
      </c>
      <c r="V39" s="213">
        <v>9335073.2200000007</v>
      </c>
      <c r="W39" s="212">
        <v>443443.95999999996</v>
      </c>
      <c r="X39" s="213">
        <v>0</v>
      </c>
      <c r="Y39" s="212">
        <v>6523957.3099999996</v>
      </c>
      <c r="Z39" s="64">
        <f t="shared" si="1"/>
        <v>44734991.940000005</v>
      </c>
      <c r="AA39" s="122"/>
    </row>
    <row r="40" spans="1:27">
      <c r="A40" s="295">
        <v>40</v>
      </c>
      <c r="B40" s="237">
        <v>37</v>
      </c>
      <c r="C40" s="237">
        <v>4</v>
      </c>
      <c r="D40" s="212" t="s">
        <v>49</v>
      </c>
      <c r="E40" s="212" t="s">
        <v>226</v>
      </c>
      <c r="F40" s="282" t="s">
        <v>360</v>
      </c>
      <c r="G40" s="213">
        <v>16596933.019999998</v>
      </c>
      <c r="H40" s="212">
        <v>562945.34</v>
      </c>
      <c r="I40" s="213">
        <v>4270509.25</v>
      </c>
      <c r="J40" s="212">
        <v>23500</v>
      </c>
      <c r="K40" s="212">
        <v>208172.17999999996</v>
      </c>
      <c r="L40" s="213">
        <v>4047907.3299999996</v>
      </c>
      <c r="M40" s="212">
        <v>150580</v>
      </c>
      <c r="N40" s="213">
        <v>38253</v>
      </c>
      <c r="O40" s="212">
        <v>950081.36</v>
      </c>
      <c r="P40" s="213">
        <v>0</v>
      </c>
      <c r="Q40" s="212">
        <v>661700</v>
      </c>
      <c r="R40" s="213">
        <v>0</v>
      </c>
      <c r="S40" s="212">
        <v>0</v>
      </c>
      <c r="T40" s="213">
        <v>0</v>
      </c>
      <c r="U40" s="212">
        <v>631</v>
      </c>
      <c r="V40" s="213">
        <v>9315398.8699999992</v>
      </c>
      <c r="W40" s="212">
        <v>402117.78</v>
      </c>
      <c r="X40" s="213">
        <v>0</v>
      </c>
      <c r="Y40" s="212">
        <v>3195394.79</v>
      </c>
      <c r="Z40" s="64">
        <f t="shared" si="1"/>
        <v>40424123.919999994</v>
      </c>
      <c r="AA40" s="122"/>
    </row>
    <row r="41" spans="1:27">
      <c r="A41" s="295">
        <v>43</v>
      </c>
      <c r="B41" s="237">
        <v>38</v>
      </c>
      <c r="C41" s="237">
        <v>4</v>
      </c>
      <c r="D41" s="212" t="s">
        <v>49</v>
      </c>
      <c r="E41" s="212" t="s">
        <v>228</v>
      </c>
      <c r="F41" s="282" t="s">
        <v>363</v>
      </c>
      <c r="G41" s="213">
        <v>19233959.500000004</v>
      </c>
      <c r="H41" s="212">
        <v>1006748.13</v>
      </c>
      <c r="I41" s="213">
        <v>1928033.62</v>
      </c>
      <c r="J41" s="212">
        <v>19000</v>
      </c>
      <c r="K41" s="212">
        <v>346793.07999999996</v>
      </c>
      <c r="L41" s="213">
        <v>2398247.0299999998</v>
      </c>
      <c r="M41" s="212">
        <v>133998.5</v>
      </c>
      <c r="N41" s="213">
        <v>13902.5</v>
      </c>
      <c r="O41" s="212">
        <v>870111.13</v>
      </c>
      <c r="P41" s="213">
        <v>2706.5</v>
      </c>
      <c r="Q41" s="212">
        <v>682454.25</v>
      </c>
      <c r="R41" s="213">
        <v>0</v>
      </c>
      <c r="S41" s="212">
        <v>0</v>
      </c>
      <c r="T41" s="213">
        <v>0</v>
      </c>
      <c r="U41" s="212">
        <v>0</v>
      </c>
      <c r="V41" s="213">
        <v>8788246.4399999995</v>
      </c>
      <c r="W41" s="212">
        <v>365331.07999999996</v>
      </c>
      <c r="X41" s="213">
        <v>0</v>
      </c>
      <c r="Y41" s="212">
        <v>1223333.81</v>
      </c>
      <c r="Z41" s="64">
        <f t="shared" si="1"/>
        <v>37012865.57</v>
      </c>
      <c r="AA41" s="122"/>
    </row>
    <row r="42" spans="1:27">
      <c r="A42" s="295">
        <v>4</v>
      </c>
      <c r="B42" s="237">
        <v>39</v>
      </c>
      <c r="C42" s="237">
        <v>4</v>
      </c>
      <c r="D42" s="212" t="s">
        <v>51</v>
      </c>
      <c r="E42" s="212" t="s">
        <v>240</v>
      </c>
      <c r="F42" s="282" t="s">
        <v>376</v>
      </c>
      <c r="G42" s="213">
        <v>18198095.009999998</v>
      </c>
      <c r="H42" s="212">
        <v>369422.73</v>
      </c>
      <c r="I42" s="213">
        <v>1376418.14</v>
      </c>
      <c r="J42" s="212">
        <v>0</v>
      </c>
      <c r="K42" s="212">
        <v>171261.63</v>
      </c>
      <c r="L42" s="213">
        <v>1693219.74</v>
      </c>
      <c r="M42" s="212">
        <v>20173</v>
      </c>
      <c r="N42" s="213">
        <v>0</v>
      </c>
      <c r="O42" s="212">
        <v>209500.91</v>
      </c>
      <c r="P42" s="213">
        <v>24476.6</v>
      </c>
      <c r="Q42" s="212">
        <v>1328067</v>
      </c>
      <c r="R42" s="213">
        <v>23143</v>
      </c>
      <c r="S42" s="212">
        <v>0</v>
      </c>
      <c r="T42" s="213">
        <v>0</v>
      </c>
      <c r="U42" s="212">
        <v>0</v>
      </c>
      <c r="V42" s="213">
        <v>10302772.57</v>
      </c>
      <c r="W42" s="212">
        <v>496479.01999999996</v>
      </c>
      <c r="X42" s="213">
        <v>0</v>
      </c>
      <c r="Y42" s="212">
        <v>1410750.68</v>
      </c>
      <c r="Z42" s="64">
        <f t="shared" si="1"/>
        <v>35623780.030000001</v>
      </c>
      <c r="AA42" s="122"/>
    </row>
    <row r="43" spans="1:27">
      <c r="A43" s="295">
        <v>9</v>
      </c>
      <c r="B43" s="237">
        <v>40</v>
      </c>
      <c r="C43" s="237">
        <v>4</v>
      </c>
      <c r="D43" s="212" t="s">
        <v>51</v>
      </c>
      <c r="E43" s="212" t="s">
        <v>244</v>
      </c>
      <c r="F43" s="282" t="s">
        <v>381</v>
      </c>
      <c r="G43" s="213">
        <v>17831311.27</v>
      </c>
      <c r="H43" s="212">
        <v>1590097.8399999999</v>
      </c>
      <c r="I43" s="213">
        <v>1462987.74</v>
      </c>
      <c r="J43" s="212">
        <v>66550</v>
      </c>
      <c r="K43" s="212">
        <v>192440.38000000003</v>
      </c>
      <c r="L43" s="213">
        <v>1850163.74</v>
      </c>
      <c r="M43" s="212">
        <v>43710.3</v>
      </c>
      <c r="N43" s="213">
        <v>0</v>
      </c>
      <c r="O43" s="212">
        <v>373666.2</v>
      </c>
      <c r="P43" s="213">
        <v>12631.630000000001</v>
      </c>
      <c r="Q43" s="212">
        <v>618931</v>
      </c>
      <c r="R43" s="213">
        <v>899.66</v>
      </c>
      <c r="S43" s="212">
        <v>0</v>
      </c>
      <c r="T43" s="213">
        <v>0</v>
      </c>
      <c r="U43" s="212">
        <v>0</v>
      </c>
      <c r="V43" s="213">
        <v>10083165</v>
      </c>
      <c r="W43" s="212">
        <v>431456.48</v>
      </c>
      <c r="X43" s="213">
        <v>0</v>
      </c>
      <c r="Y43" s="212">
        <v>2092282.6399999997</v>
      </c>
      <c r="Z43" s="64">
        <f t="shared" si="1"/>
        <v>36650293.879999988</v>
      </c>
      <c r="AA43" s="122"/>
    </row>
    <row r="44" spans="1:27">
      <c r="A44" s="295">
        <v>33</v>
      </c>
      <c r="B44" s="237">
        <v>41</v>
      </c>
      <c r="C44" s="237">
        <v>4</v>
      </c>
      <c r="D44" s="212" t="s">
        <v>53</v>
      </c>
      <c r="E44" s="212" t="s">
        <v>212</v>
      </c>
      <c r="F44" s="282" t="s">
        <v>344</v>
      </c>
      <c r="G44" s="213">
        <v>16595725.27</v>
      </c>
      <c r="H44" s="212">
        <v>487971.51</v>
      </c>
      <c r="I44" s="213">
        <v>1277237.79</v>
      </c>
      <c r="J44" s="212">
        <v>7050</v>
      </c>
      <c r="K44" s="212">
        <v>374875.63999999996</v>
      </c>
      <c r="L44" s="213">
        <v>1309568.2000000002</v>
      </c>
      <c r="M44" s="212">
        <v>190191</v>
      </c>
      <c r="N44" s="213">
        <v>26645</v>
      </c>
      <c r="O44" s="212">
        <v>243534.27999999997</v>
      </c>
      <c r="P44" s="213">
        <v>30264</v>
      </c>
      <c r="Q44" s="212">
        <v>566788</v>
      </c>
      <c r="R44" s="213">
        <v>0</v>
      </c>
      <c r="S44" s="212">
        <v>0</v>
      </c>
      <c r="T44" s="213">
        <v>0</v>
      </c>
      <c r="U44" s="212">
        <v>0</v>
      </c>
      <c r="V44" s="213">
        <v>7687239.1900000004</v>
      </c>
      <c r="W44" s="212">
        <v>291266.52999999997</v>
      </c>
      <c r="X44" s="213">
        <v>0</v>
      </c>
      <c r="Y44" s="212">
        <v>496407.97</v>
      </c>
      <c r="Z44" s="64">
        <f t="shared" si="1"/>
        <v>29584764.380000003</v>
      </c>
      <c r="AA44" s="122"/>
    </row>
    <row r="45" spans="1:27">
      <c r="A45" s="295">
        <v>67</v>
      </c>
      <c r="B45" s="237">
        <v>42</v>
      </c>
      <c r="C45" s="237">
        <v>4</v>
      </c>
      <c r="D45" s="212" t="s">
        <v>88</v>
      </c>
      <c r="E45" s="212" t="s">
        <v>182</v>
      </c>
      <c r="F45" s="282" t="s">
        <v>310</v>
      </c>
      <c r="G45" s="213">
        <v>16085158.42</v>
      </c>
      <c r="H45" s="212">
        <v>942831.33000000007</v>
      </c>
      <c r="I45" s="213">
        <v>1213397.32</v>
      </c>
      <c r="J45" s="212">
        <v>0</v>
      </c>
      <c r="K45" s="212">
        <v>187365</v>
      </c>
      <c r="L45" s="213">
        <v>1360631.85</v>
      </c>
      <c r="M45" s="212">
        <v>70726</v>
      </c>
      <c r="N45" s="213">
        <v>0</v>
      </c>
      <c r="O45" s="212">
        <v>314330.82999999996</v>
      </c>
      <c r="P45" s="213">
        <v>22597</v>
      </c>
      <c r="Q45" s="212">
        <v>665348.69999999995</v>
      </c>
      <c r="R45" s="213">
        <v>6891</v>
      </c>
      <c r="S45" s="212">
        <v>0</v>
      </c>
      <c r="T45" s="213">
        <v>0</v>
      </c>
      <c r="U45" s="212">
        <v>0</v>
      </c>
      <c r="V45" s="213">
        <v>7137592.96</v>
      </c>
      <c r="W45" s="212">
        <v>319567.23</v>
      </c>
      <c r="X45" s="213">
        <v>0</v>
      </c>
      <c r="Y45" s="212">
        <v>1501962.01</v>
      </c>
      <c r="Z45" s="64">
        <f t="shared" si="1"/>
        <v>29828399.650000002</v>
      </c>
      <c r="AA45" s="122"/>
    </row>
    <row r="46" spans="1:27">
      <c r="A46" s="295">
        <v>77</v>
      </c>
      <c r="B46" s="237">
        <v>43</v>
      </c>
      <c r="C46" s="237">
        <v>5</v>
      </c>
      <c r="D46" s="212" t="s">
        <v>45</v>
      </c>
      <c r="E46" s="212" t="s">
        <v>191</v>
      </c>
      <c r="F46" s="282" t="s">
        <v>320</v>
      </c>
      <c r="G46" s="213">
        <v>12758780.82</v>
      </c>
      <c r="H46" s="212">
        <v>844547.66</v>
      </c>
      <c r="I46" s="213">
        <v>2413769.52</v>
      </c>
      <c r="J46" s="212">
        <v>4300</v>
      </c>
      <c r="K46" s="212">
        <v>283651.40000000002</v>
      </c>
      <c r="L46" s="213">
        <v>2340445.35</v>
      </c>
      <c r="M46" s="212">
        <v>150609</v>
      </c>
      <c r="N46" s="213">
        <v>0</v>
      </c>
      <c r="O46" s="212">
        <v>309040.5</v>
      </c>
      <c r="P46" s="213">
        <v>4697</v>
      </c>
      <c r="Q46" s="212">
        <v>321948</v>
      </c>
      <c r="R46" s="213">
        <v>0</v>
      </c>
      <c r="S46" s="212">
        <v>0</v>
      </c>
      <c r="T46" s="213">
        <v>0</v>
      </c>
      <c r="U46" s="212">
        <v>113350</v>
      </c>
      <c r="V46" s="213">
        <v>10367311.449999999</v>
      </c>
      <c r="W46" s="212">
        <v>463004.84</v>
      </c>
      <c r="X46" s="213">
        <v>0</v>
      </c>
      <c r="Y46" s="212">
        <v>1063534.92</v>
      </c>
      <c r="Z46" s="64">
        <f t="shared" si="1"/>
        <v>31438990.460000001</v>
      </c>
      <c r="AA46" s="122"/>
    </row>
    <row r="47" spans="1:27">
      <c r="A47" s="295">
        <v>17</v>
      </c>
      <c r="B47" s="237">
        <v>44</v>
      </c>
      <c r="C47" s="237">
        <v>5</v>
      </c>
      <c r="D47" s="212" t="s">
        <v>55</v>
      </c>
      <c r="E47" s="212" t="s">
        <v>174</v>
      </c>
      <c r="F47" s="282" t="s">
        <v>301</v>
      </c>
      <c r="G47" s="213">
        <v>17589264.550000004</v>
      </c>
      <c r="H47" s="212">
        <v>1845041.8699999999</v>
      </c>
      <c r="I47" s="213">
        <v>3611541.0700000003</v>
      </c>
      <c r="J47" s="212">
        <v>56100</v>
      </c>
      <c r="K47" s="212">
        <v>380372.97999999992</v>
      </c>
      <c r="L47" s="213">
        <v>1637225.53</v>
      </c>
      <c r="M47" s="212">
        <v>261542.75</v>
      </c>
      <c r="N47" s="213">
        <v>20550</v>
      </c>
      <c r="O47" s="212">
        <v>309703.90999999997</v>
      </c>
      <c r="P47" s="213">
        <v>18492</v>
      </c>
      <c r="Q47" s="212">
        <v>807754.63</v>
      </c>
      <c r="R47" s="213">
        <v>22590.25</v>
      </c>
      <c r="S47" s="212">
        <v>0</v>
      </c>
      <c r="T47" s="213">
        <v>0</v>
      </c>
      <c r="U47" s="212">
        <v>69065</v>
      </c>
      <c r="V47" s="213">
        <v>9321112.6199999992</v>
      </c>
      <c r="W47" s="212">
        <v>396438.07</v>
      </c>
      <c r="X47" s="213">
        <v>0</v>
      </c>
      <c r="Y47" s="212">
        <v>839398.21</v>
      </c>
      <c r="Z47" s="187">
        <f t="shared" si="1"/>
        <v>37186193.440000005</v>
      </c>
      <c r="AA47" s="122"/>
    </row>
    <row r="48" spans="1:27">
      <c r="A48" s="295">
        <v>18</v>
      </c>
      <c r="B48" s="237">
        <v>45</v>
      </c>
      <c r="C48" s="237">
        <v>5</v>
      </c>
      <c r="D48" s="212" t="s">
        <v>55</v>
      </c>
      <c r="E48" s="212" t="s">
        <v>175</v>
      </c>
      <c r="F48" s="282" t="s">
        <v>302</v>
      </c>
      <c r="G48" s="213">
        <v>20058848.609999999</v>
      </c>
      <c r="H48" s="212">
        <v>278742.3899999999</v>
      </c>
      <c r="I48" s="213">
        <v>6225946.6600000001</v>
      </c>
      <c r="J48" s="212">
        <v>0</v>
      </c>
      <c r="K48" s="212">
        <v>436390.32999999996</v>
      </c>
      <c r="L48" s="213">
        <v>4885998.5999999996</v>
      </c>
      <c r="M48" s="212">
        <v>299413.37</v>
      </c>
      <c r="N48" s="213">
        <v>0</v>
      </c>
      <c r="O48" s="212">
        <v>856496.64000000013</v>
      </c>
      <c r="P48" s="213">
        <v>0</v>
      </c>
      <c r="Q48" s="212">
        <v>1816070.22</v>
      </c>
      <c r="R48" s="213">
        <v>0</v>
      </c>
      <c r="S48" s="212">
        <v>0</v>
      </c>
      <c r="T48" s="213">
        <v>0</v>
      </c>
      <c r="U48" s="212">
        <v>1070</v>
      </c>
      <c r="V48" s="213">
        <v>8254422.9000000004</v>
      </c>
      <c r="W48" s="212">
        <v>339772.59</v>
      </c>
      <c r="X48" s="213">
        <v>0</v>
      </c>
      <c r="Y48" s="212">
        <v>1423245.35</v>
      </c>
      <c r="Z48" s="64">
        <f t="shared" si="1"/>
        <v>44876417.660000004</v>
      </c>
      <c r="AA48" s="122"/>
    </row>
    <row r="49" spans="1:27">
      <c r="A49" s="295">
        <v>48</v>
      </c>
      <c r="B49" s="237">
        <v>46</v>
      </c>
      <c r="C49" s="237">
        <v>5</v>
      </c>
      <c r="D49" s="212" t="s">
        <v>49</v>
      </c>
      <c r="E49" s="212" t="s">
        <v>232</v>
      </c>
      <c r="F49" s="282" t="s">
        <v>368</v>
      </c>
      <c r="G49" s="213">
        <v>14262484.659999998</v>
      </c>
      <c r="H49" s="212">
        <v>515011.23000000004</v>
      </c>
      <c r="I49" s="213">
        <v>4986268.5999999996</v>
      </c>
      <c r="J49" s="212">
        <v>29550</v>
      </c>
      <c r="K49" s="212">
        <v>518007.74</v>
      </c>
      <c r="L49" s="213">
        <v>2351937.63</v>
      </c>
      <c r="M49" s="212">
        <v>131931</v>
      </c>
      <c r="N49" s="213">
        <v>16163.5</v>
      </c>
      <c r="O49" s="212">
        <v>326906.23000000004</v>
      </c>
      <c r="P49" s="213">
        <v>0</v>
      </c>
      <c r="Q49" s="212">
        <v>764048.25</v>
      </c>
      <c r="R49" s="213">
        <v>0</v>
      </c>
      <c r="S49" s="212">
        <v>0</v>
      </c>
      <c r="T49" s="213">
        <v>0</v>
      </c>
      <c r="U49" s="212">
        <v>0</v>
      </c>
      <c r="V49" s="213">
        <v>11640292.34</v>
      </c>
      <c r="W49" s="212">
        <v>518698.68000000005</v>
      </c>
      <c r="X49" s="213">
        <v>0</v>
      </c>
      <c r="Y49" s="212">
        <v>1837878.31</v>
      </c>
      <c r="Z49" s="64">
        <f t="shared" si="1"/>
        <v>37899178.169999994</v>
      </c>
      <c r="AA49" s="122"/>
    </row>
    <row r="50" spans="1:27">
      <c r="A50" s="295">
        <v>6</v>
      </c>
      <c r="B50" s="237">
        <v>47</v>
      </c>
      <c r="C50" s="237">
        <v>5</v>
      </c>
      <c r="D50" s="212" t="s">
        <v>51</v>
      </c>
      <c r="E50" s="212" t="s">
        <v>241</v>
      </c>
      <c r="F50" s="282" t="s">
        <v>378</v>
      </c>
      <c r="G50" s="213">
        <v>16359564.99</v>
      </c>
      <c r="H50" s="212">
        <v>2839556.6799999992</v>
      </c>
      <c r="I50" s="213">
        <v>2673980.58</v>
      </c>
      <c r="J50" s="212">
        <v>47600</v>
      </c>
      <c r="K50" s="212">
        <v>539071.61999999988</v>
      </c>
      <c r="L50" s="213">
        <v>4581438.1899999995</v>
      </c>
      <c r="M50" s="212">
        <v>132241</v>
      </c>
      <c r="N50" s="213">
        <v>15700.5</v>
      </c>
      <c r="O50" s="212">
        <v>514085.39999999997</v>
      </c>
      <c r="P50" s="213">
        <v>18896</v>
      </c>
      <c r="Q50" s="212">
        <v>453747.5</v>
      </c>
      <c r="R50" s="213">
        <v>50</v>
      </c>
      <c r="S50" s="212">
        <v>0</v>
      </c>
      <c r="T50" s="213">
        <v>0</v>
      </c>
      <c r="U50" s="212">
        <v>9316</v>
      </c>
      <c r="V50" s="213">
        <v>11040270.300000001</v>
      </c>
      <c r="W50" s="212">
        <v>437390.37</v>
      </c>
      <c r="X50" s="213">
        <v>0</v>
      </c>
      <c r="Y50" s="212">
        <v>1303526.8599999999</v>
      </c>
      <c r="Z50" s="184">
        <f t="shared" si="1"/>
        <v>40966435.990000002</v>
      </c>
      <c r="AA50" s="122"/>
    </row>
    <row r="51" spans="1:27">
      <c r="A51" s="295">
        <v>10</v>
      </c>
      <c r="B51" s="237">
        <v>48</v>
      </c>
      <c r="C51" s="237">
        <v>5</v>
      </c>
      <c r="D51" s="212" t="s">
        <v>51</v>
      </c>
      <c r="E51" s="212" t="s">
        <v>245</v>
      </c>
      <c r="F51" s="282" t="s">
        <v>382</v>
      </c>
      <c r="G51" s="213">
        <v>18679805.949999999</v>
      </c>
      <c r="H51" s="212">
        <v>429743.25</v>
      </c>
      <c r="I51" s="213">
        <v>4993825.08</v>
      </c>
      <c r="J51" s="212">
        <v>10450</v>
      </c>
      <c r="K51" s="212">
        <v>138485.37</v>
      </c>
      <c r="L51" s="213">
        <v>1608401.59</v>
      </c>
      <c r="M51" s="212">
        <v>141558</v>
      </c>
      <c r="N51" s="213">
        <v>0</v>
      </c>
      <c r="O51" s="212">
        <v>263971.59999999998</v>
      </c>
      <c r="P51" s="213">
        <v>2014</v>
      </c>
      <c r="Q51" s="212">
        <v>689955.75</v>
      </c>
      <c r="R51" s="213">
        <v>2820</v>
      </c>
      <c r="S51" s="212">
        <v>0</v>
      </c>
      <c r="T51" s="213">
        <v>0</v>
      </c>
      <c r="U51" s="212">
        <v>66358</v>
      </c>
      <c r="V51" s="213">
        <v>9368990</v>
      </c>
      <c r="W51" s="212">
        <v>414240</v>
      </c>
      <c r="X51" s="213">
        <v>0</v>
      </c>
      <c r="Y51" s="212">
        <v>2540081.39</v>
      </c>
      <c r="Z51" s="64">
        <f t="shared" si="1"/>
        <v>39350699.980000004</v>
      </c>
      <c r="AA51" s="122"/>
    </row>
    <row r="52" spans="1:27">
      <c r="A52" s="295">
        <v>64</v>
      </c>
      <c r="B52" s="237">
        <v>49</v>
      </c>
      <c r="C52" s="237">
        <v>6</v>
      </c>
      <c r="D52" s="212" t="s">
        <v>88</v>
      </c>
      <c r="E52" s="212" t="s">
        <v>179</v>
      </c>
      <c r="F52" s="282" t="s">
        <v>307</v>
      </c>
      <c r="G52" s="213">
        <v>18432528.810000002</v>
      </c>
      <c r="H52" s="212">
        <v>1742191.48</v>
      </c>
      <c r="I52" s="213">
        <v>2776772.21</v>
      </c>
      <c r="J52" s="212">
        <v>12250</v>
      </c>
      <c r="K52" s="212">
        <v>694959.5</v>
      </c>
      <c r="L52" s="213">
        <v>1972112.08</v>
      </c>
      <c r="M52" s="212">
        <v>72131.25</v>
      </c>
      <c r="N52" s="213">
        <v>6825</v>
      </c>
      <c r="O52" s="212">
        <v>417440.39</v>
      </c>
      <c r="P52" s="213">
        <v>0</v>
      </c>
      <c r="Q52" s="212">
        <v>575204</v>
      </c>
      <c r="R52" s="213">
        <v>4494</v>
      </c>
      <c r="S52" s="212">
        <v>0</v>
      </c>
      <c r="T52" s="213">
        <v>0</v>
      </c>
      <c r="U52" s="212">
        <v>4730</v>
      </c>
      <c r="V52" s="213">
        <v>11066477.039999999</v>
      </c>
      <c r="W52" s="212">
        <v>487393.18</v>
      </c>
      <c r="X52" s="213">
        <v>0</v>
      </c>
      <c r="Y52" s="212">
        <v>1506272.85</v>
      </c>
      <c r="Z52" s="64">
        <f t="shared" si="1"/>
        <v>39771781.790000007</v>
      </c>
      <c r="AA52" s="122"/>
    </row>
    <row r="53" spans="1:27">
      <c r="A53" s="295">
        <v>66</v>
      </c>
      <c r="B53" s="237">
        <v>50</v>
      </c>
      <c r="C53" s="237">
        <v>6</v>
      </c>
      <c r="D53" s="212" t="s">
        <v>88</v>
      </c>
      <c r="E53" s="212" t="s">
        <v>181</v>
      </c>
      <c r="F53" s="282" t="s">
        <v>309</v>
      </c>
      <c r="G53" s="213">
        <v>22981253.399999995</v>
      </c>
      <c r="H53" s="212">
        <v>332092.21999999997</v>
      </c>
      <c r="I53" s="213">
        <v>7899653.2599999998</v>
      </c>
      <c r="J53" s="212">
        <v>16400</v>
      </c>
      <c r="K53" s="212">
        <v>417893.75</v>
      </c>
      <c r="L53" s="213">
        <v>1418531.48</v>
      </c>
      <c r="M53" s="212">
        <v>162551</v>
      </c>
      <c r="N53" s="213">
        <v>0</v>
      </c>
      <c r="O53" s="212">
        <v>303709</v>
      </c>
      <c r="P53" s="213">
        <v>10241</v>
      </c>
      <c r="Q53" s="212">
        <v>573868.72</v>
      </c>
      <c r="R53" s="213">
        <v>1586.15</v>
      </c>
      <c r="S53" s="212">
        <v>0</v>
      </c>
      <c r="T53" s="213">
        <v>0</v>
      </c>
      <c r="U53" s="212">
        <v>0</v>
      </c>
      <c r="V53" s="213">
        <v>11272286.119999999</v>
      </c>
      <c r="W53" s="212">
        <v>474524.8</v>
      </c>
      <c r="X53" s="213">
        <v>0</v>
      </c>
      <c r="Y53" s="212">
        <v>3861399.6100000003</v>
      </c>
      <c r="Z53" s="64">
        <f t="shared" si="1"/>
        <v>49725990.50999999</v>
      </c>
      <c r="AA53" s="122"/>
    </row>
    <row r="54" spans="1:27">
      <c r="A54" s="295">
        <v>73</v>
      </c>
      <c r="B54" s="237">
        <v>51</v>
      </c>
      <c r="C54" s="237">
        <v>6</v>
      </c>
      <c r="D54" s="212" t="s">
        <v>45</v>
      </c>
      <c r="E54" s="212" t="s">
        <v>187</v>
      </c>
      <c r="F54" s="282" t="s">
        <v>316</v>
      </c>
      <c r="G54" s="213">
        <v>14669199.550000003</v>
      </c>
      <c r="H54" s="212">
        <v>283606.11</v>
      </c>
      <c r="I54" s="213">
        <v>2906737.74</v>
      </c>
      <c r="J54" s="212">
        <v>0</v>
      </c>
      <c r="K54" s="212">
        <v>321024</v>
      </c>
      <c r="L54" s="213">
        <v>1674610.35</v>
      </c>
      <c r="M54" s="212">
        <v>93197.5</v>
      </c>
      <c r="N54" s="213">
        <v>5716</v>
      </c>
      <c r="O54" s="212">
        <v>229126.93</v>
      </c>
      <c r="P54" s="213">
        <v>0</v>
      </c>
      <c r="Q54" s="212">
        <v>549609.5</v>
      </c>
      <c r="R54" s="213">
        <v>0</v>
      </c>
      <c r="S54" s="212">
        <v>0</v>
      </c>
      <c r="T54" s="213">
        <v>0</v>
      </c>
      <c r="U54" s="212">
        <v>0</v>
      </c>
      <c r="V54" s="213">
        <v>9585356.7699999996</v>
      </c>
      <c r="W54" s="212">
        <v>411152.58999999997</v>
      </c>
      <c r="X54" s="213">
        <v>0</v>
      </c>
      <c r="Y54" s="212">
        <v>1632334.18</v>
      </c>
      <c r="Z54" s="64">
        <f t="shared" si="1"/>
        <v>32361671.220000003</v>
      </c>
      <c r="AA54" s="122"/>
    </row>
    <row r="55" spans="1:27">
      <c r="A55" s="295">
        <v>24</v>
      </c>
      <c r="B55" s="237">
        <v>52</v>
      </c>
      <c r="C55" s="237">
        <v>6</v>
      </c>
      <c r="D55" s="212" t="s">
        <v>53</v>
      </c>
      <c r="E55" s="212" t="s">
        <v>204</v>
      </c>
      <c r="F55" s="282" t="s">
        <v>335</v>
      </c>
      <c r="G55" s="213">
        <v>28182174.059999995</v>
      </c>
      <c r="H55" s="212">
        <v>595643.39</v>
      </c>
      <c r="I55" s="213">
        <v>8177047.8899999997</v>
      </c>
      <c r="J55" s="212">
        <v>39450</v>
      </c>
      <c r="K55" s="212">
        <v>244986.46</v>
      </c>
      <c r="L55" s="213">
        <v>3424108.74</v>
      </c>
      <c r="M55" s="212">
        <v>71891</v>
      </c>
      <c r="N55" s="213">
        <v>241075.91</v>
      </c>
      <c r="O55" s="212">
        <v>420583.48</v>
      </c>
      <c r="P55" s="213">
        <v>85184</v>
      </c>
      <c r="Q55" s="212">
        <v>1252091.6299999999</v>
      </c>
      <c r="R55" s="213">
        <v>-53807</v>
      </c>
      <c r="S55" s="212">
        <v>0</v>
      </c>
      <c r="T55" s="213">
        <v>0</v>
      </c>
      <c r="U55" s="212">
        <v>0</v>
      </c>
      <c r="V55" s="213">
        <v>8329131.54</v>
      </c>
      <c r="W55" s="212">
        <v>345317.6</v>
      </c>
      <c r="X55" s="213">
        <v>0</v>
      </c>
      <c r="Y55" s="212">
        <v>377643.26</v>
      </c>
      <c r="Z55" s="64">
        <f t="shared" si="1"/>
        <v>51732521.959999993</v>
      </c>
      <c r="AA55" s="122"/>
    </row>
    <row r="56" spans="1:27">
      <c r="A56" s="295">
        <v>14</v>
      </c>
      <c r="B56" s="237">
        <v>53</v>
      </c>
      <c r="C56" s="237">
        <v>6</v>
      </c>
      <c r="D56" s="212" t="s">
        <v>55</v>
      </c>
      <c r="E56" s="212" t="s">
        <v>171</v>
      </c>
      <c r="F56" s="282" t="s">
        <v>298</v>
      </c>
      <c r="G56" s="213">
        <v>19921625.039999995</v>
      </c>
      <c r="H56" s="212">
        <v>1636862.9599999997</v>
      </c>
      <c r="I56" s="213">
        <v>2615800.1</v>
      </c>
      <c r="J56" s="212">
        <v>120800</v>
      </c>
      <c r="K56" s="212">
        <v>426342.76</v>
      </c>
      <c r="L56" s="213">
        <v>1985022.97</v>
      </c>
      <c r="M56" s="212">
        <v>199101.3</v>
      </c>
      <c r="N56" s="213">
        <v>5888.2</v>
      </c>
      <c r="O56" s="212">
        <v>552141.39999999991</v>
      </c>
      <c r="P56" s="213">
        <v>18417.39</v>
      </c>
      <c r="Q56" s="212">
        <v>1100985</v>
      </c>
      <c r="R56" s="213">
        <v>0</v>
      </c>
      <c r="S56" s="212">
        <v>0</v>
      </c>
      <c r="T56" s="213">
        <v>0</v>
      </c>
      <c r="U56" s="212">
        <v>0</v>
      </c>
      <c r="V56" s="213">
        <v>8885196.2899999991</v>
      </c>
      <c r="W56" s="212">
        <v>370143.42</v>
      </c>
      <c r="X56" s="213">
        <v>0</v>
      </c>
      <c r="Y56" s="212">
        <v>1152687.81</v>
      </c>
      <c r="Z56" s="64">
        <f t="shared" si="1"/>
        <v>38991014.640000001</v>
      </c>
      <c r="AA56" s="122"/>
    </row>
    <row r="57" spans="1:27">
      <c r="A57" s="295">
        <v>7</v>
      </c>
      <c r="B57" s="237">
        <v>54</v>
      </c>
      <c r="C57" s="237">
        <v>6</v>
      </c>
      <c r="D57" s="212" t="s">
        <v>51</v>
      </c>
      <c r="E57" s="212" t="s">
        <v>242</v>
      </c>
      <c r="F57" s="282" t="s">
        <v>379</v>
      </c>
      <c r="G57" s="213">
        <v>26399664.459999993</v>
      </c>
      <c r="H57" s="212">
        <v>2526672.5199999996</v>
      </c>
      <c r="I57" s="213">
        <v>6918265.4299999997</v>
      </c>
      <c r="J57" s="212">
        <v>42200</v>
      </c>
      <c r="K57" s="212">
        <v>251745.59000000003</v>
      </c>
      <c r="L57" s="213">
        <v>2219161.0300000003</v>
      </c>
      <c r="M57" s="212">
        <v>257581</v>
      </c>
      <c r="N57" s="213">
        <v>2119.25</v>
      </c>
      <c r="O57" s="212">
        <v>396214.52999999997</v>
      </c>
      <c r="P57" s="213">
        <v>17386.38</v>
      </c>
      <c r="Q57" s="212">
        <v>623356.19999999995</v>
      </c>
      <c r="R57" s="213">
        <v>0</v>
      </c>
      <c r="S57" s="212">
        <v>0</v>
      </c>
      <c r="T57" s="213">
        <v>0</v>
      </c>
      <c r="U57" s="212">
        <v>0</v>
      </c>
      <c r="V57" s="213">
        <v>14547036.35</v>
      </c>
      <c r="W57" s="212">
        <v>645882.53999999992</v>
      </c>
      <c r="X57" s="213">
        <v>0</v>
      </c>
      <c r="Y57" s="212">
        <v>1568862.8</v>
      </c>
      <c r="Z57" s="64">
        <f t="shared" si="1"/>
        <v>56416148.080000006</v>
      </c>
      <c r="AA57" s="122"/>
    </row>
    <row r="58" spans="1:27">
      <c r="A58" s="295">
        <v>69</v>
      </c>
      <c r="B58" s="237">
        <v>55</v>
      </c>
      <c r="C58" s="237">
        <v>7</v>
      </c>
      <c r="D58" s="212" t="s">
        <v>45</v>
      </c>
      <c r="E58" s="212" t="s">
        <v>184</v>
      </c>
      <c r="F58" s="282" t="s">
        <v>312</v>
      </c>
      <c r="G58" s="213">
        <v>21462735.34</v>
      </c>
      <c r="H58" s="212">
        <v>4354321.37</v>
      </c>
      <c r="I58" s="213">
        <v>4485414.3100000005</v>
      </c>
      <c r="J58" s="212">
        <v>72100</v>
      </c>
      <c r="K58" s="212">
        <v>921307</v>
      </c>
      <c r="L58" s="213">
        <v>2179885.0699999998</v>
      </c>
      <c r="M58" s="212">
        <v>292906.5</v>
      </c>
      <c r="N58" s="213">
        <v>15403</v>
      </c>
      <c r="O58" s="212">
        <v>541330.32999999996</v>
      </c>
      <c r="P58" s="213">
        <v>14756</v>
      </c>
      <c r="Q58" s="212">
        <v>670888</v>
      </c>
      <c r="R58" s="213">
        <v>0</v>
      </c>
      <c r="S58" s="212">
        <v>0</v>
      </c>
      <c r="T58" s="213">
        <v>0</v>
      </c>
      <c r="U58" s="212">
        <v>0</v>
      </c>
      <c r="V58" s="213">
        <v>11848563.33</v>
      </c>
      <c r="W58" s="212">
        <v>516242.5</v>
      </c>
      <c r="X58" s="213">
        <v>0</v>
      </c>
      <c r="Y58" s="212">
        <v>2569275</v>
      </c>
      <c r="Z58" s="64">
        <f t="shared" si="1"/>
        <v>49945127.75</v>
      </c>
      <c r="AA58" s="122"/>
    </row>
    <row r="59" spans="1:27">
      <c r="A59" s="295">
        <v>70</v>
      </c>
      <c r="B59" s="237">
        <v>56</v>
      </c>
      <c r="C59" s="237">
        <v>7</v>
      </c>
      <c r="D59" s="212" t="s">
        <v>45</v>
      </c>
      <c r="E59" s="212" t="s">
        <v>185</v>
      </c>
      <c r="F59" s="282" t="s">
        <v>313</v>
      </c>
      <c r="G59" s="213">
        <v>20292998.219999999</v>
      </c>
      <c r="H59" s="212">
        <v>429202.14</v>
      </c>
      <c r="I59" s="213">
        <v>6787594.4100000001</v>
      </c>
      <c r="J59" s="212">
        <v>0</v>
      </c>
      <c r="K59" s="212">
        <v>445269.88</v>
      </c>
      <c r="L59" s="213">
        <v>1781190</v>
      </c>
      <c r="M59" s="212">
        <v>75763</v>
      </c>
      <c r="N59" s="213">
        <v>17815.16</v>
      </c>
      <c r="O59" s="212">
        <v>278850.17</v>
      </c>
      <c r="P59" s="213">
        <v>0</v>
      </c>
      <c r="Q59" s="212">
        <v>795442.14</v>
      </c>
      <c r="R59" s="213">
        <v>0</v>
      </c>
      <c r="S59" s="212">
        <v>0</v>
      </c>
      <c r="T59" s="213">
        <v>0</v>
      </c>
      <c r="U59" s="212">
        <v>0</v>
      </c>
      <c r="V59" s="213">
        <v>11672333.23</v>
      </c>
      <c r="W59" s="212">
        <v>502221.7</v>
      </c>
      <c r="X59" s="213">
        <v>0</v>
      </c>
      <c r="Y59" s="212">
        <v>4521639.1099999994</v>
      </c>
      <c r="Z59" s="64">
        <f t="shared" si="1"/>
        <v>47600319.160000004</v>
      </c>
      <c r="AA59" s="122"/>
    </row>
    <row r="60" spans="1:27">
      <c r="A60" s="295">
        <v>78</v>
      </c>
      <c r="B60" s="237">
        <v>57</v>
      </c>
      <c r="C60" s="237">
        <v>7</v>
      </c>
      <c r="D60" s="212" t="s">
        <v>45</v>
      </c>
      <c r="E60" s="212" t="s">
        <v>192</v>
      </c>
      <c r="F60" s="282" t="s">
        <v>321</v>
      </c>
      <c r="G60" s="213">
        <v>22601328.209999997</v>
      </c>
      <c r="H60" s="212">
        <v>3453878.44</v>
      </c>
      <c r="I60" s="213">
        <v>7365510.2799999993</v>
      </c>
      <c r="J60" s="212">
        <v>34900</v>
      </c>
      <c r="K60" s="212">
        <v>377247.02</v>
      </c>
      <c r="L60" s="213">
        <v>4966239.8699999992</v>
      </c>
      <c r="M60" s="212">
        <v>147867</v>
      </c>
      <c r="N60" s="213">
        <v>13640</v>
      </c>
      <c r="O60" s="212">
        <v>1341947.8</v>
      </c>
      <c r="P60" s="213">
        <v>0</v>
      </c>
      <c r="Q60" s="212">
        <v>1105305</v>
      </c>
      <c r="R60" s="213">
        <v>4615</v>
      </c>
      <c r="S60" s="212">
        <v>0</v>
      </c>
      <c r="T60" s="213">
        <v>0</v>
      </c>
      <c r="U60" s="212">
        <v>0</v>
      </c>
      <c r="V60" s="213">
        <v>11848815</v>
      </c>
      <c r="W60" s="212">
        <v>565753.03</v>
      </c>
      <c r="X60" s="213">
        <v>0</v>
      </c>
      <c r="Y60" s="212">
        <v>1549712.73</v>
      </c>
      <c r="Z60" s="64">
        <f t="shared" si="1"/>
        <v>55376759.379999995</v>
      </c>
      <c r="AA60" s="122"/>
    </row>
    <row r="61" spans="1:27">
      <c r="A61" s="295">
        <v>80</v>
      </c>
      <c r="B61" s="237">
        <v>58</v>
      </c>
      <c r="C61" s="237">
        <v>7</v>
      </c>
      <c r="D61" s="212" t="s">
        <v>45</v>
      </c>
      <c r="E61" s="212" t="s">
        <v>194</v>
      </c>
      <c r="F61" s="282" t="s">
        <v>323</v>
      </c>
      <c r="G61" s="213">
        <v>20934298.48</v>
      </c>
      <c r="H61" s="212">
        <v>2278323.16</v>
      </c>
      <c r="I61" s="213">
        <v>10415422.890000001</v>
      </c>
      <c r="J61" s="212">
        <v>8650</v>
      </c>
      <c r="K61" s="212">
        <v>593195.31999999995</v>
      </c>
      <c r="L61" s="213">
        <v>1667851.4699999997</v>
      </c>
      <c r="M61" s="212">
        <v>168403</v>
      </c>
      <c r="N61" s="213">
        <v>0</v>
      </c>
      <c r="O61" s="212">
        <v>279859.18999999994</v>
      </c>
      <c r="P61" s="213">
        <v>2828</v>
      </c>
      <c r="Q61" s="212">
        <v>1584609.85</v>
      </c>
      <c r="R61" s="213">
        <v>41407.89</v>
      </c>
      <c r="S61" s="212">
        <v>0</v>
      </c>
      <c r="T61" s="213">
        <v>0</v>
      </c>
      <c r="U61" s="212">
        <v>73222</v>
      </c>
      <c r="V61" s="213">
        <v>13546280.4</v>
      </c>
      <c r="W61" s="212">
        <v>579631.66</v>
      </c>
      <c r="X61" s="213">
        <v>0</v>
      </c>
      <c r="Y61" s="212">
        <v>1284492.56</v>
      </c>
      <c r="Z61" s="64">
        <f t="shared" si="1"/>
        <v>53458475.869999997</v>
      </c>
      <c r="AA61" s="122"/>
    </row>
    <row r="62" spans="1:27">
      <c r="A62" s="295">
        <v>31</v>
      </c>
      <c r="B62" s="237">
        <v>59</v>
      </c>
      <c r="C62" s="237">
        <v>7</v>
      </c>
      <c r="D62" s="212" t="s">
        <v>53</v>
      </c>
      <c r="E62" s="212" t="s">
        <v>210</v>
      </c>
      <c r="F62" s="282" t="s">
        <v>342</v>
      </c>
      <c r="G62" s="213">
        <v>21613779.569999997</v>
      </c>
      <c r="H62" s="212">
        <v>1899381.14</v>
      </c>
      <c r="I62" s="213">
        <v>7283443.8500000006</v>
      </c>
      <c r="J62" s="212">
        <v>19900</v>
      </c>
      <c r="K62" s="212">
        <v>347864.32999999996</v>
      </c>
      <c r="L62" s="213">
        <v>1140592.8500000001</v>
      </c>
      <c r="M62" s="212">
        <v>91203.5</v>
      </c>
      <c r="N62" s="213">
        <v>153</v>
      </c>
      <c r="O62" s="212">
        <v>198949.96</v>
      </c>
      <c r="P62" s="213">
        <v>7766.92</v>
      </c>
      <c r="Q62" s="212">
        <v>393911</v>
      </c>
      <c r="R62" s="213">
        <v>21032.3</v>
      </c>
      <c r="S62" s="212">
        <v>0</v>
      </c>
      <c r="T62" s="213">
        <v>0</v>
      </c>
      <c r="U62" s="212">
        <v>0</v>
      </c>
      <c r="V62" s="213">
        <v>8776860.5800000001</v>
      </c>
      <c r="W62" s="212">
        <v>394984.26</v>
      </c>
      <c r="X62" s="213">
        <v>0</v>
      </c>
      <c r="Y62" s="212">
        <v>9647816.620000001</v>
      </c>
      <c r="Z62" s="64">
        <f t="shared" si="1"/>
        <v>51837639.879999995</v>
      </c>
      <c r="AA62" s="122"/>
    </row>
    <row r="63" spans="1:27">
      <c r="A63" s="295">
        <v>63</v>
      </c>
      <c r="B63" s="237">
        <v>60</v>
      </c>
      <c r="C63" s="237">
        <v>8</v>
      </c>
      <c r="D63" s="212" t="s">
        <v>88</v>
      </c>
      <c r="E63" s="212" t="s">
        <v>178</v>
      </c>
      <c r="F63" s="282" t="s">
        <v>306</v>
      </c>
      <c r="G63" s="213">
        <v>30021451.98</v>
      </c>
      <c r="H63" s="212">
        <v>750550.67</v>
      </c>
      <c r="I63" s="213">
        <v>4831346.71</v>
      </c>
      <c r="J63" s="212">
        <v>0</v>
      </c>
      <c r="K63" s="212">
        <v>710292.5</v>
      </c>
      <c r="L63" s="213">
        <v>2802360.1500000004</v>
      </c>
      <c r="M63" s="212">
        <v>28845</v>
      </c>
      <c r="N63" s="213">
        <v>0</v>
      </c>
      <c r="O63" s="212">
        <v>359194.11</v>
      </c>
      <c r="P63" s="213">
        <v>25073.5</v>
      </c>
      <c r="Q63" s="212">
        <v>1182068.25</v>
      </c>
      <c r="R63" s="213">
        <v>130</v>
      </c>
      <c r="S63" s="212">
        <v>0</v>
      </c>
      <c r="T63" s="213">
        <v>0</v>
      </c>
      <c r="U63" s="212">
        <v>111805</v>
      </c>
      <c r="V63" s="213">
        <v>14398703.970000001</v>
      </c>
      <c r="W63" s="212">
        <v>644089.1</v>
      </c>
      <c r="X63" s="213">
        <v>0</v>
      </c>
      <c r="Y63" s="212">
        <v>2592566.0499999998</v>
      </c>
      <c r="Z63" s="64">
        <f t="shared" si="1"/>
        <v>58458476.989999995</v>
      </c>
      <c r="AA63" s="122"/>
    </row>
    <row r="64" spans="1:27">
      <c r="A64" s="295">
        <v>23</v>
      </c>
      <c r="B64" s="237">
        <v>61</v>
      </c>
      <c r="C64" s="237">
        <v>8</v>
      </c>
      <c r="D64" s="212" t="s">
        <v>53</v>
      </c>
      <c r="E64" s="212" t="s">
        <v>203</v>
      </c>
      <c r="F64" s="282" t="s">
        <v>334</v>
      </c>
      <c r="G64" s="213">
        <v>33442981.469999995</v>
      </c>
      <c r="H64" s="212">
        <v>1735611.4</v>
      </c>
      <c r="I64" s="213">
        <v>1812572.69</v>
      </c>
      <c r="J64" s="212">
        <v>42300</v>
      </c>
      <c r="K64" s="212">
        <v>659757.77</v>
      </c>
      <c r="L64" s="213">
        <v>2803607.0400000005</v>
      </c>
      <c r="M64" s="212">
        <v>290111</v>
      </c>
      <c r="N64" s="213">
        <v>20910</v>
      </c>
      <c r="O64" s="212">
        <v>617526.72000000009</v>
      </c>
      <c r="P64" s="213">
        <v>31778</v>
      </c>
      <c r="Q64" s="212">
        <v>2547119.15</v>
      </c>
      <c r="R64" s="213">
        <v>208103</v>
      </c>
      <c r="S64" s="212">
        <v>0</v>
      </c>
      <c r="T64" s="213">
        <v>0</v>
      </c>
      <c r="U64" s="212">
        <v>10610</v>
      </c>
      <c r="V64" s="213">
        <v>11071830.98</v>
      </c>
      <c r="W64" s="212">
        <v>469310.73</v>
      </c>
      <c r="X64" s="213">
        <v>0</v>
      </c>
      <c r="Y64" s="212">
        <v>5294751.66</v>
      </c>
      <c r="Z64" s="173">
        <f t="shared" si="1"/>
        <v>61058881.609999999</v>
      </c>
      <c r="AA64" s="122"/>
    </row>
    <row r="65" spans="1:27">
      <c r="A65" s="295">
        <v>15</v>
      </c>
      <c r="B65" s="237">
        <v>62</v>
      </c>
      <c r="C65" s="237">
        <v>8</v>
      </c>
      <c r="D65" s="212" t="s">
        <v>55</v>
      </c>
      <c r="E65" s="212" t="s">
        <v>172</v>
      </c>
      <c r="F65" s="282" t="s">
        <v>299</v>
      </c>
      <c r="G65" s="213">
        <v>26020997.340000004</v>
      </c>
      <c r="H65" s="212">
        <v>5810419.96</v>
      </c>
      <c r="I65" s="213">
        <v>3726025.21</v>
      </c>
      <c r="J65" s="212">
        <v>0</v>
      </c>
      <c r="K65" s="212">
        <v>1261532.75</v>
      </c>
      <c r="L65" s="213">
        <v>4474210.92</v>
      </c>
      <c r="M65" s="212">
        <v>248662</v>
      </c>
      <c r="N65" s="213">
        <v>0</v>
      </c>
      <c r="O65" s="212">
        <v>993706.21</v>
      </c>
      <c r="P65" s="213">
        <v>8070</v>
      </c>
      <c r="Q65" s="212">
        <v>735659</v>
      </c>
      <c r="R65" s="213">
        <v>1050</v>
      </c>
      <c r="S65" s="212">
        <v>0</v>
      </c>
      <c r="T65" s="213">
        <v>0</v>
      </c>
      <c r="U65" s="212">
        <v>0</v>
      </c>
      <c r="V65" s="213">
        <v>9080525.3399999999</v>
      </c>
      <c r="W65" s="212">
        <v>364594.64</v>
      </c>
      <c r="X65" s="213">
        <v>0</v>
      </c>
      <c r="Y65" s="212">
        <v>1854823.71</v>
      </c>
      <c r="Z65" s="64">
        <f t="shared" si="1"/>
        <v>54580277.080000006</v>
      </c>
      <c r="AA65" s="122"/>
    </row>
    <row r="66" spans="1:27" ht="26.4" customHeight="1">
      <c r="A66" s="295">
        <v>38</v>
      </c>
      <c r="B66" s="237">
        <v>63</v>
      </c>
      <c r="C66" s="237">
        <v>8</v>
      </c>
      <c r="D66" s="212" t="s">
        <v>49</v>
      </c>
      <c r="E66" s="212" t="s">
        <v>224</v>
      </c>
      <c r="F66" s="282" t="s">
        <v>358</v>
      </c>
      <c r="G66" s="213">
        <v>31221159.709999997</v>
      </c>
      <c r="H66" s="212">
        <v>4883642</v>
      </c>
      <c r="I66" s="213">
        <v>4380728.34</v>
      </c>
      <c r="J66" s="212">
        <v>0</v>
      </c>
      <c r="K66" s="212">
        <v>1144201.56</v>
      </c>
      <c r="L66" s="213">
        <v>4748753.9899999993</v>
      </c>
      <c r="M66" s="212">
        <v>225228.62</v>
      </c>
      <c r="N66" s="213">
        <v>28499.25</v>
      </c>
      <c r="O66" s="212">
        <v>792617.47</v>
      </c>
      <c r="P66" s="213">
        <v>7498</v>
      </c>
      <c r="Q66" s="212">
        <v>1220623.3700000001</v>
      </c>
      <c r="R66" s="213">
        <v>0</v>
      </c>
      <c r="S66" s="212">
        <v>0</v>
      </c>
      <c r="T66" s="213">
        <v>0</v>
      </c>
      <c r="U66" s="212">
        <v>3341529.57</v>
      </c>
      <c r="V66" s="213">
        <v>16866636.350000001</v>
      </c>
      <c r="W66" s="212">
        <v>615689.62</v>
      </c>
      <c r="X66" s="213">
        <v>0</v>
      </c>
      <c r="Y66" s="212">
        <v>11680157.750000002</v>
      </c>
      <c r="Z66" s="64">
        <f t="shared" si="1"/>
        <v>81156965.599999994</v>
      </c>
      <c r="AA66" s="122"/>
    </row>
    <row r="67" spans="1:27">
      <c r="A67" s="295">
        <v>44</v>
      </c>
      <c r="B67" s="237">
        <v>64</v>
      </c>
      <c r="C67" s="237">
        <v>8</v>
      </c>
      <c r="D67" s="212" t="s">
        <v>49</v>
      </c>
      <c r="E67" s="212" t="s">
        <v>229</v>
      </c>
      <c r="F67" s="282" t="s">
        <v>364</v>
      </c>
      <c r="G67" s="213">
        <v>41454267.740000002</v>
      </c>
      <c r="H67" s="212">
        <v>1640211.1400000001</v>
      </c>
      <c r="I67" s="213">
        <v>9538448.1099999994</v>
      </c>
      <c r="J67" s="212">
        <v>189150</v>
      </c>
      <c r="K67" s="212">
        <v>729395.14000000013</v>
      </c>
      <c r="L67" s="213">
        <v>5758698.71</v>
      </c>
      <c r="M67" s="212">
        <v>303278</v>
      </c>
      <c r="N67" s="213">
        <v>19225</v>
      </c>
      <c r="O67" s="212">
        <v>1404361.04</v>
      </c>
      <c r="P67" s="213">
        <v>14332.79</v>
      </c>
      <c r="Q67" s="212">
        <v>1184562</v>
      </c>
      <c r="R67" s="213">
        <v>0</v>
      </c>
      <c r="S67" s="212">
        <v>0</v>
      </c>
      <c r="T67" s="213">
        <v>0</v>
      </c>
      <c r="U67" s="212">
        <v>0</v>
      </c>
      <c r="V67" s="213">
        <v>13090202</v>
      </c>
      <c r="W67" s="212">
        <v>563250.43000000005</v>
      </c>
      <c r="X67" s="213">
        <v>0</v>
      </c>
      <c r="Y67" s="212">
        <v>2977165.88</v>
      </c>
      <c r="Z67" s="64">
        <f t="shared" si="1"/>
        <v>78866547.980000004</v>
      </c>
      <c r="AA67" s="122"/>
    </row>
    <row r="68" spans="1:27">
      <c r="A68" s="295">
        <v>32</v>
      </c>
      <c r="B68" s="237">
        <v>65</v>
      </c>
      <c r="C68" s="237">
        <v>8</v>
      </c>
      <c r="D68" s="212" t="s">
        <v>53</v>
      </c>
      <c r="E68" s="212" t="s">
        <v>211</v>
      </c>
      <c r="F68" s="282" t="s">
        <v>343</v>
      </c>
      <c r="G68" s="213">
        <v>26394915.550000001</v>
      </c>
      <c r="H68" s="212">
        <v>2735278.1899999995</v>
      </c>
      <c r="I68" s="213">
        <v>7470270.0699999994</v>
      </c>
      <c r="J68" s="212">
        <v>25400</v>
      </c>
      <c r="K68" s="212">
        <v>969282.83000000007</v>
      </c>
      <c r="L68" s="213">
        <v>5035380.8900000006</v>
      </c>
      <c r="M68" s="212">
        <v>55345</v>
      </c>
      <c r="N68" s="213">
        <v>29340</v>
      </c>
      <c r="O68" s="212">
        <v>706732.93</v>
      </c>
      <c r="P68" s="213">
        <v>94146.510000000009</v>
      </c>
      <c r="Q68" s="212">
        <v>3019790.5</v>
      </c>
      <c r="R68" s="213">
        <v>22960</v>
      </c>
      <c r="S68" s="212">
        <v>0</v>
      </c>
      <c r="T68" s="213">
        <v>0</v>
      </c>
      <c r="U68" s="212">
        <v>25615</v>
      </c>
      <c r="V68" s="213">
        <v>14732540.74</v>
      </c>
      <c r="W68" s="212">
        <v>590173.9800000001</v>
      </c>
      <c r="X68" s="213">
        <v>0</v>
      </c>
      <c r="Y68" s="212">
        <v>2271075.61</v>
      </c>
      <c r="Z68" s="64">
        <f t="shared" ref="Z68:Z91" si="2">SUM(G68:Y68)</f>
        <v>64178247.799999997</v>
      </c>
      <c r="AA68" s="122"/>
    </row>
    <row r="69" spans="1:27">
      <c r="A69" s="295">
        <v>65</v>
      </c>
      <c r="B69" s="237">
        <v>66</v>
      </c>
      <c r="C69" s="237">
        <v>9</v>
      </c>
      <c r="D69" s="212" t="s">
        <v>88</v>
      </c>
      <c r="E69" s="212" t="s">
        <v>180</v>
      </c>
      <c r="F69" s="282" t="s">
        <v>308</v>
      </c>
      <c r="G69" s="213">
        <v>33377547.369999997</v>
      </c>
      <c r="H69" s="212">
        <v>565529.71</v>
      </c>
      <c r="I69" s="213">
        <v>8306508.7200000007</v>
      </c>
      <c r="J69" s="212">
        <v>0</v>
      </c>
      <c r="K69" s="212">
        <v>571404.59000000008</v>
      </c>
      <c r="L69" s="213">
        <v>3204547.42</v>
      </c>
      <c r="M69" s="212">
        <v>301239.5</v>
      </c>
      <c r="N69" s="213">
        <v>27278.5</v>
      </c>
      <c r="O69" s="212">
        <v>782622.0199999999</v>
      </c>
      <c r="P69" s="213">
        <v>0</v>
      </c>
      <c r="Q69" s="212">
        <v>1581210</v>
      </c>
      <c r="R69" s="213">
        <v>0</v>
      </c>
      <c r="S69" s="212">
        <v>0</v>
      </c>
      <c r="T69" s="213">
        <v>0</v>
      </c>
      <c r="U69" s="212">
        <v>0</v>
      </c>
      <c r="V69" s="213">
        <v>16103635.33</v>
      </c>
      <c r="W69" s="212">
        <v>724714.32</v>
      </c>
      <c r="X69" s="213">
        <v>0</v>
      </c>
      <c r="Y69" s="212">
        <v>8124931.6800000006</v>
      </c>
      <c r="Z69" s="64">
        <f t="shared" si="2"/>
        <v>73671169.160000011</v>
      </c>
      <c r="AA69" s="122"/>
    </row>
    <row r="70" spans="1:27">
      <c r="A70" s="295">
        <v>16</v>
      </c>
      <c r="B70" s="237">
        <v>67</v>
      </c>
      <c r="C70" s="237">
        <v>9</v>
      </c>
      <c r="D70" s="212" t="s">
        <v>55</v>
      </c>
      <c r="E70" s="212" t="s">
        <v>173</v>
      </c>
      <c r="F70" s="282" t="s">
        <v>300</v>
      </c>
      <c r="G70" s="213">
        <v>34339483.559999995</v>
      </c>
      <c r="H70" s="212">
        <v>4947770.0199999996</v>
      </c>
      <c r="I70" s="213">
        <v>6560612.8699999992</v>
      </c>
      <c r="J70" s="212">
        <v>0</v>
      </c>
      <c r="K70" s="212">
        <v>931661.59000000008</v>
      </c>
      <c r="L70" s="213">
        <v>7797060.0700000003</v>
      </c>
      <c r="M70" s="212">
        <v>275279</v>
      </c>
      <c r="N70" s="213">
        <v>137927</v>
      </c>
      <c r="O70" s="212">
        <v>1876311.9300000002</v>
      </c>
      <c r="P70" s="213">
        <v>12580.669999999995</v>
      </c>
      <c r="Q70" s="212">
        <v>2456698</v>
      </c>
      <c r="R70" s="213">
        <v>0</v>
      </c>
      <c r="S70" s="212">
        <v>0</v>
      </c>
      <c r="T70" s="213">
        <v>0</v>
      </c>
      <c r="U70" s="212">
        <v>5960</v>
      </c>
      <c r="V70" s="213">
        <v>15763394.25</v>
      </c>
      <c r="W70" s="212">
        <v>676271.4</v>
      </c>
      <c r="X70" s="213">
        <v>0</v>
      </c>
      <c r="Y70" s="212">
        <v>2418973.8600000003</v>
      </c>
      <c r="Z70" s="64">
        <f t="shared" si="2"/>
        <v>78199984.220000014</v>
      </c>
      <c r="AA70" s="122"/>
    </row>
    <row r="71" spans="1:27">
      <c r="A71" s="295">
        <v>39</v>
      </c>
      <c r="B71" s="237">
        <v>68</v>
      </c>
      <c r="C71" s="237">
        <v>9</v>
      </c>
      <c r="D71" s="212" t="s">
        <v>49</v>
      </c>
      <c r="E71" s="212" t="s">
        <v>225</v>
      </c>
      <c r="F71" s="282" t="s">
        <v>359</v>
      </c>
      <c r="G71" s="213">
        <v>25526384.860000003</v>
      </c>
      <c r="H71" s="212">
        <v>1720297.1800000002</v>
      </c>
      <c r="I71" s="213">
        <v>961410.65999999992</v>
      </c>
      <c r="J71" s="212">
        <v>81400</v>
      </c>
      <c r="K71" s="212">
        <v>1315936</v>
      </c>
      <c r="L71" s="213">
        <v>5944914.1900000004</v>
      </c>
      <c r="M71" s="212">
        <v>545792.19999999995</v>
      </c>
      <c r="N71" s="213">
        <v>164268</v>
      </c>
      <c r="O71" s="212">
        <v>1644554.74</v>
      </c>
      <c r="P71" s="213">
        <v>14624.539999999997</v>
      </c>
      <c r="Q71" s="212">
        <v>2812151</v>
      </c>
      <c r="R71" s="213">
        <v>28200</v>
      </c>
      <c r="S71" s="212">
        <v>0</v>
      </c>
      <c r="T71" s="213">
        <v>0</v>
      </c>
      <c r="U71" s="212">
        <v>5620</v>
      </c>
      <c r="V71" s="213">
        <v>15895292.58</v>
      </c>
      <c r="W71" s="212">
        <v>670840.16999999993</v>
      </c>
      <c r="X71" s="213">
        <v>0</v>
      </c>
      <c r="Y71" s="212">
        <v>2980907.58</v>
      </c>
      <c r="Z71" s="64">
        <f t="shared" si="2"/>
        <v>60312593.700000003</v>
      </c>
      <c r="AA71" s="122"/>
    </row>
    <row r="72" spans="1:27">
      <c r="A72" s="295">
        <v>45</v>
      </c>
      <c r="B72" s="237">
        <v>69</v>
      </c>
      <c r="C72" s="237">
        <v>9</v>
      </c>
      <c r="D72" s="212" t="s">
        <v>49</v>
      </c>
      <c r="E72" s="212" t="s">
        <v>230</v>
      </c>
      <c r="F72" s="282" t="s">
        <v>365</v>
      </c>
      <c r="G72" s="213">
        <v>26987767.84</v>
      </c>
      <c r="H72" s="212">
        <v>764813.12999999989</v>
      </c>
      <c r="I72" s="213">
        <v>3694163.61</v>
      </c>
      <c r="J72" s="212">
        <v>150850</v>
      </c>
      <c r="K72" s="212">
        <v>786718.91</v>
      </c>
      <c r="L72" s="213">
        <v>4949420.790000001</v>
      </c>
      <c r="M72" s="212">
        <v>250316.7</v>
      </c>
      <c r="N72" s="213">
        <v>0</v>
      </c>
      <c r="O72" s="212">
        <v>1123566.0499999998</v>
      </c>
      <c r="P72" s="213">
        <v>24509.25</v>
      </c>
      <c r="Q72" s="212">
        <v>1197730.3799999999</v>
      </c>
      <c r="R72" s="213">
        <v>6095.58</v>
      </c>
      <c r="S72" s="212">
        <v>0</v>
      </c>
      <c r="T72" s="213">
        <v>0</v>
      </c>
      <c r="U72" s="212">
        <v>0</v>
      </c>
      <c r="V72" s="213">
        <v>17351330.32</v>
      </c>
      <c r="W72" s="212">
        <v>775835.76</v>
      </c>
      <c r="X72" s="213">
        <v>0</v>
      </c>
      <c r="Y72" s="212">
        <v>2669598.4</v>
      </c>
      <c r="Z72" s="64">
        <f t="shared" si="2"/>
        <v>60732716.719999999</v>
      </c>
      <c r="AA72" s="122"/>
    </row>
    <row r="73" spans="1:27">
      <c r="A73" s="295">
        <v>8</v>
      </c>
      <c r="B73" s="237">
        <v>70</v>
      </c>
      <c r="C73" s="237">
        <v>9</v>
      </c>
      <c r="D73" s="212" t="s">
        <v>51</v>
      </c>
      <c r="E73" s="212" t="s">
        <v>243</v>
      </c>
      <c r="F73" s="282" t="s">
        <v>380</v>
      </c>
      <c r="G73" s="213">
        <v>33085670.209999997</v>
      </c>
      <c r="H73" s="212">
        <v>12293553.290000001</v>
      </c>
      <c r="I73" s="213">
        <v>3278531.66</v>
      </c>
      <c r="J73" s="212">
        <v>46900</v>
      </c>
      <c r="K73" s="212">
        <v>1401367.94</v>
      </c>
      <c r="L73" s="213">
        <v>5901273.5100000007</v>
      </c>
      <c r="M73" s="212">
        <v>105531.5</v>
      </c>
      <c r="N73" s="213">
        <v>54402</v>
      </c>
      <c r="O73" s="212">
        <v>1617010.68</v>
      </c>
      <c r="P73" s="213">
        <v>52616.800000000003</v>
      </c>
      <c r="Q73" s="212">
        <v>2040968.29</v>
      </c>
      <c r="R73" s="213">
        <v>4866.38</v>
      </c>
      <c r="S73" s="212">
        <v>0</v>
      </c>
      <c r="T73" s="213">
        <v>0</v>
      </c>
      <c r="U73" s="212">
        <v>0</v>
      </c>
      <c r="V73" s="213">
        <v>14884084.029999999</v>
      </c>
      <c r="W73" s="212">
        <v>706176.25</v>
      </c>
      <c r="X73" s="213">
        <v>0</v>
      </c>
      <c r="Y73" s="212">
        <v>5256455.1499999994</v>
      </c>
      <c r="Z73" s="64">
        <f t="shared" si="2"/>
        <v>80729407.689999998</v>
      </c>
      <c r="AA73" s="122"/>
    </row>
    <row r="74" spans="1:27">
      <c r="A74" s="295">
        <v>74</v>
      </c>
      <c r="B74" s="237">
        <v>71</v>
      </c>
      <c r="C74" s="237">
        <v>10</v>
      </c>
      <c r="D74" s="212" t="s">
        <v>45</v>
      </c>
      <c r="E74" s="212" t="s">
        <v>188</v>
      </c>
      <c r="F74" s="282" t="s">
        <v>317</v>
      </c>
      <c r="G74" s="213">
        <v>50587107.140000001</v>
      </c>
      <c r="H74" s="212">
        <v>3454601.3000000003</v>
      </c>
      <c r="I74" s="213">
        <v>10317409.719999999</v>
      </c>
      <c r="J74" s="212">
        <v>0</v>
      </c>
      <c r="K74" s="212">
        <v>1811553.5000000002</v>
      </c>
      <c r="L74" s="213">
        <v>8565944.5099999998</v>
      </c>
      <c r="M74" s="212">
        <v>1534116.5</v>
      </c>
      <c r="N74" s="213">
        <v>15044.5</v>
      </c>
      <c r="O74" s="212">
        <v>1082803.6199999999</v>
      </c>
      <c r="P74" s="213">
        <v>4597</v>
      </c>
      <c r="Q74" s="212">
        <v>3949464.66</v>
      </c>
      <c r="R74" s="213">
        <v>0</v>
      </c>
      <c r="S74" s="212">
        <v>0</v>
      </c>
      <c r="T74" s="213">
        <v>0</v>
      </c>
      <c r="U74" s="212">
        <v>49000</v>
      </c>
      <c r="V74" s="213">
        <v>22144976.460000001</v>
      </c>
      <c r="W74" s="212">
        <v>953259.70000000007</v>
      </c>
      <c r="X74" s="213">
        <v>0</v>
      </c>
      <c r="Y74" s="212">
        <v>3795972.12</v>
      </c>
      <c r="Z74" s="64">
        <f t="shared" si="2"/>
        <v>108265850.73</v>
      </c>
      <c r="AA74" s="122"/>
    </row>
    <row r="75" spans="1:27">
      <c r="A75" s="295">
        <v>79</v>
      </c>
      <c r="B75" s="237">
        <v>72</v>
      </c>
      <c r="C75" s="237">
        <v>10</v>
      </c>
      <c r="D75" s="212" t="s">
        <v>45</v>
      </c>
      <c r="E75" s="212" t="s">
        <v>193</v>
      </c>
      <c r="F75" s="282" t="s">
        <v>322</v>
      </c>
      <c r="G75" s="213">
        <v>40739404.490000002</v>
      </c>
      <c r="H75" s="212">
        <v>3478561.2100000004</v>
      </c>
      <c r="I75" s="213">
        <v>3732989.6500000004</v>
      </c>
      <c r="J75" s="212">
        <v>51700</v>
      </c>
      <c r="K75" s="212">
        <v>1719600.5</v>
      </c>
      <c r="L75" s="213">
        <v>7759315.6899999995</v>
      </c>
      <c r="M75" s="212">
        <v>759484</v>
      </c>
      <c r="N75" s="213">
        <v>111096</v>
      </c>
      <c r="O75" s="212">
        <v>1354940.54</v>
      </c>
      <c r="P75" s="213">
        <v>20470.25</v>
      </c>
      <c r="Q75" s="212">
        <v>3253132</v>
      </c>
      <c r="R75" s="213">
        <v>0</v>
      </c>
      <c r="S75" s="212">
        <v>0</v>
      </c>
      <c r="T75" s="213">
        <v>0</v>
      </c>
      <c r="U75" s="212">
        <v>0</v>
      </c>
      <c r="V75" s="213">
        <v>21530111.539999999</v>
      </c>
      <c r="W75" s="212">
        <v>943256.39</v>
      </c>
      <c r="X75" s="213">
        <v>0</v>
      </c>
      <c r="Y75" s="212">
        <v>2634595.7000000002</v>
      </c>
      <c r="Z75" s="64">
        <f t="shared" si="2"/>
        <v>88088657.960000008</v>
      </c>
      <c r="AA75" s="122"/>
    </row>
    <row r="76" spans="1:27">
      <c r="A76" s="295">
        <v>81</v>
      </c>
      <c r="B76" s="237">
        <v>73</v>
      </c>
      <c r="C76" s="237">
        <v>10</v>
      </c>
      <c r="D76" s="212" t="s">
        <v>45</v>
      </c>
      <c r="E76" s="212" t="s">
        <v>195</v>
      </c>
      <c r="F76" s="282" t="s">
        <v>324</v>
      </c>
      <c r="G76" s="213">
        <v>40038250.700000003</v>
      </c>
      <c r="H76" s="212">
        <v>3931016.6900000004</v>
      </c>
      <c r="I76" s="213">
        <v>1507825.22</v>
      </c>
      <c r="J76" s="212">
        <v>15950</v>
      </c>
      <c r="K76" s="212">
        <v>1937228.42</v>
      </c>
      <c r="L76" s="213">
        <v>5770315.7700000005</v>
      </c>
      <c r="M76" s="212">
        <v>295644.5</v>
      </c>
      <c r="N76" s="213">
        <v>25859</v>
      </c>
      <c r="O76" s="212">
        <v>659867.13</v>
      </c>
      <c r="P76" s="213">
        <v>14573.69</v>
      </c>
      <c r="Q76" s="212">
        <v>2289929.5</v>
      </c>
      <c r="R76" s="213">
        <v>986.94</v>
      </c>
      <c r="S76" s="212">
        <v>0</v>
      </c>
      <c r="T76" s="213">
        <v>0</v>
      </c>
      <c r="U76" s="212">
        <v>7260</v>
      </c>
      <c r="V76" s="213">
        <v>16829037.57</v>
      </c>
      <c r="W76" s="212">
        <v>743600.20000000007</v>
      </c>
      <c r="X76" s="213">
        <v>0</v>
      </c>
      <c r="Y76" s="212">
        <v>2622822.59</v>
      </c>
      <c r="Z76" s="64">
        <f t="shared" si="2"/>
        <v>76690167.920000002</v>
      </c>
      <c r="AA76" s="122"/>
    </row>
    <row r="77" spans="1:27">
      <c r="A77" s="295">
        <v>28</v>
      </c>
      <c r="B77" s="237">
        <v>74</v>
      </c>
      <c r="C77" s="237">
        <v>10</v>
      </c>
      <c r="D77" s="212" t="s">
        <v>53</v>
      </c>
      <c r="E77" s="212" t="s">
        <v>207</v>
      </c>
      <c r="F77" s="282" t="s">
        <v>339</v>
      </c>
      <c r="G77" s="213">
        <v>46584953.230000004</v>
      </c>
      <c r="H77" s="212">
        <v>2053030.24</v>
      </c>
      <c r="I77" s="213">
        <v>5751875.4899999993</v>
      </c>
      <c r="J77" s="212">
        <v>22100</v>
      </c>
      <c r="K77" s="212">
        <v>1322663</v>
      </c>
      <c r="L77" s="213">
        <v>6333716.8199999994</v>
      </c>
      <c r="M77" s="212">
        <v>512060</v>
      </c>
      <c r="N77" s="213">
        <v>35</v>
      </c>
      <c r="O77" s="212">
        <v>1401630.75</v>
      </c>
      <c r="P77" s="213">
        <v>61307.44</v>
      </c>
      <c r="Q77" s="212">
        <v>2662184.5</v>
      </c>
      <c r="R77" s="213">
        <v>12507</v>
      </c>
      <c r="S77" s="212">
        <v>0</v>
      </c>
      <c r="T77" s="213">
        <v>0</v>
      </c>
      <c r="U77" s="212">
        <v>0</v>
      </c>
      <c r="V77" s="213">
        <v>23434543.27</v>
      </c>
      <c r="W77" s="212">
        <v>873774.16</v>
      </c>
      <c r="X77" s="213">
        <v>0</v>
      </c>
      <c r="Y77" s="212">
        <v>5259425.8400000008</v>
      </c>
      <c r="Z77" s="64">
        <f t="shared" si="2"/>
        <v>96285806.74000001</v>
      </c>
      <c r="AA77" s="122"/>
    </row>
    <row r="78" spans="1:27" s="188" customFormat="1">
      <c r="A78" s="295">
        <v>54</v>
      </c>
      <c r="B78" s="237">
        <v>75</v>
      </c>
      <c r="C78" s="237">
        <v>10</v>
      </c>
      <c r="D78" s="212" t="s">
        <v>47</v>
      </c>
      <c r="E78" s="212" t="s">
        <v>215</v>
      </c>
      <c r="F78" s="282" t="s">
        <v>347</v>
      </c>
      <c r="G78" s="213">
        <v>23187502.279999997</v>
      </c>
      <c r="H78" s="212">
        <v>-1580140.86</v>
      </c>
      <c r="I78" s="213">
        <v>8266217.4299999997</v>
      </c>
      <c r="J78" s="212">
        <v>4500</v>
      </c>
      <c r="K78" s="212">
        <v>1986841.12</v>
      </c>
      <c r="L78" s="213">
        <v>5322491.66</v>
      </c>
      <c r="M78" s="212">
        <v>615291.69999999995</v>
      </c>
      <c r="N78" s="213">
        <v>89223.2</v>
      </c>
      <c r="O78" s="212">
        <v>922853.46</v>
      </c>
      <c r="P78" s="213">
        <v>14124.5</v>
      </c>
      <c r="Q78" s="212">
        <v>3286658.4</v>
      </c>
      <c r="R78" s="213">
        <v>127780.89999999998</v>
      </c>
      <c r="S78" s="212">
        <v>0</v>
      </c>
      <c r="T78" s="213">
        <v>0</v>
      </c>
      <c r="U78" s="212">
        <v>64653</v>
      </c>
      <c r="V78" s="213">
        <v>21986699.670000002</v>
      </c>
      <c r="W78" s="212">
        <v>1064998.3500000001</v>
      </c>
      <c r="X78" s="213">
        <v>0</v>
      </c>
      <c r="Y78" s="212">
        <v>3152324.9</v>
      </c>
      <c r="Z78" s="64">
        <f t="shared" si="2"/>
        <v>68512019.710000008</v>
      </c>
      <c r="AA78" s="122"/>
    </row>
    <row r="79" spans="1:27">
      <c r="A79" s="295">
        <v>86</v>
      </c>
      <c r="B79" s="237">
        <v>76</v>
      </c>
      <c r="C79" s="237">
        <v>10</v>
      </c>
      <c r="D79" s="212" t="s">
        <v>45</v>
      </c>
      <c r="E79" s="212" t="s">
        <v>200</v>
      </c>
      <c r="F79" s="282" t="s">
        <v>329</v>
      </c>
      <c r="G79" s="213">
        <v>56620283.610000007</v>
      </c>
      <c r="H79" s="212">
        <v>14128615.899999999</v>
      </c>
      <c r="I79" s="213">
        <v>8974299.1099999994</v>
      </c>
      <c r="J79" s="212">
        <v>77100</v>
      </c>
      <c r="K79" s="212">
        <v>2986080.1599999997</v>
      </c>
      <c r="L79" s="213">
        <v>8668414.7100000009</v>
      </c>
      <c r="M79" s="212">
        <v>1583304</v>
      </c>
      <c r="N79" s="213">
        <v>54683.5</v>
      </c>
      <c r="O79" s="212">
        <v>1777264.73</v>
      </c>
      <c r="P79" s="213">
        <v>2263.8500000000004</v>
      </c>
      <c r="Q79" s="212">
        <v>3486951.75</v>
      </c>
      <c r="R79" s="213">
        <v>4784.88</v>
      </c>
      <c r="S79" s="212">
        <v>0</v>
      </c>
      <c r="T79" s="213">
        <v>0</v>
      </c>
      <c r="U79" s="212">
        <v>32556</v>
      </c>
      <c r="V79" s="213">
        <v>20849195</v>
      </c>
      <c r="W79" s="212">
        <v>947457.42</v>
      </c>
      <c r="X79" s="213">
        <v>0</v>
      </c>
      <c r="Y79" s="212">
        <v>5339725.42</v>
      </c>
      <c r="Z79" s="64">
        <f t="shared" si="2"/>
        <v>125532980.04000001</v>
      </c>
      <c r="AA79" s="122"/>
    </row>
    <row r="80" spans="1:27">
      <c r="A80" s="295">
        <v>11</v>
      </c>
      <c r="B80" s="237">
        <v>77</v>
      </c>
      <c r="C80" s="237">
        <v>10</v>
      </c>
      <c r="D80" s="212" t="s">
        <v>51</v>
      </c>
      <c r="E80" s="212" t="s">
        <v>246</v>
      </c>
      <c r="F80" s="282" t="s">
        <v>383</v>
      </c>
      <c r="G80" s="213">
        <v>40602653.719999999</v>
      </c>
      <c r="H80" s="212">
        <v>5828121.0099999998</v>
      </c>
      <c r="I80" s="213">
        <v>5497077.9199999999</v>
      </c>
      <c r="J80" s="212">
        <v>332350</v>
      </c>
      <c r="K80" s="212">
        <v>1594722.75</v>
      </c>
      <c r="L80" s="213">
        <v>11079255.860000001</v>
      </c>
      <c r="M80" s="212">
        <v>428495.5</v>
      </c>
      <c r="N80" s="213">
        <v>382192</v>
      </c>
      <c r="O80" s="212">
        <v>1461167.5100000002</v>
      </c>
      <c r="P80" s="213">
        <v>-206542.25</v>
      </c>
      <c r="Q80" s="212">
        <v>4988812.5</v>
      </c>
      <c r="R80" s="213">
        <v>95360</v>
      </c>
      <c r="S80" s="212">
        <v>0</v>
      </c>
      <c r="T80" s="213">
        <v>0</v>
      </c>
      <c r="U80" s="212">
        <v>0</v>
      </c>
      <c r="V80" s="213">
        <v>20267220.82</v>
      </c>
      <c r="W80" s="212">
        <v>936031.28</v>
      </c>
      <c r="X80" s="213">
        <v>0</v>
      </c>
      <c r="Y80" s="212">
        <v>21815946.07</v>
      </c>
      <c r="Z80" s="64">
        <f t="shared" si="2"/>
        <v>115102864.69</v>
      </c>
      <c r="AA80" s="122"/>
    </row>
    <row r="81" spans="1:27">
      <c r="A81" s="295">
        <v>71</v>
      </c>
      <c r="B81" s="237">
        <v>78</v>
      </c>
      <c r="C81" s="237">
        <v>11</v>
      </c>
      <c r="D81" s="212" t="s">
        <v>45</v>
      </c>
      <c r="E81" s="212" t="s">
        <v>186</v>
      </c>
      <c r="F81" s="282" t="s">
        <v>314</v>
      </c>
      <c r="G81" s="213">
        <v>80053956.25999999</v>
      </c>
      <c r="H81" s="212">
        <v>14857034.16</v>
      </c>
      <c r="I81" s="213">
        <v>14162211.059999999</v>
      </c>
      <c r="J81" s="212">
        <v>0</v>
      </c>
      <c r="K81" s="212">
        <v>4047309</v>
      </c>
      <c r="L81" s="213">
        <v>20600047.300000001</v>
      </c>
      <c r="M81" s="212">
        <v>1973052</v>
      </c>
      <c r="N81" s="213">
        <v>241064</v>
      </c>
      <c r="O81" s="212">
        <v>3178892.77</v>
      </c>
      <c r="P81" s="213">
        <v>60466</v>
      </c>
      <c r="Q81" s="212">
        <v>6388670.4000000004</v>
      </c>
      <c r="R81" s="213">
        <v>100800</v>
      </c>
      <c r="S81" s="212">
        <v>0</v>
      </c>
      <c r="T81" s="213">
        <v>0</v>
      </c>
      <c r="U81" s="212">
        <v>211000</v>
      </c>
      <c r="V81" s="213">
        <v>37294308.799999997</v>
      </c>
      <c r="W81" s="212">
        <v>5367541</v>
      </c>
      <c r="X81" s="213">
        <v>0</v>
      </c>
      <c r="Y81" s="212">
        <v>4069744.72</v>
      </c>
      <c r="Z81" s="64">
        <f t="shared" si="2"/>
        <v>192606097.47</v>
      </c>
      <c r="AA81" s="122"/>
    </row>
    <row r="82" spans="1:27">
      <c r="A82" s="295">
        <v>13</v>
      </c>
      <c r="B82" s="237">
        <v>79</v>
      </c>
      <c r="C82" s="237">
        <v>11</v>
      </c>
      <c r="D82" s="212" t="s">
        <v>55</v>
      </c>
      <c r="E82" s="212" t="s">
        <v>170</v>
      </c>
      <c r="F82" s="282" t="s">
        <v>297</v>
      </c>
      <c r="G82" s="213">
        <v>84946781.459999979</v>
      </c>
      <c r="H82" s="212">
        <v>20408772.540000003</v>
      </c>
      <c r="I82" s="213">
        <v>18925946.850000001</v>
      </c>
      <c r="J82" s="212">
        <v>59250</v>
      </c>
      <c r="K82" s="212">
        <v>4454573.9300000006</v>
      </c>
      <c r="L82" s="213">
        <v>19661045.260000002</v>
      </c>
      <c r="M82" s="212">
        <v>4289215.2</v>
      </c>
      <c r="N82" s="213">
        <v>366113.25</v>
      </c>
      <c r="O82" s="212">
        <v>5043223.59</v>
      </c>
      <c r="P82" s="213">
        <v>178904.71</v>
      </c>
      <c r="Q82" s="212">
        <v>9691074.6999999993</v>
      </c>
      <c r="R82" s="213">
        <v>135484.51</v>
      </c>
      <c r="S82" s="212">
        <v>0</v>
      </c>
      <c r="T82" s="213">
        <v>0</v>
      </c>
      <c r="U82" s="212">
        <v>349940</v>
      </c>
      <c r="V82" s="213">
        <v>36224755.049999997</v>
      </c>
      <c r="W82" s="212">
        <v>4375380.0500000007</v>
      </c>
      <c r="X82" s="213">
        <v>0</v>
      </c>
      <c r="Y82" s="212">
        <v>6193678.1599999992</v>
      </c>
      <c r="Z82" s="64">
        <f t="shared" si="2"/>
        <v>215304139.25999996</v>
      </c>
      <c r="AA82" s="122"/>
    </row>
    <row r="83" spans="1:27">
      <c r="A83" s="295">
        <v>42</v>
      </c>
      <c r="B83" s="237">
        <v>80</v>
      </c>
      <c r="C83" s="237">
        <v>11</v>
      </c>
      <c r="D83" s="212" t="s">
        <v>49</v>
      </c>
      <c r="E83" s="212" t="s">
        <v>227</v>
      </c>
      <c r="F83" s="282" t="s">
        <v>362</v>
      </c>
      <c r="G83" s="213">
        <v>54315527.13000001</v>
      </c>
      <c r="H83" s="212">
        <v>18143483.010000002</v>
      </c>
      <c r="I83" s="213">
        <v>20547530.120000001</v>
      </c>
      <c r="J83" s="212">
        <v>41200</v>
      </c>
      <c r="K83" s="212">
        <v>5740422.9100000001</v>
      </c>
      <c r="L83" s="213">
        <v>20537569.719999999</v>
      </c>
      <c r="M83" s="212">
        <v>2288822.8199999998</v>
      </c>
      <c r="N83" s="213">
        <v>38100</v>
      </c>
      <c r="O83" s="212">
        <v>3943682.1199999996</v>
      </c>
      <c r="P83" s="213">
        <v>24949.35</v>
      </c>
      <c r="Q83" s="212">
        <v>8380112.9100000001</v>
      </c>
      <c r="R83" s="213">
        <v>1505</v>
      </c>
      <c r="S83" s="212">
        <v>0</v>
      </c>
      <c r="T83" s="213">
        <v>0</v>
      </c>
      <c r="U83" s="212">
        <v>31620</v>
      </c>
      <c r="V83" s="213">
        <v>27653266.23</v>
      </c>
      <c r="W83" s="212">
        <v>3755502.88</v>
      </c>
      <c r="X83" s="213">
        <v>0</v>
      </c>
      <c r="Y83" s="212">
        <v>6920873.6500000004</v>
      </c>
      <c r="Z83" s="64">
        <f t="shared" si="2"/>
        <v>172364167.84999999</v>
      </c>
      <c r="AA83" s="122"/>
    </row>
    <row r="84" spans="1:27">
      <c r="A84" s="295">
        <v>57</v>
      </c>
      <c r="B84" s="237">
        <v>81</v>
      </c>
      <c r="C84" s="237">
        <v>11</v>
      </c>
      <c r="D84" s="212" t="s">
        <v>47</v>
      </c>
      <c r="E84" s="212" t="s">
        <v>218</v>
      </c>
      <c r="F84" s="282" t="s">
        <v>350</v>
      </c>
      <c r="G84" s="213">
        <v>76801321.400000006</v>
      </c>
      <c r="H84" s="212">
        <v>16959670.260000002</v>
      </c>
      <c r="I84" s="213">
        <v>9393590.0800000001</v>
      </c>
      <c r="J84" s="212">
        <v>41200</v>
      </c>
      <c r="K84" s="212">
        <v>6132045.1000000006</v>
      </c>
      <c r="L84" s="213">
        <v>26567451.059999999</v>
      </c>
      <c r="M84" s="212">
        <v>1221126.33</v>
      </c>
      <c r="N84" s="213">
        <v>1160942.24</v>
      </c>
      <c r="O84" s="212">
        <v>6285107.6399999997</v>
      </c>
      <c r="P84" s="213">
        <v>132110.13</v>
      </c>
      <c r="Q84" s="212">
        <v>21469533.289999999</v>
      </c>
      <c r="R84" s="213">
        <v>1343884.95</v>
      </c>
      <c r="S84" s="212">
        <v>0</v>
      </c>
      <c r="T84" s="213">
        <v>0</v>
      </c>
      <c r="U84" s="212">
        <v>330915</v>
      </c>
      <c r="V84" s="213">
        <v>39144298.359999999</v>
      </c>
      <c r="W84" s="212">
        <v>1752031.32</v>
      </c>
      <c r="X84" s="213">
        <v>0</v>
      </c>
      <c r="Y84" s="212">
        <v>60422240.579999998</v>
      </c>
      <c r="Z84" s="64">
        <f t="shared" si="2"/>
        <v>269157467.73999995</v>
      </c>
      <c r="AA84" s="122"/>
    </row>
    <row r="85" spans="1:27">
      <c r="A85" s="295">
        <v>51</v>
      </c>
      <c r="B85" s="237">
        <v>82</v>
      </c>
      <c r="C85" s="237">
        <v>11</v>
      </c>
      <c r="D85" s="212" t="s">
        <v>49</v>
      </c>
      <c r="E85" s="212" t="s">
        <v>235</v>
      </c>
      <c r="F85" s="282" t="s">
        <v>371</v>
      </c>
      <c r="G85" s="213">
        <v>64407943.729999989</v>
      </c>
      <c r="H85" s="212">
        <v>19331784.349999998</v>
      </c>
      <c r="I85" s="213">
        <v>10578365.960000001</v>
      </c>
      <c r="J85" s="212">
        <v>0</v>
      </c>
      <c r="K85" s="212">
        <v>3510657.2300000004</v>
      </c>
      <c r="L85" s="213">
        <v>21156324.029999997</v>
      </c>
      <c r="M85" s="212">
        <v>2868453</v>
      </c>
      <c r="N85" s="213">
        <v>304256.2</v>
      </c>
      <c r="O85" s="212">
        <v>3650755.46</v>
      </c>
      <c r="P85" s="213">
        <v>71256.399999999994</v>
      </c>
      <c r="Q85" s="212">
        <v>8407871.0500000007</v>
      </c>
      <c r="R85" s="213">
        <v>181206.43</v>
      </c>
      <c r="S85" s="212">
        <v>0</v>
      </c>
      <c r="T85" s="213">
        <v>0</v>
      </c>
      <c r="U85" s="212">
        <v>140570</v>
      </c>
      <c r="V85" s="213">
        <v>39071366.130000003</v>
      </c>
      <c r="W85" s="212">
        <v>6132191.0500000007</v>
      </c>
      <c r="X85" s="213">
        <v>0</v>
      </c>
      <c r="Y85" s="212">
        <v>8967722.1099999994</v>
      </c>
      <c r="Z85" s="64">
        <f t="shared" si="2"/>
        <v>188780723.13</v>
      </c>
      <c r="AA85" s="122"/>
    </row>
    <row r="86" spans="1:27">
      <c r="A86" s="295">
        <v>62</v>
      </c>
      <c r="B86" s="237">
        <v>83</v>
      </c>
      <c r="C86" s="237">
        <v>12</v>
      </c>
      <c r="D86" s="212" t="s">
        <v>88</v>
      </c>
      <c r="E86" s="212" t="s">
        <v>177</v>
      </c>
      <c r="F86" s="282" t="s">
        <v>305</v>
      </c>
      <c r="G86" s="213">
        <v>70501185.590000004</v>
      </c>
      <c r="H86" s="212">
        <v>36925966.369999997</v>
      </c>
      <c r="I86" s="213">
        <v>10744106.779999999</v>
      </c>
      <c r="J86" s="212">
        <v>340100</v>
      </c>
      <c r="K86" s="212">
        <v>9554493</v>
      </c>
      <c r="L86" s="213">
        <v>27938600.300000001</v>
      </c>
      <c r="M86" s="212">
        <v>3447740.5</v>
      </c>
      <c r="N86" s="213">
        <v>422580.25</v>
      </c>
      <c r="O86" s="212">
        <v>5375259.5900000008</v>
      </c>
      <c r="P86" s="213">
        <v>11931</v>
      </c>
      <c r="Q86" s="212">
        <v>11883966.5</v>
      </c>
      <c r="R86" s="213">
        <v>0</v>
      </c>
      <c r="S86" s="212">
        <v>0</v>
      </c>
      <c r="T86" s="213">
        <v>0</v>
      </c>
      <c r="U86" s="212">
        <v>606151.39</v>
      </c>
      <c r="V86" s="213">
        <v>58505031.880000003</v>
      </c>
      <c r="W86" s="212">
        <v>6632656.46</v>
      </c>
      <c r="X86" s="213">
        <v>499040</v>
      </c>
      <c r="Y86" s="212">
        <v>6432665.2399999993</v>
      </c>
      <c r="Z86" s="64">
        <f t="shared" si="2"/>
        <v>249821474.85000002</v>
      </c>
      <c r="AA86" s="122"/>
    </row>
    <row r="87" spans="1:27">
      <c r="A87" s="295">
        <v>21</v>
      </c>
      <c r="B87" s="237">
        <v>84</v>
      </c>
      <c r="C87" s="237">
        <v>12</v>
      </c>
      <c r="D87" s="212" t="s">
        <v>53</v>
      </c>
      <c r="E87" s="212" t="s">
        <v>201</v>
      </c>
      <c r="F87" s="282" t="s">
        <v>332</v>
      </c>
      <c r="G87" s="213">
        <v>124099999.54000001</v>
      </c>
      <c r="H87" s="212">
        <v>58322158.060000002</v>
      </c>
      <c r="I87" s="213">
        <v>15866990.02</v>
      </c>
      <c r="J87" s="212">
        <v>137700</v>
      </c>
      <c r="K87" s="212">
        <v>22795072.93</v>
      </c>
      <c r="L87" s="213">
        <v>43486035.469999999</v>
      </c>
      <c r="M87" s="212">
        <v>8320310.3700000001</v>
      </c>
      <c r="N87" s="213">
        <v>716394.2</v>
      </c>
      <c r="O87" s="212">
        <v>8686226.9800000004</v>
      </c>
      <c r="P87" s="213">
        <v>527715.72</v>
      </c>
      <c r="Q87" s="212">
        <v>26223266.289999999</v>
      </c>
      <c r="R87" s="213">
        <v>1789993.24</v>
      </c>
      <c r="S87" s="212">
        <v>0</v>
      </c>
      <c r="T87" s="213">
        <v>0</v>
      </c>
      <c r="U87" s="212">
        <v>3719086</v>
      </c>
      <c r="V87" s="213">
        <v>89973783.709999993</v>
      </c>
      <c r="W87" s="212">
        <v>11805429.540000001</v>
      </c>
      <c r="X87" s="213">
        <v>0</v>
      </c>
      <c r="Y87" s="212">
        <v>480163203.71000004</v>
      </c>
      <c r="Z87" s="64">
        <f t="shared" si="2"/>
        <v>896633365.78000021</v>
      </c>
      <c r="AA87" s="122"/>
    </row>
    <row r="88" spans="1:27">
      <c r="A88" s="295">
        <v>53</v>
      </c>
      <c r="B88" s="237">
        <v>85</v>
      </c>
      <c r="C88" s="237">
        <v>12</v>
      </c>
      <c r="D88" s="212" t="s">
        <v>47</v>
      </c>
      <c r="E88" s="212" t="s">
        <v>214</v>
      </c>
      <c r="F88" s="282" t="s">
        <v>346</v>
      </c>
      <c r="G88" s="213">
        <v>72904569.340000004</v>
      </c>
      <c r="H88" s="212">
        <v>42265561.509999998</v>
      </c>
      <c r="I88" s="213">
        <v>12156794.91</v>
      </c>
      <c r="J88" s="212">
        <v>103100</v>
      </c>
      <c r="K88" s="212">
        <v>34528106.610000007</v>
      </c>
      <c r="L88" s="213">
        <v>55160396.330000006</v>
      </c>
      <c r="M88" s="212">
        <v>4965650.42</v>
      </c>
      <c r="N88" s="213">
        <v>2623421.02</v>
      </c>
      <c r="O88" s="212">
        <v>8395437.5800000001</v>
      </c>
      <c r="P88" s="213">
        <v>150078.81</v>
      </c>
      <c r="Q88" s="212">
        <v>32739936.600000001</v>
      </c>
      <c r="R88" s="213">
        <v>1881253.25</v>
      </c>
      <c r="S88" s="212">
        <v>0</v>
      </c>
      <c r="T88" s="213">
        <v>0</v>
      </c>
      <c r="U88" s="212">
        <v>1414274</v>
      </c>
      <c r="V88" s="213">
        <v>77016412.120000005</v>
      </c>
      <c r="W88" s="212">
        <v>9755167.25</v>
      </c>
      <c r="X88" s="213">
        <v>0</v>
      </c>
      <c r="Y88" s="212">
        <v>17895898.16</v>
      </c>
      <c r="Z88" s="64">
        <f t="shared" si="2"/>
        <v>373956057.91000003</v>
      </c>
      <c r="AA88" s="122"/>
    </row>
    <row r="89" spans="1:27">
      <c r="A89" s="295">
        <v>1</v>
      </c>
      <c r="B89" s="237">
        <v>86</v>
      </c>
      <c r="C89" s="237">
        <v>12</v>
      </c>
      <c r="D89" s="212" t="s">
        <v>51</v>
      </c>
      <c r="E89" s="212" t="s">
        <v>237</v>
      </c>
      <c r="F89" s="282" t="s">
        <v>373</v>
      </c>
      <c r="G89" s="213">
        <v>58012348.570000008</v>
      </c>
      <c r="H89" s="212">
        <v>23898202.009999998</v>
      </c>
      <c r="I89" s="213">
        <v>19340678.890000001</v>
      </c>
      <c r="J89" s="212">
        <v>932478</v>
      </c>
      <c r="K89" s="212">
        <v>15006139.040000003</v>
      </c>
      <c r="L89" s="213">
        <v>41199775.789999999</v>
      </c>
      <c r="M89" s="212">
        <v>3248289</v>
      </c>
      <c r="N89" s="213">
        <v>627440.75</v>
      </c>
      <c r="O89" s="212">
        <v>4951954.91</v>
      </c>
      <c r="P89" s="213">
        <v>607918.6</v>
      </c>
      <c r="Q89" s="212">
        <v>19512592.829999998</v>
      </c>
      <c r="R89" s="213">
        <v>2282370.6</v>
      </c>
      <c r="S89" s="212">
        <v>0</v>
      </c>
      <c r="T89" s="213">
        <v>0</v>
      </c>
      <c r="U89" s="212">
        <v>1700367</v>
      </c>
      <c r="V89" s="213">
        <v>76482512.900000006</v>
      </c>
      <c r="W89" s="212">
        <v>6606566.0700000003</v>
      </c>
      <c r="X89" s="213">
        <v>983170</v>
      </c>
      <c r="Y89" s="212">
        <v>7472062.6200000001</v>
      </c>
      <c r="Z89" s="64">
        <f t="shared" si="2"/>
        <v>282864867.57999998</v>
      </c>
      <c r="AA89" s="122"/>
    </row>
    <row r="90" spans="1:27">
      <c r="A90" s="295">
        <v>68</v>
      </c>
      <c r="B90" s="237">
        <v>87</v>
      </c>
      <c r="C90" s="237">
        <v>13</v>
      </c>
      <c r="D90" s="212" t="s">
        <v>45</v>
      </c>
      <c r="E90" s="212" t="s">
        <v>183</v>
      </c>
      <c r="F90" s="282" t="s">
        <v>311</v>
      </c>
      <c r="G90" s="213">
        <v>384098146.83999997</v>
      </c>
      <c r="H90" s="212">
        <v>112516166.81</v>
      </c>
      <c r="I90" s="213">
        <v>26103912.25</v>
      </c>
      <c r="J90" s="212">
        <v>0</v>
      </c>
      <c r="K90" s="212">
        <v>41100511.209999993</v>
      </c>
      <c r="L90" s="213">
        <v>165247093.84999999</v>
      </c>
      <c r="M90" s="212">
        <v>11061503.75</v>
      </c>
      <c r="N90" s="213">
        <v>1804238</v>
      </c>
      <c r="O90" s="212">
        <v>18730340.340000004</v>
      </c>
      <c r="P90" s="213">
        <v>347390</v>
      </c>
      <c r="Q90" s="212">
        <v>61222590.799999997</v>
      </c>
      <c r="R90" s="213">
        <v>1921348.3599999999</v>
      </c>
      <c r="S90" s="212">
        <v>0</v>
      </c>
      <c r="T90" s="213">
        <v>0</v>
      </c>
      <c r="U90" s="212">
        <v>1630405</v>
      </c>
      <c r="V90" s="213">
        <v>204088946.59999999</v>
      </c>
      <c r="W90" s="212">
        <v>29032450.519999996</v>
      </c>
      <c r="X90" s="213">
        <v>2524328.5</v>
      </c>
      <c r="Y90" s="212">
        <v>40746458.760000005</v>
      </c>
      <c r="Z90" s="64">
        <f t="shared" si="2"/>
        <v>1102175831.5900002</v>
      </c>
      <c r="AA90" s="122"/>
    </row>
    <row r="91" spans="1:27">
      <c r="A91" s="295">
        <v>35</v>
      </c>
      <c r="B91" s="237">
        <v>88</v>
      </c>
      <c r="C91" s="237">
        <v>13</v>
      </c>
      <c r="D91" s="212" t="s">
        <v>49</v>
      </c>
      <c r="E91" s="212" t="s">
        <v>221</v>
      </c>
      <c r="F91" s="282" t="s">
        <v>355</v>
      </c>
      <c r="G91" s="213">
        <v>302597830.44</v>
      </c>
      <c r="H91" s="212">
        <v>148666882.82999998</v>
      </c>
      <c r="I91" s="213">
        <v>42602659.590000004</v>
      </c>
      <c r="J91" s="212">
        <v>203200</v>
      </c>
      <c r="K91" s="212">
        <v>38013761.930000007</v>
      </c>
      <c r="L91" s="213">
        <v>142243391.81999999</v>
      </c>
      <c r="M91" s="212">
        <v>17194652.280000001</v>
      </c>
      <c r="N91" s="213">
        <v>3841796.44</v>
      </c>
      <c r="O91" s="212">
        <v>24074615.689999994</v>
      </c>
      <c r="P91" s="213">
        <v>64888.750000000015</v>
      </c>
      <c r="Q91" s="212">
        <v>35686389.140000001</v>
      </c>
      <c r="R91" s="213">
        <v>735222.66</v>
      </c>
      <c r="S91" s="212">
        <v>0</v>
      </c>
      <c r="T91" s="213">
        <v>0</v>
      </c>
      <c r="U91" s="212">
        <v>3914041</v>
      </c>
      <c r="V91" s="213">
        <v>135066062.38</v>
      </c>
      <c r="W91" s="212">
        <v>16327253.050000001</v>
      </c>
      <c r="X91" s="213">
        <v>0</v>
      </c>
      <c r="Y91" s="212">
        <v>33419637.559999999</v>
      </c>
      <c r="Z91" s="64">
        <f t="shared" si="2"/>
        <v>944652285.55999982</v>
      </c>
      <c r="AA91" s="122"/>
    </row>
    <row r="92" spans="1:27"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</row>
    <row r="93" spans="1:27"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</row>
  </sheetData>
  <sortState xmlns:xlrd2="http://schemas.microsoft.com/office/spreadsheetml/2017/richdata2"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D547-F2EB-4396-B94D-8303AA63DD86}">
  <dimension ref="A1:AC91"/>
  <sheetViews>
    <sheetView zoomScale="75" zoomScaleNormal="75" workbookViewId="0">
      <selection activeCell="H14" sqref="H14"/>
    </sheetView>
  </sheetViews>
  <sheetFormatPr defaultColWidth="9" defaultRowHeight="24.6"/>
  <cols>
    <col min="1" max="1" width="8.69921875" style="162"/>
    <col min="2" max="2" width="11.69921875" style="293" customWidth="1"/>
    <col min="3" max="3" width="7.69921875" style="293" customWidth="1"/>
    <col min="4" max="5" width="15.5" style="183" customWidth="1"/>
    <col min="6" max="6" width="30" style="162" customWidth="1"/>
    <col min="7" max="7" width="13.59765625" style="179" customWidth="1"/>
    <col min="8" max="8" width="14" style="179" customWidth="1"/>
    <col min="9" max="9" width="14.69921875" style="179" customWidth="1"/>
    <col min="10" max="10" width="12.69921875" style="179" bestFit="1" customWidth="1"/>
    <col min="11" max="11" width="15.69921875" style="179" customWidth="1"/>
    <col min="12" max="12" width="14.09765625" style="179" bestFit="1" customWidth="1"/>
    <col min="13" max="13" width="13.8984375" style="179" customWidth="1"/>
    <col min="14" max="14" width="15" style="179" customWidth="1"/>
    <col min="15" max="15" width="14" style="179" customWidth="1"/>
    <col min="16" max="16" width="13.69921875" style="179" customWidth="1"/>
    <col min="17" max="17" width="14.19921875" style="179" customWidth="1"/>
    <col min="18" max="18" width="15" style="179" customWidth="1"/>
    <col min="19" max="19" width="13.8984375" style="179" customWidth="1"/>
    <col min="20" max="20" width="12.59765625" style="179" bestFit="1" customWidth="1"/>
    <col min="21" max="23" width="12.09765625" style="179" bestFit="1" customWidth="1"/>
    <col min="24" max="24" width="11.59765625" style="179" bestFit="1" customWidth="1"/>
    <col min="25" max="25" width="11.69921875" style="179" bestFit="1" customWidth="1"/>
    <col min="26" max="26" width="13.19921875" style="179" customWidth="1"/>
    <col min="27" max="27" width="12.09765625" style="179" bestFit="1" customWidth="1"/>
    <col min="28" max="28" width="13.59765625" style="179" customWidth="1"/>
    <col min="29" max="29" width="14.69921875" style="179" customWidth="1"/>
    <col min="30" max="234" width="9" style="179"/>
    <col min="235" max="235" width="23.5" style="179" customWidth="1"/>
    <col min="236" max="236" width="13.09765625" style="179" bestFit="1" customWidth="1"/>
    <col min="237" max="237" width="13.09765625" style="179" customWidth="1"/>
    <col min="238" max="238" width="12.59765625" style="179" bestFit="1" customWidth="1"/>
    <col min="239" max="239" width="12.59765625" style="179" customWidth="1"/>
    <col min="240" max="240" width="12.69921875" style="179" bestFit="1" customWidth="1"/>
    <col min="241" max="241" width="13.09765625" style="179" bestFit="1" customWidth="1"/>
    <col min="242" max="242" width="14.09765625" style="179" bestFit="1" customWidth="1"/>
    <col min="243" max="243" width="13.09765625" style="179" bestFit="1" customWidth="1"/>
    <col min="244" max="244" width="11.59765625" style="179" customWidth="1"/>
    <col min="245" max="245" width="12.59765625" style="179" bestFit="1" customWidth="1"/>
    <col min="246" max="246" width="12.09765625" style="179" bestFit="1" customWidth="1"/>
    <col min="247" max="247" width="12.59765625" style="179" bestFit="1" customWidth="1"/>
    <col min="248" max="248" width="13.19921875" style="179" customWidth="1"/>
    <col min="249" max="249" width="13.8984375" style="179" customWidth="1"/>
    <col min="250" max="250" width="12.59765625" style="179" bestFit="1" customWidth="1"/>
    <col min="251" max="253" width="12.09765625" style="179" bestFit="1" customWidth="1"/>
    <col min="254" max="254" width="11.59765625" style="179" bestFit="1" customWidth="1"/>
    <col min="255" max="255" width="11.69921875" style="179" bestFit="1" customWidth="1"/>
    <col min="256" max="256" width="11.59765625" style="179" bestFit="1" customWidth="1"/>
    <col min="257" max="257" width="12.09765625" style="179" bestFit="1" customWidth="1"/>
    <col min="258" max="258" width="13.59765625" style="179" customWidth="1"/>
    <col min="259" max="259" width="14.69921875" style="179" customWidth="1"/>
    <col min="260" max="490" width="9" style="179"/>
    <col min="491" max="491" width="23.5" style="179" customWidth="1"/>
    <col min="492" max="492" width="13.09765625" style="179" bestFit="1" customWidth="1"/>
    <col min="493" max="493" width="13.09765625" style="179" customWidth="1"/>
    <col min="494" max="494" width="12.59765625" style="179" bestFit="1" customWidth="1"/>
    <col min="495" max="495" width="12.59765625" style="179" customWidth="1"/>
    <col min="496" max="496" width="12.69921875" style="179" bestFit="1" customWidth="1"/>
    <col min="497" max="497" width="13.09765625" style="179" bestFit="1" customWidth="1"/>
    <col min="498" max="498" width="14.09765625" style="179" bestFit="1" customWidth="1"/>
    <col min="499" max="499" width="13.09765625" style="179" bestFit="1" customWidth="1"/>
    <col min="500" max="500" width="11.59765625" style="179" customWidth="1"/>
    <col min="501" max="501" width="12.59765625" style="179" bestFit="1" customWidth="1"/>
    <col min="502" max="502" width="12.09765625" style="179" bestFit="1" customWidth="1"/>
    <col min="503" max="503" width="12.59765625" style="179" bestFit="1" customWidth="1"/>
    <col min="504" max="504" width="13.19921875" style="179" customWidth="1"/>
    <col min="505" max="505" width="13.8984375" style="179" customWidth="1"/>
    <col min="506" max="506" width="12.59765625" style="179" bestFit="1" customWidth="1"/>
    <col min="507" max="509" width="12.09765625" style="179" bestFit="1" customWidth="1"/>
    <col min="510" max="510" width="11.59765625" style="179" bestFit="1" customWidth="1"/>
    <col min="511" max="511" width="11.69921875" style="179" bestFit="1" customWidth="1"/>
    <col min="512" max="512" width="11.59765625" style="179" bestFit="1" customWidth="1"/>
    <col min="513" max="513" width="12.09765625" style="179" bestFit="1" customWidth="1"/>
    <col min="514" max="514" width="13.59765625" style="179" customWidth="1"/>
    <col min="515" max="515" width="14.69921875" style="179" customWidth="1"/>
    <col min="516" max="746" width="9" style="179"/>
    <col min="747" max="747" width="23.5" style="179" customWidth="1"/>
    <col min="748" max="748" width="13.09765625" style="179" bestFit="1" customWidth="1"/>
    <col min="749" max="749" width="13.09765625" style="179" customWidth="1"/>
    <col min="750" max="750" width="12.59765625" style="179" bestFit="1" customWidth="1"/>
    <col min="751" max="751" width="12.59765625" style="179" customWidth="1"/>
    <col min="752" max="752" width="12.69921875" style="179" bestFit="1" customWidth="1"/>
    <col min="753" max="753" width="13.09765625" style="179" bestFit="1" customWidth="1"/>
    <col min="754" max="754" width="14.09765625" style="179" bestFit="1" customWidth="1"/>
    <col min="755" max="755" width="13.09765625" style="179" bestFit="1" customWidth="1"/>
    <col min="756" max="756" width="11.59765625" style="179" customWidth="1"/>
    <col min="757" max="757" width="12.59765625" style="179" bestFit="1" customWidth="1"/>
    <col min="758" max="758" width="12.09765625" style="179" bestFit="1" customWidth="1"/>
    <col min="759" max="759" width="12.59765625" style="179" bestFit="1" customWidth="1"/>
    <col min="760" max="760" width="13.19921875" style="179" customWidth="1"/>
    <col min="761" max="761" width="13.8984375" style="179" customWidth="1"/>
    <col min="762" max="762" width="12.59765625" style="179" bestFit="1" customWidth="1"/>
    <col min="763" max="765" width="12.09765625" style="179" bestFit="1" customWidth="1"/>
    <col min="766" max="766" width="11.59765625" style="179" bestFit="1" customWidth="1"/>
    <col min="767" max="767" width="11.69921875" style="179" bestFit="1" customWidth="1"/>
    <col min="768" max="768" width="11.59765625" style="179" bestFit="1" customWidth="1"/>
    <col min="769" max="769" width="12.09765625" style="179" bestFit="1" customWidth="1"/>
    <col min="770" max="770" width="13.59765625" style="179" customWidth="1"/>
    <col min="771" max="771" width="14.69921875" style="179" customWidth="1"/>
    <col min="772" max="1002" width="9" style="179"/>
    <col min="1003" max="1003" width="23.5" style="179" customWidth="1"/>
    <col min="1004" max="1004" width="13.09765625" style="179" bestFit="1" customWidth="1"/>
    <col min="1005" max="1005" width="13.09765625" style="179" customWidth="1"/>
    <col min="1006" max="1006" width="12.59765625" style="179" bestFit="1" customWidth="1"/>
    <col min="1007" max="1007" width="12.59765625" style="179" customWidth="1"/>
    <col min="1008" max="1008" width="12.69921875" style="179" bestFit="1" customWidth="1"/>
    <col min="1009" max="1009" width="13.09765625" style="179" bestFit="1" customWidth="1"/>
    <col min="1010" max="1010" width="14.09765625" style="179" bestFit="1" customWidth="1"/>
    <col min="1011" max="1011" width="13.09765625" style="179" bestFit="1" customWidth="1"/>
    <col min="1012" max="1012" width="11.59765625" style="179" customWidth="1"/>
    <col min="1013" max="1013" width="12.59765625" style="179" bestFit="1" customWidth="1"/>
    <col min="1014" max="1014" width="12.09765625" style="179" bestFit="1" customWidth="1"/>
    <col min="1015" max="1015" width="12.59765625" style="179" bestFit="1" customWidth="1"/>
    <col min="1016" max="1016" width="13.19921875" style="179" customWidth="1"/>
    <col min="1017" max="1017" width="13.8984375" style="179" customWidth="1"/>
    <col min="1018" max="1018" width="12.59765625" style="179" bestFit="1" customWidth="1"/>
    <col min="1019" max="1021" width="12.09765625" style="179" bestFit="1" customWidth="1"/>
    <col min="1022" max="1022" width="11.59765625" style="179" bestFit="1" customWidth="1"/>
    <col min="1023" max="1023" width="11.69921875" style="179" bestFit="1" customWidth="1"/>
    <col min="1024" max="1024" width="11.59765625" style="179" bestFit="1" customWidth="1"/>
    <col min="1025" max="1025" width="12.09765625" style="179" bestFit="1" customWidth="1"/>
    <col min="1026" max="1026" width="13.59765625" style="179" customWidth="1"/>
    <col min="1027" max="1027" width="14.69921875" style="179" customWidth="1"/>
    <col min="1028" max="1258" width="9" style="179"/>
    <col min="1259" max="1259" width="23.5" style="179" customWidth="1"/>
    <col min="1260" max="1260" width="13.09765625" style="179" bestFit="1" customWidth="1"/>
    <col min="1261" max="1261" width="13.09765625" style="179" customWidth="1"/>
    <col min="1262" max="1262" width="12.59765625" style="179" bestFit="1" customWidth="1"/>
    <col min="1263" max="1263" width="12.59765625" style="179" customWidth="1"/>
    <col min="1264" max="1264" width="12.69921875" style="179" bestFit="1" customWidth="1"/>
    <col min="1265" max="1265" width="13.09765625" style="179" bestFit="1" customWidth="1"/>
    <col min="1266" max="1266" width="14.09765625" style="179" bestFit="1" customWidth="1"/>
    <col min="1267" max="1267" width="13.09765625" style="179" bestFit="1" customWidth="1"/>
    <col min="1268" max="1268" width="11.59765625" style="179" customWidth="1"/>
    <col min="1269" max="1269" width="12.59765625" style="179" bestFit="1" customWidth="1"/>
    <col min="1270" max="1270" width="12.09765625" style="179" bestFit="1" customWidth="1"/>
    <col min="1271" max="1271" width="12.59765625" style="179" bestFit="1" customWidth="1"/>
    <col min="1272" max="1272" width="13.19921875" style="179" customWidth="1"/>
    <col min="1273" max="1273" width="13.8984375" style="179" customWidth="1"/>
    <col min="1274" max="1274" width="12.59765625" style="179" bestFit="1" customWidth="1"/>
    <col min="1275" max="1277" width="12.09765625" style="179" bestFit="1" customWidth="1"/>
    <col min="1278" max="1278" width="11.59765625" style="179" bestFit="1" customWidth="1"/>
    <col min="1279" max="1279" width="11.69921875" style="179" bestFit="1" customWidth="1"/>
    <col min="1280" max="1280" width="11.59765625" style="179" bestFit="1" customWidth="1"/>
    <col min="1281" max="1281" width="12.09765625" style="179" bestFit="1" customWidth="1"/>
    <col min="1282" max="1282" width="13.59765625" style="179" customWidth="1"/>
    <col min="1283" max="1283" width="14.69921875" style="179" customWidth="1"/>
    <col min="1284" max="1514" width="9" style="179"/>
    <col min="1515" max="1515" width="23.5" style="179" customWidth="1"/>
    <col min="1516" max="1516" width="13.09765625" style="179" bestFit="1" customWidth="1"/>
    <col min="1517" max="1517" width="13.09765625" style="179" customWidth="1"/>
    <col min="1518" max="1518" width="12.59765625" style="179" bestFit="1" customWidth="1"/>
    <col min="1519" max="1519" width="12.59765625" style="179" customWidth="1"/>
    <col min="1520" max="1520" width="12.69921875" style="179" bestFit="1" customWidth="1"/>
    <col min="1521" max="1521" width="13.09765625" style="179" bestFit="1" customWidth="1"/>
    <col min="1522" max="1522" width="14.09765625" style="179" bestFit="1" customWidth="1"/>
    <col min="1523" max="1523" width="13.09765625" style="179" bestFit="1" customWidth="1"/>
    <col min="1524" max="1524" width="11.59765625" style="179" customWidth="1"/>
    <col min="1525" max="1525" width="12.59765625" style="179" bestFit="1" customWidth="1"/>
    <col min="1526" max="1526" width="12.09765625" style="179" bestFit="1" customWidth="1"/>
    <col min="1527" max="1527" width="12.59765625" style="179" bestFit="1" customWidth="1"/>
    <col min="1528" max="1528" width="13.19921875" style="179" customWidth="1"/>
    <col min="1529" max="1529" width="13.8984375" style="179" customWidth="1"/>
    <col min="1530" max="1530" width="12.59765625" style="179" bestFit="1" customWidth="1"/>
    <col min="1531" max="1533" width="12.09765625" style="179" bestFit="1" customWidth="1"/>
    <col min="1534" max="1534" width="11.59765625" style="179" bestFit="1" customWidth="1"/>
    <col min="1535" max="1535" width="11.69921875" style="179" bestFit="1" customWidth="1"/>
    <col min="1536" max="1536" width="11.59765625" style="179" bestFit="1" customWidth="1"/>
    <col min="1537" max="1537" width="12.09765625" style="179" bestFit="1" customWidth="1"/>
    <col min="1538" max="1538" width="13.59765625" style="179" customWidth="1"/>
    <col min="1539" max="1539" width="14.69921875" style="179" customWidth="1"/>
    <col min="1540" max="1770" width="9" style="179"/>
    <col min="1771" max="1771" width="23.5" style="179" customWidth="1"/>
    <col min="1772" max="1772" width="13.09765625" style="179" bestFit="1" customWidth="1"/>
    <col min="1773" max="1773" width="13.09765625" style="179" customWidth="1"/>
    <col min="1774" max="1774" width="12.59765625" style="179" bestFit="1" customWidth="1"/>
    <col min="1775" max="1775" width="12.59765625" style="179" customWidth="1"/>
    <col min="1776" max="1776" width="12.69921875" style="179" bestFit="1" customWidth="1"/>
    <col min="1777" max="1777" width="13.09765625" style="179" bestFit="1" customWidth="1"/>
    <col min="1778" max="1778" width="14.09765625" style="179" bestFit="1" customWidth="1"/>
    <col min="1779" max="1779" width="13.09765625" style="179" bestFit="1" customWidth="1"/>
    <col min="1780" max="1780" width="11.59765625" style="179" customWidth="1"/>
    <col min="1781" max="1781" width="12.59765625" style="179" bestFit="1" customWidth="1"/>
    <col min="1782" max="1782" width="12.09765625" style="179" bestFit="1" customWidth="1"/>
    <col min="1783" max="1783" width="12.59765625" style="179" bestFit="1" customWidth="1"/>
    <col min="1784" max="1784" width="13.19921875" style="179" customWidth="1"/>
    <col min="1785" max="1785" width="13.8984375" style="179" customWidth="1"/>
    <col min="1786" max="1786" width="12.59765625" style="179" bestFit="1" customWidth="1"/>
    <col min="1787" max="1789" width="12.09765625" style="179" bestFit="1" customWidth="1"/>
    <col min="1790" max="1790" width="11.59765625" style="179" bestFit="1" customWidth="1"/>
    <col min="1791" max="1791" width="11.69921875" style="179" bestFit="1" customWidth="1"/>
    <col min="1792" max="1792" width="11.59765625" style="179" bestFit="1" customWidth="1"/>
    <col min="1793" max="1793" width="12.09765625" style="179" bestFit="1" customWidth="1"/>
    <col min="1794" max="1794" width="13.59765625" style="179" customWidth="1"/>
    <col min="1795" max="1795" width="14.69921875" style="179" customWidth="1"/>
    <col min="1796" max="2026" width="9" style="179"/>
    <col min="2027" max="2027" width="23.5" style="179" customWidth="1"/>
    <col min="2028" max="2028" width="13.09765625" style="179" bestFit="1" customWidth="1"/>
    <col min="2029" max="2029" width="13.09765625" style="179" customWidth="1"/>
    <col min="2030" max="2030" width="12.59765625" style="179" bestFit="1" customWidth="1"/>
    <col min="2031" max="2031" width="12.59765625" style="179" customWidth="1"/>
    <col min="2032" max="2032" width="12.69921875" style="179" bestFit="1" customWidth="1"/>
    <col min="2033" max="2033" width="13.09765625" style="179" bestFit="1" customWidth="1"/>
    <col min="2034" max="2034" width="14.09765625" style="179" bestFit="1" customWidth="1"/>
    <col min="2035" max="2035" width="13.09765625" style="179" bestFit="1" customWidth="1"/>
    <col min="2036" max="2036" width="11.59765625" style="179" customWidth="1"/>
    <col min="2037" max="2037" width="12.59765625" style="179" bestFit="1" customWidth="1"/>
    <col min="2038" max="2038" width="12.09765625" style="179" bestFit="1" customWidth="1"/>
    <col min="2039" max="2039" width="12.59765625" style="179" bestFit="1" customWidth="1"/>
    <col min="2040" max="2040" width="13.19921875" style="179" customWidth="1"/>
    <col min="2041" max="2041" width="13.8984375" style="179" customWidth="1"/>
    <col min="2042" max="2042" width="12.59765625" style="179" bestFit="1" customWidth="1"/>
    <col min="2043" max="2045" width="12.09765625" style="179" bestFit="1" customWidth="1"/>
    <col min="2046" max="2046" width="11.59765625" style="179" bestFit="1" customWidth="1"/>
    <col min="2047" max="2047" width="11.69921875" style="179" bestFit="1" customWidth="1"/>
    <col min="2048" max="2048" width="11.59765625" style="179" bestFit="1" customWidth="1"/>
    <col min="2049" max="2049" width="12.09765625" style="179" bestFit="1" customWidth="1"/>
    <col min="2050" max="2050" width="13.59765625" style="179" customWidth="1"/>
    <col min="2051" max="2051" width="14.69921875" style="179" customWidth="1"/>
    <col min="2052" max="2282" width="9" style="179"/>
    <col min="2283" max="2283" width="23.5" style="179" customWidth="1"/>
    <col min="2284" max="2284" width="13.09765625" style="179" bestFit="1" customWidth="1"/>
    <col min="2285" max="2285" width="13.09765625" style="179" customWidth="1"/>
    <col min="2286" max="2286" width="12.59765625" style="179" bestFit="1" customWidth="1"/>
    <col min="2287" max="2287" width="12.59765625" style="179" customWidth="1"/>
    <col min="2288" max="2288" width="12.69921875" style="179" bestFit="1" customWidth="1"/>
    <col min="2289" max="2289" width="13.09765625" style="179" bestFit="1" customWidth="1"/>
    <col min="2290" max="2290" width="14.09765625" style="179" bestFit="1" customWidth="1"/>
    <col min="2291" max="2291" width="13.09765625" style="179" bestFit="1" customWidth="1"/>
    <col min="2292" max="2292" width="11.59765625" style="179" customWidth="1"/>
    <col min="2293" max="2293" width="12.59765625" style="179" bestFit="1" customWidth="1"/>
    <col min="2294" max="2294" width="12.09765625" style="179" bestFit="1" customWidth="1"/>
    <col min="2295" max="2295" width="12.59765625" style="179" bestFit="1" customWidth="1"/>
    <col min="2296" max="2296" width="13.19921875" style="179" customWidth="1"/>
    <col min="2297" max="2297" width="13.8984375" style="179" customWidth="1"/>
    <col min="2298" max="2298" width="12.59765625" style="179" bestFit="1" customWidth="1"/>
    <col min="2299" max="2301" width="12.09765625" style="179" bestFit="1" customWidth="1"/>
    <col min="2302" max="2302" width="11.59765625" style="179" bestFit="1" customWidth="1"/>
    <col min="2303" max="2303" width="11.69921875" style="179" bestFit="1" customWidth="1"/>
    <col min="2304" max="2304" width="11.59765625" style="179" bestFit="1" customWidth="1"/>
    <col min="2305" max="2305" width="12.09765625" style="179" bestFit="1" customWidth="1"/>
    <col min="2306" max="2306" width="13.59765625" style="179" customWidth="1"/>
    <col min="2307" max="2307" width="14.69921875" style="179" customWidth="1"/>
    <col min="2308" max="2538" width="9" style="179"/>
    <col min="2539" max="2539" width="23.5" style="179" customWidth="1"/>
    <col min="2540" max="2540" width="13.09765625" style="179" bestFit="1" customWidth="1"/>
    <col min="2541" max="2541" width="13.09765625" style="179" customWidth="1"/>
    <col min="2542" max="2542" width="12.59765625" style="179" bestFit="1" customWidth="1"/>
    <col min="2543" max="2543" width="12.59765625" style="179" customWidth="1"/>
    <col min="2544" max="2544" width="12.69921875" style="179" bestFit="1" customWidth="1"/>
    <col min="2545" max="2545" width="13.09765625" style="179" bestFit="1" customWidth="1"/>
    <col min="2546" max="2546" width="14.09765625" style="179" bestFit="1" customWidth="1"/>
    <col min="2547" max="2547" width="13.09765625" style="179" bestFit="1" customWidth="1"/>
    <col min="2548" max="2548" width="11.59765625" style="179" customWidth="1"/>
    <col min="2549" max="2549" width="12.59765625" style="179" bestFit="1" customWidth="1"/>
    <col min="2550" max="2550" width="12.09765625" style="179" bestFit="1" customWidth="1"/>
    <col min="2551" max="2551" width="12.59765625" style="179" bestFit="1" customWidth="1"/>
    <col min="2552" max="2552" width="13.19921875" style="179" customWidth="1"/>
    <col min="2553" max="2553" width="13.8984375" style="179" customWidth="1"/>
    <col min="2554" max="2554" width="12.59765625" style="179" bestFit="1" customWidth="1"/>
    <col min="2555" max="2557" width="12.09765625" style="179" bestFit="1" customWidth="1"/>
    <col min="2558" max="2558" width="11.59765625" style="179" bestFit="1" customWidth="1"/>
    <col min="2559" max="2559" width="11.69921875" style="179" bestFit="1" customWidth="1"/>
    <col min="2560" max="2560" width="11.59765625" style="179" bestFit="1" customWidth="1"/>
    <col min="2561" max="2561" width="12.09765625" style="179" bestFit="1" customWidth="1"/>
    <col min="2562" max="2562" width="13.59765625" style="179" customWidth="1"/>
    <col min="2563" max="2563" width="14.69921875" style="179" customWidth="1"/>
    <col min="2564" max="2794" width="9" style="179"/>
    <col min="2795" max="2795" width="23.5" style="179" customWidth="1"/>
    <col min="2796" max="2796" width="13.09765625" style="179" bestFit="1" customWidth="1"/>
    <col min="2797" max="2797" width="13.09765625" style="179" customWidth="1"/>
    <col min="2798" max="2798" width="12.59765625" style="179" bestFit="1" customWidth="1"/>
    <col min="2799" max="2799" width="12.59765625" style="179" customWidth="1"/>
    <col min="2800" max="2800" width="12.69921875" style="179" bestFit="1" customWidth="1"/>
    <col min="2801" max="2801" width="13.09765625" style="179" bestFit="1" customWidth="1"/>
    <col min="2802" max="2802" width="14.09765625" style="179" bestFit="1" customWidth="1"/>
    <col min="2803" max="2803" width="13.09765625" style="179" bestFit="1" customWidth="1"/>
    <col min="2804" max="2804" width="11.59765625" style="179" customWidth="1"/>
    <col min="2805" max="2805" width="12.59765625" style="179" bestFit="1" customWidth="1"/>
    <col min="2806" max="2806" width="12.09765625" style="179" bestFit="1" customWidth="1"/>
    <col min="2807" max="2807" width="12.59765625" style="179" bestFit="1" customWidth="1"/>
    <col min="2808" max="2808" width="13.19921875" style="179" customWidth="1"/>
    <col min="2809" max="2809" width="13.8984375" style="179" customWidth="1"/>
    <col min="2810" max="2810" width="12.59765625" style="179" bestFit="1" customWidth="1"/>
    <col min="2811" max="2813" width="12.09765625" style="179" bestFit="1" customWidth="1"/>
    <col min="2814" max="2814" width="11.59765625" style="179" bestFit="1" customWidth="1"/>
    <col min="2815" max="2815" width="11.69921875" style="179" bestFit="1" customWidth="1"/>
    <col min="2816" max="2816" width="11.59765625" style="179" bestFit="1" customWidth="1"/>
    <col min="2817" max="2817" width="12.09765625" style="179" bestFit="1" customWidth="1"/>
    <col min="2818" max="2818" width="13.59765625" style="179" customWidth="1"/>
    <col min="2819" max="2819" width="14.69921875" style="179" customWidth="1"/>
    <col min="2820" max="3050" width="9" style="179"/>
    <col min="3051" max="3051" width="23.5" style="179" customWidth="1"/>
    <col min="3052" max="3052" width="13.09765625" style="179" bestFit="1" customWidth="1"/>
    <col min="3053" max="3053" width="13.09765625" style="179" customWidth="1"/>
    <col min="3054" max="3054" width="12.59765625" style="179" bestFit="1" customWidth="1"/>
    <col min="3055" max="3055" width="12.59765625" style="179" customWidth="1"/>
    <col min="3056" max="3056" width="12.69921875" style="179" bestFit="1" customWidth="1"/>
    <col min="3057" max="3057" width="13.09765625" style="179" bestFit="1" customWidth="1"/>
    <col min="3058" max="3058" width="14.09765625" style="179" bestFit="1" customWidth="1"/>
    <col min="3059" max="3059" width="13.09765625" style="179" bestFit="1" customWidth="1"/>
    <col min="3060" max="3060" width="11.59765625" style="179" customWidth="1"/>
    <col min="3061" max="3061" width="12.59765625" style="179" bestFit="1" customWidth="1"/>
    <col min="3062" max="3062" width="12.09765625" style="179" bestFit="1" customWidth="1"/>
    <col min="3063" max="3063" width="12.59765625" style="179" bestFit="1" customWidth="1"/>
    <col min="3064" max="3064" width="13.19921875" style="179" customWidth="1"/>
    <col min="3065" max="3065" width="13.8984375" style="179" customWidth="1"/>
    <col min="3066" max="3066" width="12.59765625" style="179" bestFit="1" customWidth="1"/>
    <col min="3067" max="3069" width="12.09765625" style="179" bestFit="1" customWidth="1"/>
    <col min="3070" max="3070" width="11.59765625" style="179" bestFit="1" customWidth="1"/>
    <col min="3071" max="3071" width="11.69921875" style="179" bestFit="1" customWidth="1"/>
    <col min="3072" max="3072" width="11.59765625" style="179" bestFit="1" customWidth="1"/>
    <col min="3073" max="3073" width="12.09765625" style="179" bestFit="1" customWidth="1"/>
    <col min="3074" max="3074" width="13.59765625" style="179" customWidth="1"/>
    <col min="3075" max="3075" width="14.69921875" style="179" customWidth="1"/>
    <col min="3076" max="3306" width="9" style="179"/>
    <col min="3307" max="3307" width="23.5" style="179" customWidth="1"/>
    <col min="3308" max="3308" width="13.09765625" style="179" bestFit="1" customWidth="1"/>
    <col min="3309" max="3309" width="13.09765625" style="179" customWidth="1"/>
    <col min="3310" max="3310" width="12.59765625" style="179" bestFit="1" customWidth="1"/>
    <col min="3311" max="3311" width="12.59765625" style="179" customWidth="1"/>
    <col min="3312" max="3312" width="12.69921875" style="179" bestFit="1" customWidth="1"/>
    <col min="3313" max="3313" width="13.09765625" style="179" bestFit="1" customWidth="1"/>
    <col min="3314" max="3314" width="14.09765625" style="179" bestFit="1" customWidth="1"/>
    <col min="3315" max="3315" width="13.09765625" style="179" bestFit="1" customWidth="1"/>
    <col min="3316" max="3316" width="11.59765625" style="179" customWidth="1"/>
    <col min="3317" max="3317" width="12.59765625" style="179" bestFit="1" customWidth="1"/>
    <col min="3318" max="3318" width="12.09765625" style="179" bestFit="1" customWidth="1"/>
    <col min="3319" max="3319" width="12.59765625" style="179" bestFit="1" customWidth="1"/>
    <col min="3320" max="3320" width="13.19921875" style="179" customWidth="1"/>
    <col min="3321" max="3321" width="13.8984375" style="179" customWidth="1"/>
    <col min="3322" max="3322" width="12.59765625" style="179" bestFit="1" customWidth="1"/>
    <col min="3323" max="3325" width="12.09765625" style="179" bestFit="1" customWidth="1"/>
    <col min="3326" max="3326" width="11.59765625" style="179" bestFit="1" customWidth="1"/>
    <col min="3327" max="3327" width="11.69921875" style="179" bestFit="1" customWidth="1"/>
    <col min="3328" max="3328" width="11.59765625" style="179" bestFit="1" customWidth="1"/>
    <col min="3329" max="3329" width="12.09765625" style="179" bestFit="1" customWidth="1"/>
    <col min="3330" max="3330" width="13.59765625" style="179" customWidth="1"/>
    <col min="3331" max="3331" width="14.69921875" style="179" customWidth="1"/>
    <col min="3332" max="3562" width="9" style="179"/>
    <col min="3563" max="3563" width="23.5" style="179" customWidth="1"/>
    <col min="3564" max="3564" width="13.09765625" style="179" bestFit="1" customWidth="1"/>
    <col min="3565" max="3565" width="13.09765625" style="179" customWidth="1"/>
    <col min="3566" max="3566" width="12.59765625" style="179" bestFit="1" customWidth="1"/>
    <col min="3567" max="3567" width="12.59765625" style="179" customWidth="1"/>
    <col min="3568" max="3568" width="12.69921875" style="179" bestFit="1" customWidth="1"/>
    <col min="3569" max="3569" width="13.09765625" style="179" bestFit="1" customWidth="1"/>
    <col min="3570" max="3570" width="14.09765625" style="179" bestFit="1" customWidth="1"/>
    <col min="3571" max="3571" width="13.09765625" style="179" bestFit="1" customWidth="1"/>
    <col min="3572" max="3572" width="11.59765625" style="179" customWidth="1"/>
    <col min="3573" max="3573" width="12.59765625" style="179" bestFit="1" customWidth="1"/>
    <col min="3574" max="3574" width="12.09765625" style="179" bestFit="1" customWidth="1"/>
    <col min="3575" max="3575" width="12.59765625" style="179" bestFit="1" customWidth="1"/>
    <col min="3576" max="3576" width="13.19921875" style="179" customWidth="1"/>
    <col min="3577" max="3577" width="13.8984375" style="179" customWidth="1"/>
    <col min="3578" max="3578" width="12.59765625" style="179" bestFit="1" customWidth="1"/>
    <col min="3579" max="3581" width="12.09765625" style="179" bestFit="1" customWidth="1"/>
    <col min="3582" max="3582" width="11.59765625" style="179" bestFit="1" customWidth="1"/>
    <col min="3583" max="3583" width="11.69921875" style="179" bestFit="1" customWidth="1"/>
    <col min="3584" max="3584" width="11.59765625" style="179" bestFit="1" customWidth="1"/>
    <col min="3585" max="3585" width="12.09765625" style="179" bestFit="1" customWidth="1"/>
    <col min="3586" max="3586" width="13.59765625" style="179" customWidth="1"/>
    <col min="3587" max="3587" width="14.69921875" style="179" customWidth="1"/>
    <col min="3588" max="3818" width="9" style="179"/>
    <col min="3819" max="3819" width="23.5" style="179" customWidth="1"/>
    <col min="3820" max="3820" width="13.09765625" style="179" bestFit="1" customWidth="1"/>
    <col min="3821" max="3821" width="13.09765625" style="179" customWidth="1"/>
    <col min="3822" max="3822" width="12.59765625" style="179" bestFit="1" customWidth="1"/>
    <col min="3823" max="3823" width="12.59765625" style="179" customWidth="1"/>
    <col min="3824" max="3824" width="12.69921875" style="179" bestFit="1" customWidth="1"/>
    <col min="3825" max="3825" width="13.09765625" style="179" bestFit="1" customWidth="1"/>
    <col min="3826" max="3826" width="14.09765625" style="179" bestFit="1" customWidth="1"/>
    <col min="3827" max="3827" width="13.09765625" style="179" bestFit="1" customWidth="1"/>
    <col min="3828" max="3828" width="11.59765625" style="179" customWidth="1"/>
    <col min="3829" max="3829" width="12.59765625" style="179" bestFit="1" customWidth="1"/>
    <col min="3830" max="3830" width="12.09765625" style="179" bestFit="1" customWidth="1"/>
    <col min="3831" max="3831" width="12.59765625" style="179" bestFit="1" customWidth="1"/>
    <col min="3832" max="3832" width="13.19921875" style="179" customWidth="1"/>
    <col min="3833" max="3833" width="13.8984375" style="179" customWidth="1"/>
    <col min="3834" max="3834" width="12.59765625" style="179" bestFit="1" customWidth="1"/>
    <col min="3835" max="3837" width="12.09765625" style="179" bestFit="1" customWidth="1"/>
    <col min="3838" max="3838" width="11.59765625" style="179" bestFit="1" customWidth="1"/>
    <col min="3839" max="3839" width="11.69921875" style="179" bestFit="1" customWidth="1"/>
    <col min="3840" max="3840" width="11.59765625" style="179" bestFit="1" customWidth="1"/>
    <col min="3841" max="3841" width="12.09765625" style="179" bestFit="1" customWidth="1"/>
    <col min="3842" max="3842" width="13.59765625" style="179" customWidth="1"/>
    <col min="3843" max="3843" width="14.69921875" style="179" customWidth="1"/>
    <col min="3844" max="4074" width="9" style="179"/>
    <col min="4075" max="4075" width="23.5" style="179" customWidth="1"/>
    <col min="4076" max="4076" width="13.09765625" style="179" bestFit="1" customWidth="1"/>
    <col min="4077" max="4077" width="13.09765625" style="179" customWidth="1"/>
    <col min="4078" max="4078" width="12.59765625" style="179" bestFit="1" customWidth="1"/>
    <col min="4079" max="4079" width="12.59765625" style="179" customWidth="1"/>
    <col min="4080" max="4080" width="12.69921875" style="179" bestFit="1" customWidth="1"/>
    <col min="4081" max="4081" width="13.09765625" style="179" bestFit="1" customWidth="1"/>
    <col min="4082" max="4082" width="14.09765625" style="179" bestFit="1" customWidth="1"/>
    <col min="4083" max="4083" width="13.09765625" style="179" bestFit="1" customWidth="1"/>
    <col min="4084" max="4084" width="11.59765625" style="179" customWidth="1"/>
    <col min="4085" max="4085" width="12.59765625" style="179" bestFit="1" customWidth="1"/>
    <col min="4086" max="4086" width="12.09765625" style="179" bestFit="1" customWidth="1"/>
    <col min="4087" max="4087" width="12.59765625" style="179" bestFit="1" customWidth="1"/>
    <col min="4088" max="4088" width="13.19921875" style="179" customWidth="1"/>
    <col min="4089" max="4089" width="13.8984375" style="179" customWidth="1"/>
    <col min="4090" max="4090" width="12.59765625" style="179" bestFit="1" customWidth="1"/>
    <col min="4091" max="4093" width="12.09765625" style="179" bestFit="1" customWidth="1"/>
    <col min="4094" max="4094" width="11.59765625" style="179" bestFit="1" customWidth="1"/>
    <col min="4095" max="4095" width="11.69921875" style="179" bestFit="1" customWidth="1"/>
    <col min="4096" max="4096" width="11.59765625" style="179" bestFit="1" customWidth="1"/>
    <col min="4097" max="4097" width="12.09765625" style="179" bestFit="1" customWidth="1"/>
    <col min="4098" max="4098" width="13.59765625" style="179" customWidth="1"/>
    <col min="4099" max="4099" width="14.69921875" style="179" customWidth="1"/>
    <col min="4100" max="4330" width="9" style="179"/>
    <col min="4331" max="4331" width="23.5" style="179" customWidth="1"/>
    <col min="4332" max="4332" width="13.09765625" style="179" bestFit="1" customWidth="1"/>
    <col min="4333" max="4333" width="13.09765625" style="179" customWidth="1"/>
    <col min="4334" max="4334" width="12.59765625" style="179" bestFit="1" customWidth="1"/>
    <col min="4335" max="4335" width="12.59765625" style="179" customWidth="1"/>
    <col min="4336" max="4336" width="12.69921875" style="179" bestFit="1" customWidth="1"/>
    <col min="4337" max="4337" width="13.09765625" style="179" bestFit="1" customWidth="1"/>
    <col min="4338" max="4338" width="14.09765625" style="179" bestFit="1" customWidth="1"/>
    <col min="4339" max="4339" width="13.09765625" style="179" bestFit="1" customWidth="1"/>
    <col min="4340" max="4340" width="11.59765625" style="179" customWidth="1"/>
    <col min="4341" max="4341" width="12.59765625" style="179" bestFit="1" customWidth="1"/>
    <col min="4342" max="4342" width="12.09765625" style="179" bestFit="1" customWidth="1"/>
    <col min="4343" max="4343" width="12.59765625" style="179" bestFit="1" customWidth="1"/>
    <col min="4344" max="4344" width="13.19921875" style="179" customWidth="1"/>
    <col min="4345" max="4345" width="13.8984375" style="179" customWidth="1"/>
    <col min="4346" max="4346" width="12.59765625" style="179" bestFit="1" customWidth="1"/>
    <col min="4347" max="4349" width="12.09765625" style="179" bestFit="1" customWidth="1"/>
    <col min="4350" max="4350" width="11.59765625" style="179" bestFit="1" customWidth="1"/>
    <col min="4351" max="4351" width="11.69921875" style="179" bestFit="1" customWidth="1"/>
    <col min="4352" max="4352" width="11.59765625" style="179" bestFit="1" customWidth="1"/>
    <col min="4353" max="4353" width="12.09765625" style="179" bestFit="1" customWidth="1"/>
    <col min="4354" max="4354" width="13.59765625" style="179" customWidth="1"/>
    <col min="4355" max="4355" width="14.69921875" style="179" customWidth="1"/>
    <col min="4356" max="4586" width="9" style="179"/>
    <col min="4587" max="4587" width="23.5" style="179" customWidth="1"/>
    <col min="4588" max="4588" width="13.09765625" style="179" bestFit="1" customWidth="1"/>
    <col min="4589" max="4589" width="13.09765625" style="179" customWidth="1"/>
    <col min="4590" max="4590" width="12.59765625" style="179" bestFit="1" customWidth="1"/>
    <col min="4591" max="4591" width="12.59765625" style="179" customWidth="1"/>
    <col min="4592" max="4592" width="12.69921875" style="179" bestFit="1" customWidth="1"/>
    <col min="4593" max="4593" width="13.09765625" style="179" bestFit="1" customWidth="1"/>
    <col min="4594" max="4594" width="14.09765625" style="179" bestFit="1" customWidth="1"/>
    <col min="4595" max="4595" width="13.09765625" style="179" bestFit="1" customWidth="1"/>
    <col min="4596" max="4596" width="11.59765625" style="179" customWidth="1"/>
    <col min="4597" max="4597" width="12.59765625" style="179" bestFit="1" customWidth="1"/>
    <col min="4598" max="4598" width="12.09765625" style="179" bestFit="1" customWidth="1"/>
    <col min="4599" max="4599" width="12.59765625" style="179" bestFit="1" customWidth="1"/>
    <col min="4600" max="4600" width="13.19921875" style="179" customWidth="1"/>
    <col min="4601" max="4601" width="13.8984375" style="179" customWidth="1"/>
    <col min="4602" max="4602" width="12.59765625" style="179" bestFit="1" customWidth="1"/>
    <col min="4603" max="4605" width="12.09765625" style="179" bestFit="1" customWidth="1"/>
    <col min="4606" max="4606" width="11.59765625" style="179" bestFit="1" customWidth="1"/>
    <col min="4607" max="4607" width="11.69921875" style="179" bestFit="1" customWidth="1"/>
    <col min="4608" max="4608" width="11.59765625" style="179" bestFit="1" customWidth="1"/>
    <col min="4609" max="4609" width="12.09765625" style="179" bestFit="1" customWidth="1"/>
    <col min="4610" max="4610" width="13.59765625" style="179" customWidth="1"/>
    <col min="4611" max="4611" width="14.69921875" style="179" customWidth="1"/>
    <col min="4612" max="4842" width="9" style="179"/>
    <col min="4843" max="4843" width="23.5" style="179" customWidth="1"/>
    <col min="4844" max="4844" width="13.09765625" style="179" bestFit="1" customWidth="1"/>
    <col min="4845" max="4845" width="13.09765625" style="179" customWidth="1"/>
    <col min="4846" max="4846" width="12.59765625" style="179" bestFit="1" customWidth="1"/>
    <col min="4847" max="4847" width="12.59765625" style="179" customWidth="1"/>
    <col min="4848" max="4848" width="12.69921875" style="179" bestFit="1" customWidth="1"/>
    <col min="4849" max="4849" width="13.09765625" style="179" bestFit="1" customWidth="1"/>
    <col min="4850" max="4850" width="14.09765625" style="179" bestFit="1" customWidth="1"/>
    <col min="4851" max="4851" width="13.09765625" style="179" bestFit="1" customWidth="1"/>
    <col min="4852" max="4852" width="11.59765625" style="179" customWidth="1"/>
    <col min="4853" max="4853" width="12.59765625" style="179" bestFit="1" customWidth="1"/>
    <col min="4854" max="4854" width="12.09765625" style="179" bestFit="1" customWidth="1"/>
    <col min="4855" max="4855" width="12.59765625" style="179" bestFit="1" customWidth="1"/>
    <col min="4856" max="4856" width="13.19921875" style="179" customWidth="1"/>
    <col min="4857" max="4857" width="13.8984375" style="179" customWidth="1"/>
    <col min="4858" max="4858" width="12.59765625" style="179" bestFit="1" customWidth="1"/>
    <col min="4859" max="4861" width="12.09765625" style="179" bestFit="1" customWidth="1"/>
    <col min="4862" max="4862" width="11.59765625" style="179" bestFit="1" customWidth="1"/>
    <col min="4863" max="4863" width="11.69921875" style="179" bestFit="1" customWidth="1"/>
    <col min="4864" max="4864" width="11.59765625" style="179" bestFit="1" customWidth="1"/>
    <col min="4865" max="4865" width="12.09765625" style="179" bestFit="1" customWidth="1"/>
    <col min="4866" max="4866" width="13.59765625" style="179" customWidth="1"/>
    <col min="4867" max="4867" width="14.69921875" style="179" customWidth="1"/>
    <col min="4868" max="5098" width="9" style="179"/>
    <col min="5099" max="5099" width="23.5" style="179" customWidth="1"/>
    <col min="5100" max="5100" width="13.09765625" style="179" bestFit="1" customWidth="1"/>
    <col min="5101" max="5101" width="13.09765625" style="179" customWidth="1"/>
    <col min="5102" max="5102" width="12.59765625" style="179" bestFit="1" customWidth="1"/>
    <col min="5103" max="5103" width="12.59765625" style="179" customWidth="1"/>
    <col min="5104" max="5104" width="12.69921875" style="179" bestFit="1" customWidth="1"/>
    <col min="5105" max="5105" width="13.09765625" style="179" bestFit="1" customWidth="1"/>
    <col min="5106" max="5106" width="14.09765625" style="179" bestFit="1" customWidth="1"/>
    <col min="5107" max="5107" width="13.09765625" style="179" bestFit="1" customWidth="1"/>
    <col min="5108" max="5108" width="11.59765625" style="179" customWidth="1"/>
    <col min="5109" max="5109" width="12.59765625" style="179" bestFit="1" customWidth="1"/>
    <col min="5110" max="5110" width="12.09765625" style="179" bestFit="1" customWidth="1"/>
    <col min="5111" max="5111" width="12.59765625" style="179" bestFit="1" customWidth="1"/>
    <col min="5112" max="5112" width="13.19921875" style="179" customWidth="1"/>
    <col min="5113" max="5113" width="13.8984375" style="179" customWidth="1"/>
    <col min="5114" max="5114" width="12.59765625" style="179" bestFit="1" customWidth="1"/>
    <col min="5115" max="5117" width="12.09765625" style="179" bestFit="1" customWidth="1"/>
    <col min="5118" max="5118" width="11.59765625" style="179" bestFit="1" customWidth="1"/>
    <col min="5119" max="5119" width="11.69921875" style="179" bestFit="1" customWidth="1"/>
    <col min="5120" max="5120" width="11.59765625" style="179" bestFit="1" customWidth="1"/>
    <col min="5121" max="5121" width="12.09765625" style="179" bestFit="1" customWidth="1"/>
    <col min="5122" max="5122" width="13.59765625" style="179" customWidth="1"/>
    <col min="5123" max="5123" width="14.69921875" style="179" customWidth="1"/>
    <col min="5124" max="5354" width="9" style="179"/>
    <col min="5355" max="5355" width="23.5" style="179" customWidth="1"/>
    <col min="5356" max="5356" width="13.09765625" style="179" bestFit="1" customWidth="1"/>
    <col min="5357" max="5357" width="13.09765625" style="179" customWidth="1"/>
    <col min="5358" max="5358" width="12.59765625" style="179" bestFit="1" customWidth="1"/>
    <col min="5359" max="5359" width="12.59765625" style="179" customWidth="1"/>
    <col min="5360" max="5360" width="12.69921875" style="179" bestFit="1" customWidth="1"/>
    <col min="5361" max="5361" width="13.09765625" style="179" bestFit="1" customWidth="1"/>
    <col min="5362" max="5362" width="14.09765625" style="179" bestFit="1" customWidth="1"/>
    <col min="5363" max="5363" width="13.09765625" style="179" bestFit="1" customWidth="1"/>
    <col min="5364" max="5364" width="11.59765625" style="179" customWidth="1"/>
    <col min="5365" max="5365" width="12.59765625" style="179" bestFit="1" customWidth="1"/>
    <col min="5366" max="5366" width="12.09765625" style="179" bestFit="1" customWidth="1"/>
    <col min="5367" max="5367" width="12.59765625" style="179" bestFit="1" customWidth="1"/>
    <col min="5368" max="5368" width="13.19921875" style="179" customWidth="1"/>
    <col min="5369" max="5369" width="13.8984375" style="179" customWidth="1"/>
    <col min="5370" max="5370" width="12.59765625" style="179" bestFit="1" customWidth="1"/>
    <col min="5371" max="5373" width="12.09765625" style="179" bestFit="1" customWidth="1"/>
    <col min="5374" max="5374" width="11.59765625" style="179" bestFit="1" customWidth="1"/>
    <col min="5375" max="5375" width="11.69921875" style="179" bestFit="1" customWidth="1"/>
    <col min="5376" max="5376" width="11.59765625" style="179" bestFit="1" customWidth="1"/>
    <col min="5377" max="5377" width="12.09765625" style="179" bestFit="1" customWidth="1"/>
    <col min="5378" max="5378" width="13.59765625" style="179" customWidth="1"/>
    <col min="5379" max="5379" width="14.69921875" style="179" customWidth="1"/>
    <col min="5380" max="5610" width="9" style="179"/>
    <col min="5611" max="5611" width="23.5" style="179" customWidth="1"/>
    <col min="5612" max="5612" width="13.09765625" style="179" bestFit="1" customWidth="1"/>
    <col min="5613" max="5613" width="13.09765625" style="179" customWidth="1"/>
    <col min="5614" max="5614" width="12.59765625" style="179" bestFit="1" customWidth="1"/>
    <col min="5615" max="5615" width="12.59765625" style="179" customWidth="1"/>
    <col min="5616" max="5616" width="12.69921875" style="179" bestFit="1" customWidth="1"/>
    <col min="5617" max="5617" width="13.09765625" style="179" bestFit="1" customWidth="1"/>
    <col min="5618" max="5618" width="14.09765625" style="179" bestFit="1" customWidth="1"/>
    <col min="5619" max="5619" width="13.09765625" style="179" bestFit="1" customWidth="1"/>
    <col min="5620" max="5620" width="11.59765625" style="179" customWidth="1"/>
    <col min="5621" max="5621" width="12.59765625" style="179" bestFit="1" customWidth="1"/>
    <col min="5622" max="5622" width="12.09765625" style="179" bestFit="1" customWidth="1"/>
    <col min="5623" max="5623" width="12.59765625" style="179" bestFit="1" customWidth="1"/>
    <col min="5624" max="5624" width="13.19921875" style="179" customWidth="1"/>
    <col min="5625" max="5625" width="13.8984375" style="179" customWidth="1"/>
    <col min="5626" max="5626" width="12.59765625" style="179" bestFit="1" customWidth="1"/>
    <col min="5627" max="5629" width="12.09765625" style="179" bestFit="1" customWidth="1"/>
    <col min="5630" max="5630" width="11.59765625" style="179" bestFit="1" customWidth="1"/>
    <col min="5631" max="5631" width="11.69921875" style="179" bestFit="1" customWidth="1"/>
    <col min="5632" max="5632" width="11.59765625" style="179" bestFit="1" customWidth="1"/>
    <col min="5633" max="5633" width="12.09765625" style="179" bestFit="1" customWidth="1"/>
    <col min="5634" max="5634" width="13.59765625" style="179" customWidth="1"/>
    <col min="5635" max="5635" width="14.69921875" style="179" customWidth="1"/>
    <col min="5636" max="5866" width="9" style="179"/>
    <col min="5867" max="5867" width="23.5" style="179" customWidth="1"/>
    <col min="5868" max="5868" width="13.09765625" style="179" bestFit="1" customWidth="1"/>
    <col min="5869" max="5869" width="13.09765625" style="179" customWidth="1"/>
    <col min="5870" max="5870" width="12.59765625" style="179" bestFit="1" customWidth="1"/>
    <col min="5871" max="5871" width="12.59765625" style="179" customWidth="1"/>
    <col min="5872" max="5872" width="12.69921875" style="179" bestFit="1" customWidth="1"/>
    <col min="5873" max="5873" width="13.09765625" style="179" bestFit="1" customWidth="1"/>
    <col min="5874" max="5874" width="14.09765625" style="179" bestFit="1" customWidth="1"/>
    <col min="5875" max="5875" width="13.09765625" style="179" bestFit="1" customWidth="1"/>
    <col min="5876" max="5876" width="11.59765625" style="179" customWidth="1"/>
    <col min="5877" max="5877" width="12.59765625" style="179" bestFit="1" customWidth="1"/>
    <col min="5878" max="5878" width="12.09765625" style="179" bestFit="1" customWidth="1"/>
    <col min="5879" max="5879" width="12.59765625" style="179" bestFit="1" customWidth="1"/>
    <col min="5880" max="5880" width="13.19921875" style="179" customWidth="1"/>
    <col min="5881" max="5881" width="13.8984375" style="179" customWidth="1"/>
    <col min="5882" max="5882" width="12.59765625" style="179" bestFit="1" customWidth="1"/>
    <col min="5883" max="5885" width="12.09765625" style="179" bestFit="1" customWidth="1"/>
    <col min="5886" max="5886" width="11.59765625" style="179" bestFit="1" customWidth="1"/>
    <col min="5887" max="5887" width="11.69921875" style="179" bestFit="1" customWidth="1"/>
    <col min="5888" max="5888" width="11.59765625" style="179" bestFit="1" customWidth="1"/>
    <col min="5889" max="5889" width="12.09765625" style="179" bestFit="1" customWidth="1"/>
    <col min="5890" max="5890" width="13.59765625" style="179" customWidth="1"/>
    <col min="5891" max="5891" width="14.69921875" style="179" customWidth="1"/>
    <col min="5892" max="6122" width="9" style="179"/>
    <col min="6123" max="6123" width="23.5" style="179" customWidth="1"/>
    <col min="6124" max="6124" width="13.09765625" style="179" bestFit="1" customWidth="1"/>
    <col min="6125" max="6125" width="13.09765625" style="179" customWidth="1"/>
    <col min="6126" max="6126" width="12.59765625" style="179" bestFit="1" customWidth="1"/>
    <col min="6127" max="6127" width="12.59765625" style="179" customWidth="1"/>
    <col min="6128" max="6128" width="12.69921875" style="179" bestFit="1" customWidth="1"/>
    <col min="6129" max="6129" width="13.09765625" style="179" bestFit="1" customWidth="1"/>
    <col min="6130" max="6130" width="14.09765625" style="179" bestFit="1" customWidth="1"/>
    <col min="6131" max="6131" width="13.09765625" style="179" bestFit="1" customWidth="1"/>
    <col min="6132" max="6132" width="11.59765625" style="179" customWidth="1"/>
    <col min="6133" max="6133" width="12.59765625" style="179" bestFit="1" customWidth="1"/>
    <col min="6134" max="6134" width="12.09765625" style="179" bestFit="1" customWidth="1"/>
    <col min="6135" max="6135" width="12.59765625" style="179" bestFit="1" customWidth="1"/>
    <col min="6136" max="6136" width="13.19921875" style="179" customWidth="1"/>
    <col min="6137" max="6137" width="13.8984375" style="179" customWidth="1"/>
    <col min="6138" max="6138" width="12.59765625" style="179" bestFit="1" customWidth="1"/>
    <col min="6139" max="6141" width="12.09765625" style="179" bestFit="1" customWidth="1"/>
    <col min="6142" max="6142" width="11.59765625" style="179" bestFit="1" customWidth="1"/>
    <col min="6143" max="6143" width="11.69921875" style="179" bestFit="1" customWidth="1"/>
    <col min="6144" max="6144" width="11.59765625" style="179" bestFit="1" customWidth="1"/>
    <col min="6145" max="6145" width="12.09765625" style="179" bestFit="1" customWidth="1"/>
    <col min="6146" max="6146" width="13.59765625" style="179" customWidth="1"/>
    <col min="6147" max="6147" width="14.69921875" style="179" customWidth="1"/>
    <col min="6148" max="6378" width="9" style="179"/>
    <col min="6379" max="6379" width="23.5" style="179" customWidth="1"/>
    <col min="6380" max="6380" width="13.09765625" style="179" bestFit="1" customWidth="1"/>
    <col min="6381" max="6381" width="13.09765625" style="179" customWidth="1"/>
    <col min="6382" max="6382" width="12.59765625" style="179" bestFit="1" customWidth="1"/>
    <col min="6383" max="6383" width="12.59765625" style="179" customWidth="1"/>
    <col min="6384" max="6384" width="12.69921875" style="179" bestFit="1" customWidth="1"/>
    <col min="6385" max="6385" width="13.09765625" style="179" bestFit="1" customWidth="1"/>
    <col min="6386" max="6386" width="14.09765625" style="179" bestFit="1" customWidth="1"/>
    <col min="6387" max="6387" width="13.09765625" style="179" bestFit="1" customWidth="1"/>
    <col min="6388" max="6388" width="11.59765625" style="179" customWidth="1"/>
    <col min="6389" max="6389" width="12.59765625" style="179" bestFit="1" customWidth="1"/>
    <col min="6390" max="6390" width="12.09765625" style="179" bestFit="1" customWidth="1"/>
    <col min="6391" max="6391" width="12.59765625" style="179" bestFit="1" customWidth="1"/>
    <col min="6392" max="6392" width="13.19921875" style="179" customWidth="1"/>
    <col min="6393" max="6393" width="13.8984375" style="179" customWidth="1"/>
    <col min="6394" max="6394" width="12.59765625" style="179" bestFit="1" customWidth="1"/>
    <col min="6395" max="6397" width="12.09765625" style="179" bestFit="1" customWidth="1"/>
    <col min="6398" max="6398" width="11.59765625" style="179" bestFit="1" customWidth="1"/>
    <col min="6399" max="6399" width="11.69921875" style="179" bestFit="1" customWidth="1"/>
    <col min="6400" max="6400" width="11.59765625" style="179" bestFit="1" customWidth="1"/>
    <col min="6401" max="6401" width="12.09765625" style="179" bestFit="1" customWidth="1"/>
    <col min="6402" max="6402" width="13.59765625" style="179" customWidth="1"/>
    <col min="6403" max="6403" width="14.69921875" style="179" customWidth="1"/>
    <col min="6404" max="6634" width="9" style="179"/>
    <col min="6635" max="6635" width="23.5" style="179" customWidth="1"/>
    <col min="6636" max="6636" width="13.09765625" style="179" bestFit="1" customWidth="1"/>
    <col min="6637" max="6637" width="13.09765625" style="179" customWidth="1"/>
    <col min="6638" max="6638" width="12.59765625" style="179" bestFit="1" customWidth="1"/>
    <col min="6639" max="6639" width="12.59765625" style="179" customWidth="1"/>
    <col min="6640" max="6640" width="12.69921875" style="179" bestFit="1" customWidth="1"/>
    <col min="6641" max="6641" width="13.09765625" style="179" bestFit="1" customWidth="1"/>
    <col min="6642" max="6642" width="14.09765625" style="179" bestFit="1" customWidth="1"/>
    <col min="6643" max="6643" width="13.09765625" style="179" bestFit="1" customWidth="1"/>
    <col min="6644" max="6644" width="11.59765625" style="179" customWidth="1"/>
    <col min="6645" max="6645" width="12.59765625" style="179" bestFit="1" customWidth="1"/>
    <col min="6646" max="6646" width="12.09765625" style="179" bestFit="1" customWidth="1"/>
    <col min="6647" max="6647" width="12.59765625" style="179" bestFit="1" customWidth="1"/>
    <col min="6648" max="6648" width="13.19921875" style="179" customWidth="1"/>
    <col min="6649" max="6649" width="13.8984375" style="179" customWidth="1"/>
    <col min="6650" max="6650" width="12.59765625" style="179" bestFit="1" customWidth="1"/>
    <col min="6651" max="6653" width="12.09765625" style="179" bestFit="1" customWidth="1"/>
    <col min="6654" max="6654" width="11.59765625" style="179" bestFit="1" customWidth="1"/>
    <col min="6655" max="6655" width="11.69921875" style="179" bestFit="1" customWidth="1"/>
    <col min="6656" max="6656" width="11.59765625" style="179" bestFit="1" customWidth="1"/>
    <col min="6657" max="6657" width="12.09765625" style="179" bestFit="1" customWidth="1"/>
    <col min="6658" max="6658" width="13.59765625" style="179" customWidth="1"/>
    <col min="6659" max="6659" width="14.69921875" style="179" customWidth="1"/>
    <col min="6660" max="6890" width="9" style="179"/>
    <col min="6891" max="6891" width="23.5" style="179" customWidth="1"/>
    <col min="6892" max="6892" width="13.09765625" style="179" bestFit="1" customWidth="1"/>
    <col min="6893" max="6893" width="13.09765625" style="179" customWidth="1"/>
    <col min="6894" max="6894" width="12.59765625" style="179" bestFit="1" customWidth="1"/>
    <col min="6895" max="6895" width="12.59765625" style="179" customWidth="1"/>
    <col min="6896" max="6896" width="12.69921875" style="179" bestFit="1" customWidth="1"/>
    <col min="6897" max="6897" width="13.09765625" style="179" bestFit="1" customWidth="1"/>
    <col min="6898" max="6898" width="14.09765625" style="179" bestFit="1" customWidth="1"/>
    <col min="6899" max="6899" width="13.09765625" style="179" bestFit="1" customWidth="1"/>
    <col min="6900" max="6900" width="11.59765625" style="179" customWidth="1"/>
    <col min="6901" max="6901" width="12.59765625" style="179" bestFit="1" customWidth="1"/>
    <col min="6902" max="6902" width="12.09765625" style="179" bestFit="1" customWidth="1"/>
    <col min="6903" max="6903" width="12.59765625" style="179" bestFit="1" customWidth="1"/>
    <col min="6904" max="6904" width="13.19921875" style="179" customWidth="1"/>
    <col min="6905" max="6905" width="13.8984375" style="179" customWidth="1"/>
    <col min="6906" max="6906" width="12.59765625" style="179" bestFit="1" customWidth="1"/>
    <col min="6907" max="6909" width="12.09765625" style="179" bestFit="1" customWidth="1"/>
    <col min="6910" max="6910" width="11.59765625" style="179" bestFit="1" customWidth="1"/>
    <col min="6911" max="6911" width="11.69921875" style="179" bestFit="1" customWidth="1"/>
    <col min="6912" max="6912" width="11.59765625" style="179" bestFit="1" customWidth="1"/>
    <col min="6913" max="6913" width="12.09765625" style="179" bestFit="1" customWidth="1"/>
    <col min="6914" max="6914" width="13.59765625" style="179" customWidth="1"/>
    <col min="6915" max="6915" width="14.69921875" style="179" customWidth="1"/>
    <col min="6916" max="7146" width="9" style="179"/>
    <col min="7147" max="7147" width="23.5" style="179" customWidth="1"/>
    <col min="7148" max="7148" width="13.09765625" style="179" bestFit="1" customWidth="1"/>
    <col min="7149" max="7149" width="13.09765625" style="179" customWidth="1"/>
    <col min="7150" max="7150" width="12.59765625" style="179" bestFit="1" customWidth="1"/>
    <col min="7151" max="7151" width="12.59765625" style="179" customWidth="1"/>
    <col min="7152" max="7152" width="12.69921875" style="179" bestFit="1" customWidth="1"/>
    <col min="7153" max="7153" width="13.09765625" style="179" bestFit="1" customWidth="1"/>
    <col min="7154" max="7154" width="14.09765625" style="179" bestFit="1" customWidth="1"/>
    <col min="7155" max="7155" width="13.09765625" style="179" bestFit="1" customWidth="1"/>
    <col min="7156" max="7156" width="11.59765625" style="179" customWidth="1"/>
    <col min="7157" max="7157" width="12.59765625" style="179" bestFit="1" customWidth="1"/>
    <col min="7158" max="7158" width="12.09765625" style="179" bestFit="1" customWidth="1"/>
    <col min="7159" max="7159" width="12.59765625" style="179" bestFit="1" customWidth="1"/>
    <col min="7160" max="7160" width="13.19921875" style="179" customWidth="1"/>
    <col min="7161" max="7161" width="13.8984375" style="179" customWidth="1"/>
    <col min="7162" max="7162" width="12.59765625" style="179" bestFit="1" customWidth="1"/>
    <col min="7163" max="7165" width="12.09765625" style="179" bestFit="1" customWidth="1"/>
    <col min="7166" max="7166" width="11.59765625" style="179" bestFit="1" customWidth="1"/>
    <col min="7167" max="7167" width="11.69921875" style="179" bestFit="1" customWidth="1"/>
    <col min="7168" max="7168" width="11.59765625" style="179" bestFit="1" customWidth="1"/>
    <col min="7169" max="7169" width="12.09765625" style="179" bestFit="1" customWidth="1"/>
    <col min="7170" max="7170" width="13.59765625" style="179" customWidth="1"/>
    <col min="7171" max="7171" width="14.69921875" style="179" customWidth="1"/>
    <col min="7172" max="7402" width="9" style="179"/>
    <col min="7403" max="7403" width="23.5" style="179" customWidth="1"/>
    <col min="7404" max="7404" width="13.09765625" style="179" bestFit="1" customWidth="1"/>
    <col min="7405" max="7405" width="13.09765625" style="179" customWidth="1"/>
    <col min="7406" max="7406" width="12.59765625" style="179" bestFit="1" customWidth="1"/>
    <col min="7407" max="7407" width="12.59765625" style="179" customWidth="1"/>
    <col min="7408" max="7408" width="12.69921875" style="179" bestFit="1" customWidth="1"/>
    <col min="7409" max="7409" width="13.09765625" style="179" bestFit="1" customWidth="1"/>
    <col min="7410" max="7410" width="14.09765625" style="179" bestFit="1" customWidth="1"/>
    <col min="7411" max="7411" width="13.09765625" style="179" bestFit="1" customWidth="1"/>
    <col min="7412" max="7412" width="11.59765625" style="179" customWidth="1"/>
    <col min="7413" max="7413" width="12.59765625" style="179" bestFit="1" customWidth="1"/>
    <col min="7414" max="7414" width="12.09765625" style="179" bestFit="1" customWidth="1"/>
    <col min="7415" max="7415" width="12.59765625" style="179" bestFit="1" customWidth="1"/>
    <col min="7416" max="7416" width="13.19921875" style="179" customWidth="1"/>
    <col min="7417" max="7417" width="13.8984375" style="179" customWidth="1"/>
    <col min="7418" max="7418" width="12.59765625" style="179" bestFit="1" customWidth="1"/>
    <col min="7419" max="7421" width="12.09765625" style="179" bestFit="1" customWidth="1"/>
    <col min="7422" max="7422" width="11.59765625" style="179" bestFit="1" customWidth="1"/>
    <col min="7423" max="7423" width="11.69921875" style="179" bestFit="1" customWidth="1"/>
    <col min="7424" max="7424" width="11.59765625" style="179" bestFit="1" customWidth="1"/>
    <col min="7425" max="7425" width="12.09765625" style="179" bestFit="1" customWidth="1"/>
    <col min="7426" max="7426" width="13.59765625" style="179" customWidth="1"/>
    <col min="7427" max="7427" width="14.69921875" style="179" customWidth="1"/>
    <col min="7428" max="7658" width="9" style="179"/>
    <col min="7659" max="7659" width="23.5" style="179" customWidth="1"/>
    <col min="7660" max="7660" width="13.09765625" style="179" bestFit="1" customWidth="1"/>
    <col min="7661" max="7661" width="13.09765625" style="179" customWidth="1"/>
    <col min="7662" max="7662" width="12.59765625" style="179" bestFit="1" customWidth="1"/>
    <col min="7663" max="7663" width="12.59765625" style="179" customWidth="1"/>
    <col min="7664" max="7664" width="12.69921875" style="179" bestFit="1" customWidth="1"/>
    <col min="7665" max="7665" width="13.09765625" style="179" bestFit="1" customWidth="1"/>
    <col min="7666" max="7666" width="14.09765625" style="179" bestFit="1" customWidth="1"/>
    <col min="7667" max="7667" width="13.09765625" style="179" bestFit="1" customWidth="1"/>
    <col min="7668" max="7668" width="11.59765625" style="179" customWidth="1"/>
    <col min="7669" max="7669" width="12.59765625" style="179" bestFit="1" customWidth="1"/>
    <col min="7670" max="7670" width="12.09765625" style="179" bestFit="1" customWidth="1"/>
    <col min="7671" max="7671" width="12.59765625" style="179" bestFit="1" customWidth="1"/>
    <col min="7672" max="7672" width="13.19921875" style="179" customWidth="1"/>
    <col min="7673" max="7673" width="13.8984375" style="179" customWidth="1"/>
    <col min="7674" max="7674" width="12.59765625" style="179" bestFit="1" customWidth="1"/>
    <col min="7675" max="7677" width="12.09765625" style="179" bestFit="1" customWidth="1"/>
    <col min="7678" max="7678" width="11.59765625" style="179" bestFit="1" customWidth="1"/>
    <col min="7679" max="7679" width="11.69921875" style="179" bestFit="1" customWidth="1"/>
    <col min="7680" max="7680" width="11.59765625" style="179" bestFit="1" customWidth="1"/>
    <col min="7681" max="7681" width="12.09765625" style="179" bestFit="1" customWidth="1"/>
    <col min="7682" max="7682" width="13.59765625" style="179" customWidth="1"/>
    <col min="7683" max="7683" width="14.69921875" style="179" customWidth="1"/>
    <col min="7684" max="7914" width="9" style="179"/>
    <col min="7915" max="7915" width="23.5" style="179" customWidth="1"/>
    <col min="7916" max="7916" width="13.09765625" style="179" bestFit="1" customWidth="1"/>
    <col min="7917" max="7917" width="13.09765625" style="179" customWidth="1"/>
    <col min="7918" max="7918" width="12.59765625" style="179" bestFit="1" customWidth="1"/>
    <col min="7919" max="7919" width="12.59765625" style="179" customWidth="1"/>
    <col min="7920" max="7920" width="12.69921875" style="179" bestFit="1" customWidth="1"/>
    <col min="7921" max="7921" width="13.09765625" style="179" bestFit="1" customWidth="1"/>
    <col min="7922" max="7922" width="14.09765625" style="179" bestFit="1" customWidth="1"/>
    <col min="7923" max="7923" width="13.09765625" style="179" bestFit="1" customWidth="1"/>
    <col min="7924" max="7924" width="11.59765625" style="179" customWidth="1"/>
    <col min="7925" max="7925" width="12.59765625" style="179" bestFit="1" customWidth="1"/>
    <col min="7926" max="7926" width="12.09765625" style="179" bestFit="1" customWidth="1"/>
    <col min="7927" max="7927" width="12.59765625" style="179" bestFit="1" customWidth="1"/>
    <col min="7928" max="7928" width="13.19921875" style="179" customWidth="1"/>
    <col min="7929" max="7929" width="13.8984375" style="179" customWidth="1"/>
    <col min="7930" max="7930" width="12.59765625" style="179" bestFit="1" customWidth="1"/>
    <col min="7931" max="7933" width="12.09765625" style="179" bestFit="1" customWidth="1"/>
    <col min="7934" max="7934" width="11.59765625" style="179" bestFit="1" customWidth="1"/>
    <col min="7935" max="7935" width="11.69921875" style="179" bestFit="1" customWidth="1"/>
    <col min="7936" max="7936" width="11.59765625" style="179" bestFit="1" customWidth="1"/>
    <col min="7937" max="7937" width="12.09765625" style="179" bestFit="1" customWidth="1"/>
    <col min="7938" max="7938" width="13.59765625" style="179" customWidth="1"/>
    <col min="7939" max="7939" width="14.69921875" style="179" customWidth="1"/>
    <col min="7940" max="8170" width="9" style="179"/>
    <col min="8171" max="8171" width="23.5" style="179" customWidth="1"/>
    <col min="8172" max="8172" width="13.09765625" style="179" bestFit="1" customWidth="1"/>
    <col min="8173" max="8173" width="13.09765625" style="179" customWidth="1"/>
    <col min="8174" max="8174" width="12.59765625" style="179" bestFit="1" customWidth="1"/>
    <col min="8175" max="8175" width="12.59765625" style="179" customWidth="1"/>
    <col min="8176" max="8176" width="12.69921875" style="179" bestFit="1" customWidth="1"/>
    <col min="8177" max="8177" width="13.09765625" style="179" bestFit="1" customWidth="1"/>
    <col min="8178" max="8178" width="14.09765625" style="179" bestFit="1" customWidth="1"/>
    <col min="8179" max="8179" width="13.09765625" style="179" bestFit="1" customWidth="1"/>
    <col min="8180" max="8180" width="11.59765625" style="179" customWidth="1"/>
    <col min="8181" max="8181" width="12.59765625" style="179" bestFit="1" customWidth="1"/>
    <col min="8182" max="8182" width="12.09765625" style="179" bestFit="1" customWidth="1"/>
    <col min="8183" max="8183" width="12.59765625" style="179" bestFit="1" customWidth="1"/>
    <col min="8184" max="8184" width="13.19921875" style="179" customWidth="1"/>
    <col min="8185" max="8185" width="13.8984375" style="179" customWidth="1"/>
    <col min="8186" max="8186" width="12.59765625" style="179" bestFit="1" customWidth="1"/>
    <col min="8187" max="8189" width="12.09765625" style="179" bestFit="1" customWidth="1"/>
    <col min="8190" max="8190" width="11.59765625" style="179" bestFit="1" customWidth="1"/>
    <col min="8191" max="8191" width="11.69921875" style="179" bestFit="1" customWidth="1"/>
    <col min="8192" max="8192" width="11.59765625" style="179" bestFit="1" customWidth="1"/>
    <col min="8193" max="8193" width="12.09765625" style="179" bestFit="1" customWidth="1"/>
    <col min="8194" max="8194" width="13.59765625" style="179" customWidth="1"/>
    <col min="8195" max="8195" width="14.69921875" style="179" customWidth="1"/>
    <col min="8196" max="8426" width="9" style="179"/>
    <col min="8427" max="8427" width="23.5" style="179" customWidth="1"/>
    <col min="8428" max="8428" width="13.09765625" style="179" bestFit="1" customWidth="1"/>
    <col min="8429" max="8429" width="13.09765625" style="179" customWidth="1"/>
    <col min="8430" max="8430" width="12.59765625" style="179" bestFit="1" customWidth="1"/>
    <col min="8431" max="8431" width="12.59765625" style="179" customWidth="1"/>
    <col min="8432" max="8432" width="12.69921875" style="179" bestFit="1" customWidth="1"/>
    <col min="8433" max="8433" width="13.09765625" style="179" bestFit="1" customWidth="1"/>
    <col min="8434" max="8434" width="14.09765625" style="179" bestFit="1" customWidth="1"/>
    <col min="8435" max="8435" width="13.09765625" style="179" bestFit="1" customWidth="1"/>
    <col min="8436" max="8436" width="11.59765625" style="179" customWidth="1"/>
    <col min="8437" max="8437" width="12.59765625" style="179" bestFit="1" customWidth="1"/>
    <col min="8438" max="8438" width="12.09765625" style="179" bestFit="1" customWidth="1"/>
    <col min="8439" max="8439" width="12.59765625" style="179" bestFit="1" customWidth="1"/>
    <col min="8440" max="8440" width="13.19921875" style="179" customWidth="1"/>
    <col min="8441" max="8441" width="13.8984375" style="179" customWidth="1"/>
    <col min="8442" max="8442" width="12.59765625" style="179" bestFit="1" customWidth="1"/>
    <col min="8443" max="8445" width="12.09765625" style="179" bestFit="1" customWidth="1"/>
    <col min="8446" max="8446" width="11.59765625" style="179" bestFit="1" customWidth="1"/>
    <col min="8447" max="8447" width="11.69921875" style="179" bestFit="1" customWidth="1"/>
    <col min="8448" max="8448" width="11.59765625" style="179" bestFit="1" customWidth="1"/>
    <col min="8449" max="8449" width="12.09765625" style="179" bestFit="1" customWidth="1"/>
    <col min="8450" max="8450" width="13.59765625" style="179" customWidth="1"/>
    <col min="8451" max="8451" width="14.69921875" style="179" customWidth="1"/>
    <col min="8452" max="8682" width="9" style="179"/>
    <col min="8683" max="8683" width="23.5" style="179" customWidth="1"/>
    <col min="8684" max="8684" width="13.09765625" style="179" bestFit="1" customWidth="1"/>
    <col min="8685" max="8685" width="13.09765625" style="179" customWidth="1"/>
    <col min="8686" max="8686" width="12.59765625" style="179" bestFit="1" customWidth="1"/>
    <col min="8687" max="8687" width="12.59765625" style="179" customWidth="1"/>
    <col min="8688" max="8688" width="12.69921875" style="179" bestFit="1" customWidth="1"/>
    <col min="8689" max="8689" width="13.09765625" style="179" bestFit="1" customWidth="1"/>
    <col min="8690" max="8690" width="14.09765625" style="179" bestFit="1" customWidth="1"/>
    <col min="8691" max="8691" width="13.09765625" style="179" bestFit="1" customWidth="1"/>
    <col min="8692" max="8692" width="11.59765625" style="179" customWidth="1"/>
    <col min="8693" max="8693" width="12.59765625" style="179" bestFit="1" customWidth="1"/>
    <col min="8694" max="8694" width="12.09765625" style="179" bestFit="1" customWidth="1"/>
    <col min="8695" max="8695" width="12.59765625" style="179" bestFit="1" customWidth="1"/>
    <col min="8696" max="8696" width="13.19921875" style="179" customWidth="1"/>
    <col min="8697" max="8697" width="13.8984375" style="179" customWidth="1"/>
    <col min="8698" max="8698" width="12.59765625" style="179" bestFit="1" customWidth="1"/>
    <col min="8699" max="8701" width="12.09765625" style="179" bestFit="1" customWidth="1"/>
    <col min="8702" max="8702" width="11.59765625" style="179" bestFit="1" customWidth="1"/>
    <col min="8703" max="8703" width="11.69921875" style="179" bestFit="1" customWidth="1"/>
    <col min="8704" max="8704" width="11.59765625" style="179" bestFit="1" customWidth="1"/>
    <col min="8705" max="8705" width="12.09765625" style="179" bestFit="1" customWidth="1"/>
    <col min="8706" max="8706" width="13.59765625" style="179" customWidth="1"/>
    <col min="8707" max="8707" width="14.69921875" style="179" customWidth="1"/>
    <col min="8708" max="8938" width="9" style="179"/>
    <col min="8939" max="8939" width="23.5" style="179" customWidth="1"/>
    <col min="8940" max="8940" width="13.09765625" style="179" bestFit="1" customWidth="1"/>
    <col min="8941" max="8941" width="13.09765625" style="179" customWidth="1"/>
    <col min="8942" max="8942" width="12.59765625" style="179" bestFit="1" customWidth="1"/>
    <col min="8943" max="8943" width="12.59765625" style="179" customWidth="1"/>
    <col min="8944" max="8944" width="12.69921875" style="179" bestFit="1" customWidth="1"/>
    <col min="8945" max="8945" width="13.09765625" style="179" bestFit="1" customWidth="1"/>
    <col min="8946" max="8946" width="14.09765625" style="179" bestFit="1" customWidth="1"/>
    <col min="8947" max="8947" width="13.09765625" style="179" bestFit="1" customWidth="1"/>
    <col min="8948" max="8948" width="11.59765625" style="179" customWidth="1"/>
    <col min="8949" max="8949" width="12.59765625" style="179" bestFit="1" customWidth="1"/>
    <col min="8950" max="8950" width="12.09765625" style="179" bestFit="1" customWidth="1"/>
    <col min="8951" max="8951" width="12.59765625" style="179" bestFit="1" customWidth="1"/>
    <col min="8952" max="8952" width="13.19921875" style="179" customWidth="1"/>
    <col min="8953" max="8953" width="13.8984375" style="179" customWidth="1"/>
    <col min="8954" max="8954" width="12.59765625" style="179" bestFit="1" customWidth="1"/>
    <col min="8955" max="8957" width="12.09765625" style="179" bestFit="1" customWidth="1"/>
    <col min="8958" max="8958" width="11.59765625" style="179" bestFit="1" customWidth="1"/>
    <col min="8959" max="8959" width="11.69921875" style="179" bestFit="1" customWidth="1"/>
    <col min="8960" max="8960" width="11.59765625" style="179" bestFit="1" customWidth="1"/>
    <col min="8961" max="8961" width="12.09765625" style="179" bestFit="1" customWidth="1"/>
    <col min="8962" max="8962" width="13.59765625" style="179" customWidth="1"/>
    <col min="8963" max="8963" width="14.69921875" style="179" customWidth="1"/>
    <col min="8964" max="9194" width="9" style="179"/>
    <col min="9195" max="9195" width="23.5" style="179" customWidth="1"/>
    <col min="9196" max="9196" width="13.09765625" style="179" bestFit="1" customWidth="1"/>
    <col min="9197" max="9197" width="13.09765625" style="179" customWidth="1"/>
    <col min="9198" max="9198" width="12.59765625" style="179" bestFit="1" customWidth="1"/>
    <col min="9199" max="9199" width="12.59765625" style="179" customWidth="1"/>
    <col min="9200" max="9200" width="12.69921875" style="179" bestFit="1" customWidth="1"/>
    <col min="9201" max="9201" width="13.09765625" style="179" bestFit="1" customWidth="1"/>
    <col min="9202" max="9202" width="14.09765625" style="179" bestFit="1" customWidth="1"/>
    <col min="9203" max="9203" width="13.09765625" style="179" bestFit="1" customWidth="1"/>
    <col min="9204" max="9204" width="11.59765625" style="179" customWidth="1"/>
    <col min="9205" max="9205" width="12.59765625" style="179" bestFit="1" customWidth="1"/>
    <col min="9206" max="9206" width="12.09765625" style="179" bestFit="1" customWidth="1"/>
    <col min="9207" max="9207" width="12.59765625" style="179" bestFit="1" customWidth="1"/>
    <col min="9208" max="9208" width="13.19921875" style="179" customWidth="1"/>
    <col min="9209" max="9209" width="13.8984375" style="179" customWidth="1"/>
    <col min="9210" max="9210" width="12.59765625" style="179" bestFit="1" customWidth="1"/>
    <col min="9211" max="9213" width="12.09765625" style="179" bestFit="1" customWidth="1"/>
    <col min="9214" max="9214" width="11.59765625" style="179" bestFit="1" customWidth="1"/>
    <col min="9215" max="9215" width="11.69921875" style="179" bestFit="1" customWidth="1"/>
    <col min="9216" max="9216" width="11.59765625" style="179" bestFit="1" customWidth="1"/>
    <col min="9217" max="9217" width="12.09765625" style="179" bestFit="1" customWidth="1"/>
    <col min="9218" max="9218" width="13.59765625" style="179" customWidth="1"/>
    <col min="9219" max="9219" width="14.69921875" style="179" customWidth="1"/>
    <col min="9220" max="9450" width="9" style="179"/>
    <col min="9451" max="9451" width="23.5" style="179" customWidth="1"/>
    <col min="9452" max="9452" width="13.09765625" style="179" bestFit="1" customWidth="1"/>
    <col min="9453" max="9453" width="13.09765625" style="179" customWidth="1"/>
    <col min="9454" max="9454" width="12.59765625" style="179" bestFit="1" customWidth="1"/>
    <col min="9455" max="9455" width="12.59765625" style="179" customWidth="1"/>
    <col min="9456" max="9456" width="12.69921875" style="179" bestFit="1" customWidth="1"/>
    <col min="9457" max="9457" width="13.09765625" style="179" bestFit="1" customWidth="1"/>
    <col min="9458" max="9458" width="14.09765625" style="179" bestFit="1" customWidth="1"/>
    <col min="9459" max="9459" width="13.09765625" style="179" bestFit="1" customWidth="1"/>
    <col min="9460" max="9460" width="11.59765625" style="179" customWidth="1"/>
    <col min="9461" max="9461" width="12.59765625" style="179" bestFit="1" customWidth="1"/>
    <col min="9462" max="9462" width="12.09765625" style="179" bestFit="1" customWidth="1"/>
    <col min="9463" max="9463" width="12.59765625" style="179" bestFit="1" customWidth="1"/>
    <col min="9464" max="9464" width="13.19921875" style="179" customWidth="1"/>
    <col min="9465" max="9465" width="13.8984375" style="179" customWidth="1"/>
    <col min="9466" max="9466" width="12.59765625" style="179" bestFit="1" customWidth="1"/>
    <col min="9467" max="9469" width="12.09765625" style="179" bestFit="1" customWidth="1"/>
    <col min="9470" max="9470" width="11.59765625" style="179" bestFit="1" customWidth="1"/>
    <col min="9471" max="9471" width="11.69921875" style="179" bestFit="1" customWidth="1"/>
    <col min="9472" max="9472" width="11.59765625" style="179" bestFit="1" customWidth="1"/>
    <col min="9473" max="9473" width="12.09765625" style="179" bestFit="1" customWidth="1"/>
    <col min="9474" max="9474" width="13.59765625" style="179" customWidth="1"/>
    <col min="9475" max="9475" width="14.69921875" style="179" customWidth="1"/>
    <col min="9476" max="9706" width="9" style="179"/>
    <col min="9707" max="9707" width="23.5" style="179" customWidth="1"/>
    <col min="9708" max="9708" width="13.09765625" style="179" bestFit="1" customWidth="1"/>
    <col min="9709" max="9709" width="13.09765625" style="179" customWidth="1"/>
    <col min="9710" max="9710" width="12.59765625" style="179" bestFit="1" customWidth="1"/>
    <col min="9711" max="9711" width="12.59765625" style="179" customWidth="1"/>
    <col min="9712" max="9712" width="12.69921875" style="179" bestFit="1" customWidth="1"/>
    <col min="9713" max="9713" width="13.09765625" style="179" bestFit="1" customWidth="1"/>
    <col min="9714" max="9714" width="14.09765625" style="179" bestFit="1" customWidth="1"/>
    <col min="9715" max="9715" width="13.09765625" style="179" bestFit="1" customWidth="1"/>
    <col min="9716" max="9716" width="11.59765625" style="179" customWidth="1"/>
    <col min="9717" max="9717" width="12.59765625" style="179" bestFit="1" customWidth="1"/>
    <col min="9718" max="9718" width="12.09765625" style="179" bestFit="1" customWidth="1"/>
    <col min="9719" max="9719" width="12.59765625" style="179" bestFit="1" customWidth="1"/>
    <col min="9720" max="9720" width="13.19921875" style="179" customWidth="1"/>
    <col min="9721" max="9721" width="13.8984375" style="179" customWidth="1"/>
    <col min="9722" max="9722" width="12.59765625" style="179" bestFit="1" customWidth="1"/>
    <col min="9723" max="9725" width="12.09765625" style="179" bestFit="1" customWidth="1"/>
    <col min="9726" max="9726" width="11.59765625" style="179" bestFit="1" customWidth="1"/>
    <col min="9727" max="9727" width="11.69921875" style="179" bestFit="1" customWidth="1"/>
    <col min="9728" max="9728" width="11.59765625" style="179" bestFit="1" customWidth="1"/>
    <col min="9729" max="9729" width="12.09765625" style="179" bestFit="1" customWidth="1"/>
    <col min="9730" max="9730" width="13.59765625" style="179" customWidth="1"/>
    <col min="9731" max="9731" width="14.69921875" style="179" customWidth="1"/>
    <col min="9732" max="9962" width="9" style="179"/>
    <col min="9963" max="9963" width="23.5" style="179" customWidth="1"/>
    <col min="9964" max="9964" width="13.09765625" style="179" bestFit="1" customWidth="1"/>
    <col min="9965" max="9965" width="13.09765625" style="179" customWidth="1"/>
    <col min="9966" max="9966" width="12.59765625" style="179" bestFit="1" customWidth="1"/>
    <col min="9967" max="9967" width="12.59765625" style="179" customWidth="1"/>
    <col min="9968" max="9968" width="12.69921875" style="179" bestFit="1" customWidth="1"/>
    <col min="9969" max="9969" width="13.09765625" style="179" bestFit="1" customWidth="1"/>
    <col min="9970" max="9970" width="14.09765625" style="179" bestFit="1" customWidth="1"/>
    <col min="9971" max="9971" width="13.09765625" style="179" bestFit="1" customWidth="1"/>
    <col min="9972" max="9972" width="11.59765625" style="179" customWidth="1"/>
    <col min="9973" max="9973" width="12.59765625" style="179" bestFit="1" customWidth="1"/>
    <col min="9974" max="9974" width="12.09765625" style="179" bestFit="1" customWidth="1"/>
    <col min="9975" max="9975" width="12.59765625" style="179" bestFit="1" customWidth="1"/>
    <col min="9976" max="9976" width="13.19921875" style="179" customWidth="1"/>
    <col min="9977" max="9977" width="13.8984375" style="179" customWidth="1"/>
    <col min="9978" max="9978" width="12.59765625" style="179" bestFit="1" customWidth="1"/>
    <col min="9979" max="9981" width="12.09765625" style="179" bestFit="1" customWidth="1"/>
    <col min="9982" max="9982" width="11.59765625" style="179" bestFit="1" customWidth="1"/>
    <col min="9983" max="9983" width="11.69921875" style="179" bestFit="1" customWidth="1"/>
    <col min="9984" max="9984" width="11.59765625" style="179" bestFit="1" customWidth="1"/>
    <col min="9985" max="9985" width="12.09765625" style="179" bestFit="1" customWidth="1"/>
    <col min="9986" max="9986" width="13.59765625" style="179" customWidth="1"/>
    <col min="9987" max="9987" width="14.69921875" style="179" customWidth="1"/>
    <col min="9988" max="10218" width="9" style="179"/>
    <col min="10219" max="10219" width="23.5" style="179" customWidth="1"/>
    <col min="10220" max="10220" width="13.09765625" style="179" bestFit="1" customWidth="1"/>
    <col min="10221" max="10221" width="13.09765625" style="179" customWidth="1"/>
    <col min="10222" max="10222" width="12.59765625" style="179" bestFit="1" customWidth="1"/>
    <col min="10223" max="10223" width="12.59765625" style="179" customWidth="1"/>
    <col min="10224" max="10224" width="12.69921875" style="179" bestFit="1" customWidth="1"/>
    <col min="10225" max="10225" width="13.09765625" style="179" bestFit="1" customWidth="1"/>
    <col min="10226" max="10226" width="14.09765625" style="179" bestFit="1" customWidth="1"/>
    <col min="10227" max="10227" width="13.09765625" style="179" bestFit="1" customWidth="1"/>
    <col min="10228" max="10228" width="11.59765625" style="179" customWidth="1"/>
    <col min="10229" max="10229" width="12.59765625" style="179" bestFit="1" customWidth="1"/>
    <col min="10230" max="10230" width="12.09765625" style="179" bestFit="1" customWidth="1"/>
    <col min="10231" max="10231" width="12.59765625" style="179" bestFit="1" customWidth="1"/>
    <col min="10232" max="10232" width="13.19921875" style="179" customWidth="1"/>
    <col min="10233" max="10233" width="13.8984375" style="179" customWidth="1"/>
    <col min="10234" max="10234" width="12.59765625" style="179" bestFit="1" customWidth="1"/>
    <col min="10235" max="10237" width="12.09765625" style="179" bestFit="1" customWidth="1"/>
    <col min="10238" max="10238" width="11.59765625" style="179" bestFit="1" customWidth="1"/>
    <col min="10239" max="10239" width="11.69921875" style="179" bestFit="1" customWidth="1"/>
    <col min="10240" max="10240" width="11.59765625" style="179" bestFit="1" customWidth="1"/>
    <col min="10241" max="10241" width="12.09765625" style="179" bestFit="1" customWidth="1"/>
    <col min="10242" max="10242" width="13.59765625" style="179" customWidth="1"/>
    <col min="10243" max="10243" width="14.69921875" style="179" customWidth="1"/>
    <col min="10244" max="10474" width="9" style="179"/>
    <col min="10475" max="10475" width="23.5" style="179" customWidth="1"/>
    <col min="10476" max="10476" width="13.09765625" style="179" bestFit="1" customWidth="1"/>
    <col min="10477" max="10477" width="13.09765625" style="179" customWidth="1"/>
    <col min="10478" max="10478" width="12.59765625" style="179" bestFit="1" customWidth="1"/>
    <col min="10479" max="10479" width="12.59765625" style="179" customWidth="1"/>
    <col min="10480" max="10480" width="12.69921875" style="179" bestFit="1" customWidth="1"/>
    <col min="10481" max="10481" width="13.09765625" style="179" bestFit="1" customWidth="1"/>
    <col min="10482" max="10482" width="14.09765625" style="179" bestFit="1" customWidth="1"/>
    <col min="10483" max="10483" width="13.09765625" style="179" bestFit="1" customWidth="1"/>
    <col min="10484" max="10484" width="11.59765625" style="179" customWidth="1"/>
    <col min="10485" max="10485" width="12.59765625" style="179" bestFit="1" customWidth="1"/>
    <col min="10486" max="10486" width="12.09765625" style="179" bestFit="1" customWidth="1"/>
    <col min="10487" max="10487" width="12.59765625" style="179" bestFit="1" customWidth="1"/>
    <col min="10488" max="10488" width="13.19921875" style="179" customWidth="1"/>
    <col min="10489" max="10489" width="13.8984375" style="179" customWidth="1"/>
    <col min="10490" max="10490" width="12.59765625" style="179" bestFit="1" customWidth="1"/>
    <col min="10491" max="10493" width="12.09765625" style="179" bestFit="1" customWidth="1"/>
    <col min="10494" max="10494" width="11.59765625" style="179" bestFit="1" customWidth="1"/>
    <col min="10495" max="10495" width="11.69921875" style="179" bestFit="1" customWidth="1"/>
    <col min="10496" max="10496" width="11.59765625" style="179" bestFit="1" customWidth="1"/>
    <col min="10497" max="10497" width="12.09765625" style="179" bestFit="1" customWidth="1"/>
    <col min="10498" max="10498" width="13.59765625" style="179" customWidth="1"/>
    <col min="10499" max="10499" width="14.69921875" style="179" customWidth="1"/>
    <col min="10500" max="10730" width="9" style="179"/>
    <col min="10731" max="10731" width="23.5" style="179" customWidth="1"/>
    <col min="10732" max="10732" width="13.09765625" style="179" bestFit="1" customWidth="1"/>
    <col min="10733" max="10733" width="13.09765625" style="179" customWidth="1"/>
    <col min="10734" max="10734" width="12.59765625" style="179" bestFit="1" customWidth="1"/>
    <col min="10735" max="10735" width="12.59765625" style="179" customWidth="1"/>
    <col min="10736" max="10736" width="12.69921875" style="179" bestFit="1" customWidth="1"/>
    <col min="10737" max="10737" width="13.09765625" style="179" bestFit="1" customWidth="1"/>
    <col min="10738" max="10738" width="14.09765625" style="179" bestFit="1" customWidth="1"/>
    <col min="10739" max="10739" width="13.09765625" style="179" bestFit="1" customWidth="1"/>
    <col min="10740" max="10740" width="11.59765625" style="179" customWidth="1"/>
    <col min="10741" max="10741" width="12.59765625" style="179" bestFit="1" customWidth="1"/>
    <col min="10742" max="10742" width="12.09765625" style="179" bestFit="1" customWidth="1"/>
    <col min="10743" max="10743" width="12.59765625" style="179" bestFit="1" customWidth="1"/>
    <col min="10744" max="10744" width="13.19921875" style="179" customWidth="1"/>
    <col min="10745" max="10745" width="13.8984375" style="179" customWidth="1"/>
    <col min="10746" max="10746" width="12.59765625" style="179" bestFit="1" customWidth="1"/>
    <col min="10747" max="10749" width="12.09765625" style="179" bestFit="1" customWidth="1"/>
    <col min="10750" max="10750" width="11.59765625" style="179" bestFit="1" customWidth="1"/>
    <col min="10751" max="10751" width="11.69921875" style="179" bestFit="1" customWidth="1"/>
    <col min="10752" max="10752" width="11.59765625" style="179" bestFit="1" customWidth="1"/>
    <col min="10753" max="10753" width="12.09765625" style="179" bestFit="1" customWidth="1"/>
    <col min="10754" max="10754" width="13.59765625" style="179" customWidth="1"/>
    <col min="10755" max="10755" width="14.69921875" style="179" customWidth="1"/>
    <col min="10756" max="10986" width="9" style="179"/>
    <col min="10987" max="10987" width="23.5" style="179" customWidth="1"/>
    <col min="10988" max="10988" width="13.09765625" style="179" bestFit="1" customWidth="1"/>
    <col min="10989" max="10989" width="13.09765625" style="179" customWidth="1"/>
    <col min="10990" max="10990" width="12.59765625" style="179" bestFit="1" customWidth="1"/>
    <col min="10991" max="10991" width="12.59765625" style="179" customWidth="1"/>
    <col min="10992" max="10992" width="12.69921875" style="179" bestFit="1" customWidth="1"/>
    <col min="10993" max="10993" width="13.09765625" style="179" bestFit="1" customWidth="1"/>
    <col min="10994" max="10994" width="14.09765625" style="179" bestFit="1" customWidth="1"/>
    <col min="10995" max="10995" width="13.09765625" style="179" bestFit="1" customWidth="1"/>
    <col min="10996" max="10996" width="11.59765625" style="179" customWidth="1"/>
    <col min="10997" max="10997" width="12.59765625" style="179" bestFit="1" customWidth="1"/>
    <col min="10998" max="10998" width="12.09765625" style="179" bestFit="1" customWidth="1"/>
    <col min="10999" max="10999" width="12.59765625" style="179" bestFit="1" customWidth="1"/>
    <col min="11000" max="11000" width="13.19921875" style="179" customWidth="1"/>
    <col min="11001" max="11001" width="13.8984375" style="179" customWidth="1"/>
    <col min="11002" max="11002" width="12.59765625" style="179" bestFit="1" customWidth="1"/>
    <col min="11003" max="11005" width="12.09765625" style="179" bestFit="1" customWidth="1"/>
    <col min="11006" max="11006" width="11.59765625" style="179" bestFit="1" customWidth="1"/>
    <col min="11007" max="11007" width="11.69921875" style="179" bestFit="1" customWidth="1"/>
    <col min="11008" max="11008" width="11.59765625" style="179" bestFit="1" customWidth="1"/>
    <col min="11009" max="11009" width="12.09765625" style="179" bestFit="1" customWidth="1"/>
    <col min="11010" max="11010" width="13.59765625" style="179" customWidth="1"/>
    <col min="11011" max="11011" width="14.69921875" style="179" customWidth="1"/>
    <col min="11012" max="11242" width="9" style="179"/>
    <col min="11243" max="11243" width="23.5" style="179" customWidth="1"/>
    <col min="11244" max="11244" width="13.09765625" style="179" bestFit="1" customWidth="1"/>
    <col min="11245" max="11245" width="13.09765625" style="179" customWidth="1"/>
    <col min="11246" max="11246" width="12.59765625" style="179" bestFit="1" customWidth="1"/>
    <col min="11247" max="11247" width="12.59765625" style="179" customWidth="1"/>
    <col min="11248" max="11248" width="12.69921875" style="179" bestFit="1" customWidth="1"/>
    <col min="11249" max="11249" width="13.09765625" style="179" bestFit="1" customWidth="1"/>
    <col min="11250" max="11250" width="14.09765625" style="179" bestFit="1" customWidth="1"/>
    <col min="11251" max="11251" width="13.09765625" style="179" bestFit="1" customWidth="1"/>
    <col min="11252" max="11252" width="11.59765625" style="179" customWidth="1"/>
    <col min="11253" max="11253" width="12.59765625" style="179" bestFit="1" customWidth="1"/>
    <col min="11254" max="11254" width="12.09765625" style="179" bestFit="1" customWidth="1"/>
    <col min="11255" max="11255" width="12.59765625" style="179" bestFit="1" customWidth="1"/>
    <col min="11256" max="11256" width="13.19921875" style="179" customWidth="1"/>
    <col min="11257" max="11257" width="13.8984375" style="179" customWidth="1"/>
    <col min="11258" max="11258" width="12.59765625" style="179" bestFit="1" customWidth="1"/>
    <col min="11259" max="11261" width="12.09765625" style="179" bestFit="1" customWidth="1"/>
    <col min="11262" max="11262" width="11.59765625" style="179" bestFit="1" customWidth="1"/>
    <col min="11263" max="11263" width="11.69921875" style="179" bestFit="1" customWidth="1"/>
    <col min="11264" max="11264" width="11.59765625" style="179" bestFit="1" customWidth="1"/>
    <col min="11265" max="11265" width="12.09765625" style="179" bestFit="1" customWidth="1"/>
    <col min="11266" max="11266" width="13.59765625" style="179" customWidth="1"/>
    <col min="11267" max="11267" width="14.69921875" style="179" customWidth="1"/>
    <col min="11268" max="11498" width="9" style="179"/>
    <col min="11499" max="11499" width="23.5" style="179" customWidth="1"/>
    <col min="11500" max="11500" width="13.09765625" style="179" bestFit="1" customWidth="1"/>
    <col min="11501" max="11501" width="13.09765625" style="179" customWidth="1"/>
    <col min="11502" max="11502" width="12.59765625" style="179" bestFit="1" customWidth="1"/>
    <col min="11503" max="11503" width="12.59765625" style="179" customWidth="1"/>
    <col min="11504" max="11504" width="12.69921875" style="179" bestFit="1" customWidth="1"/>
    <col min="11505" max="11505" width="13.09765625" style="179" bestFit="1" customWidth="1"/>
    <col min="11506" max="11506" width="14.09765625" style="179" bestFit="1" customWidth="1"/>
    <col min="11507" max="11507" width="13.09765625" style="179" bestFit="1" customWidth="1"/>
    <col min="11508" max="11508" width="11.59765625" style="179" customWidth="1"/>
    <col min="11509" max="11509" width="12.59765625" style="179" bestFit="1" customWidth="1"/>
    <col min="11510" max="11510" width="12.09765625" style="179" bestFit="1" customWidth="1"/>
    <col min="11511" max="11511" width="12.59765625" style="179" bestFit="1" customWidth="1"/>
    <col min="11512" max="11512" width="13.19921875" style="179" customWidth="1"/>
    <col min="11513" max="11513" width="13.8984375" style="179" customWidth="1"/>
    <col min="11514" max="11514" width="12.59765625" style="179" bestFit="1" customWidth="1"/>
    <col min="11515" max="11517" width="12.09765625" style="179" bestFit="1" customWidth="1"/>
    <col min="11518" max="11518" width="11.59765625" style="179" bestFit="1" customWidth="1"/>
    <col min="11519" max="11519" width="11.69921875" style="179" bestFit="1" customWidth="1"/>
    <col min="11520" max="11520" width="11.59765625" style="179" bestFit="1" customWidth="1"/>
    <col min="11521" max="11521" width="12.09765625" style="179" bestFit="1" customWidth="1"/>
    <col min="11522" max="11522" width="13.59765625" style="179" customWidth="1"/>
    <col min="11523" max="11523" width="14.69921875" style="179" customWidth="1"/>
    <col min="11524" max="11754" width="9" style="179"/>
    <col min="11755" max="11755" width="23.5" style="179" customWidth="1"/>
    <col min="11756" max="11756" width="13.09765625" style="179" bestFit="1" customWidth="1"/>
    <col min="11757" max="11757" width="13.09765625" style="179" customWidth="1"/>
    <col min="11758" max="11758" width="12.59765625" style="179" bestFit="1" customWidth="1"/>
    <col min="11759" max="11759" width="12.59765625" style="179" customWidth="1"/>
    <col min="11760" max="11760" width="12.69921875" style="179" bestFit="1" customWidth="1"/>
    <col min="11761" max="11761" width="13.09765625" style="179" bestFit="1" customWidth="1"/>
    <col min="11762" max="11762" width="14.09765625" style="179" bestFit="1" customWidth="1"/>
    <col min="11763" max="11763" width="13.09765625" style="179" bestFit="1" customWidth="1"/>
    <col min="11764" max="11764" width="11.59765625" style="179" customWidth="1"/>
    <col min="11765" max="11765" width="12.59765625" style="179" bestFit="1" customWidth="1"/>
    <col min="11766" max="11766" width="12.09765625" style="179" bestFit="1" customWidth="1"/>
    <col min="11767" max="11767" width="12.59765625" style="179" bestFit="1" customWidth="1"/>
    <col min="11768" max="11768" width="13.19921875" style="179" customWidth="1"/>
    <col min="11769" max="11769" width="13.8984375" style="179" customWidth="1"/>
    <col min="11770" max="11770" width="12.59765625" style="179" bestFit="1" customWidth="1"/>
    <col min="11771" max="11773" width="12.09765625" style="179" bestFit="1" customWidth="1"/>
    <col min="11774" max="11774" width="11.59765625" style="179" bestFit="1" customWidth="1"/>
    <col min="11775" max="11775" width="11.69921875" style="179" bestFit="1" customWidth="1"/>
    <col min="11776" max="11776" width="11.59765625" style="179" bestFit="1" customWidth="1"/>
    <col min="11777" max="11777" width="12.09765625" style="179" bestFit="1" customWidth="1"/>
    <col min="11778" max="11778" width="13.59765625" style="179" customWidth="1"/>
    <col min="11779" max="11779" width="14.69921875" style="179" customWidth="1"/>
    <col min="11780" max="12010" width="9" style="179"/>
    <col min="12011" max="12011" width="23.5" style="179" customWidth="1"/>
    <col min="12012" max="12012" width="13.09765625" style="179" bestFit="1" customWidth="1"/>
    <col min="12013" max="12013" width="13.09765625" style="179" customWidth="1"/>
    <col min="12014" max="12014" width="12.59765625" style="179" bestFit="1" customWidth="1"/>
    <col min="12015" max="12015" width="12.59765625" style="179" customWidth="1"/>
    <col min="12016" max="12016" width="12.69921875" style="179" bestFit="1" customWidth="1"/>
    <col min="12017" max="12017" width="13.09765625" style="179" bestFit="1" customWidth="1"/>
    <col min="12018" max="12018" width="14.09765625" style="179" bestFit="1" customWidth="1"/>
    <col min="12019" max="12019" width="13.09765625" style="179" bestFit="1" customWidth="1"/>
    <col min="12020" max="12020" width="11.59765625" style="179" customWidth="1"/>
    <col min="12021" max="12021" width="12.59765625" style="179" bestFit="1" customWidth="1"/>
    <col min="12022" max="12022" width="12.09765625" style="179" bestFit="1" customWidth="1"/>
    <col min="12023" max="12023" width="12.59765625" style="179" bestFit="1" customWidth="1"/>
    <col min="12024" max="12024" width="13.19921875" style="179" customWidth="1"/>
    <col min="12025" max="12025" width="13.8984375" style="179" customWidth="1"/>
    <col min="12026" max="12026" width="12.59765625" style="179" bestFit="1" customWidth="1"/>
    <col min="12027" max="12029" width="12.09765625" style="179" bestFit="1" customWidth="1"/>
    <col min="12030" max="12030" width="11.59765625" style="179" bestFit="1" customWidth="1"/>
    <col min="12031" max="12031" width="11.69921875" style="179" bestFit="1" customWidth="1"/>
    <col min="12032" max="12032" width="11.59765625" style="179" bestFit="1" customWidth="1"/>
    <col min="12033" max="12033" width="12.09765625" style="179" bestFit="1" customWidth="1"/>
    <col min="12034" max="12034" width="13.59765625" style="179" customWidth="1"/>
    <col min="12035" max="12035" width="14.69921875" style="179" customWidth="1"/>
    <col min="12036" max="12266" width="9" style="179"/>
    <col min="12267" max="12267" width="23.5" style="179" customWidth="1"/>
    <col min="12268" max="12268" width="13.09765625" style="179" bestFit="1" customWidth="1"/>
    <col min="12269" max="12269" width="13.09765625" style="179" customWidth="1"/>
    <col min="12270" max="12270" width="12.59765625" style="179" bestFit="1" customWidth="1"/>
    <col min="12271" max="12271" width="12.59765625" style="179" customWidth="1"/>
    <col min="12272" max="12272" width="12.69921875" style="179" bestFit="1" customWidth="1"/>
    <col min="12273" max="12273" width="13.09765625" style="179" bestFit="1" customWidth="1"/>
    <col min="12274" max="12274" width="14.09765625" style="179" bestFit="1" customWidth="1"/>
    <col min="12275" max="12275" width="13.09765625" style="179" bestFit="1" customWidth="1"/>
    <col min="12276" max="12276" width="11.59765625" style="179" customWidth="1"/>
    <col min="12277" max="12277" width="12.59765625" style="179" bestFit="1" customWidth="1"/>
    <col min="12278" max="12278" width="12.09765625" style="179" bestFit="1" customWidth="1"/>
    <col min="12279" max="12279" width="12.59765625" style="179" bestFit="1" customWidth="1"/>
    <col min="12280" max="12280" width="13.19921875" style="179" customWidth="1"/>
    <col min="12281" max="12281" width="13.8984375" style="179" customWidth="1"/>
    <col min="12282" max="12282" width="12.59765625" style="179" bestFit="1" customWidth="1"/>
    <col min="12283" max="12285" width="12.09765625" style="179" bestFit="1" customWidth="1"/>
    <col min="12286" max="12286" width="11.59765625" style="179" bestFit="1" customWidth="1"/>
    <col min="12287" max="12287" width="11.69921875" style="179" bestFit="1" customWidth="1"/>
    <col min="12288" max="12288" width="11.59765625" style="179" bestFit="1" customWidth="1"/>
    <col min="12289" max="12289" width="12.09765625" style="179" bestFit="1" customWidth="1"/>
    <col min="12290" max="12290" width="13.59765625" style="179" customWidth="1"/>
    <col min="12291" max="12291" width="14.69921875" style="179" customWidth="1"/>
    <col min="12292" max="12522" width="9" style="179"/>
    <col min="12523" max="12523" width="23.5" style="179" customWidth="1"/>
    <col min="12524" max="12524" width="13.09765625" style="179" bestFit="1" customWidth="1"/>
    <col min="12525" max="12525" width="13.09765625" style="179" customWidth="1"/>
    <col min="12526" max="12526" width="12.59765625" style="179" bestFit="1" customWidth="1"/>
    <col min="12527" max="12527" width="12.59765625" style="179" customWidth="1"/>
    <col min="12528" max="12528" width="12.69921875" style="179" bestFit="1" customWidth="1"/>
    <col min="12529" max="12529" width="13.09765625" style="179" bestFit="1" customWidth="1"/>
    <col min="12530" max="12530" width="14.09765625" style="179" bestFit="1" customWidth="1"/>
    <col min="12531" max="12531" width="13.09765625" style="179" bestFit="1" customWidth="1"/>
    <col min="12532" max="12532" width="11.59765625" style="179" customWidth="1"/>
    <col min="12533" max="12533" width="12.59765625" style="179" bestFit="1" customWidth="1"/>
    <col min="12534" max="12534" width="12.09765625" style="179" bestFit="1" customWidth="1"/>
    <col min="12535" max="12535" width="12.59765625" style="179" bestFit="1" customWidth="1"/>
    <col min="12536" max="12536" width="13.19921875" style="179" customWidth="1"/>
    <col min="12537" max="12537" width="13.8984375" style="179" customWidth="1"/>
    <col min="12538" max="12538" width="12.59765625" style="179" bestFit="1" customWidth="1"/>
    <col min="12539" max="12541" width="12.09765625" style="179" bestFit="1" customWidth="1"/>
    <col min="12542" max="12542" width="11.59765625" style="179" bestFit="1" customWidth="1"/>
    <col min="12543" max="12543" width="11.69921875" style="179" bestFit="1" customWidth="1"/>
    <col min="12544" max="12544" width="11.59765625" style="179" bestFit="1" customWidth="1"/>
    <col min="12545" max="12545" width="12.09765625" style="179" bestFit="1" customWidth="1"/>
    <col min="12546" max="12546" width="13.59765625" style="179" customWidth="1"/>
    <col min="12547" max="12547" width="14.69921875" style="179" customWidth="1"/>
    <col min="12548" max="12778" width="9" style="179"/>
    <col min="12779" max="12779" width="23.5" style="179" customWidth="1"/>
    <col min="12780" max="12780" width="13.09765625" style="179" bestFit="1" customWidth="1"/>
    <col min="12781" max="12781" width="13.09765625" style="179" customWidth="1"/>
    <col min="12782" max="12782" width="12.59765625" style="179" bestFit="1" customWidth="1"/>
    <col min="12783" max="12783" width="12.59765625" style="179" customWidth="1"/>
    <col min="12784" max="12784" width="12.69921875" style="179" bestFit="1" customWidth="1"/>
    <col min="12785" max="12785" width="13.09765625" style="179" bestFit="1" customWidth="1"/>
    <col min="12786" max="12786" width="14.09765625" style="179" bestFit="1" customWidth="1"/>
    <col min="12787" max="12787" width="13.09765625" style="179" bestFit="1" customWidth="1"/>
    <col min="12788" max="12788" width="11.59765625" style="179" customWidth="1"/>
    <col min="12789" max="12789" width="12.59765625" style="179" bestFit="1" customWidth="1"/>
    <col min="12790" max="12790" width="12.09765625" style="179" bestFit="1" customWidth="1"/>
    <col min="12791" max="12791" width="12.59765625" style="179" bestFit="1" customWidth="1"/>
    <col min="12792" max="12792" width="13.19921875" style="179" customWidth="1"/>
    <col min="12793" max="12793" width="13.8984375" style="179" customWidth="1"/>
    <col min="12794" max="12794" width="12.59765625" style="179" bestFit="1" customWidth="1"/>
    <col min="12795" max="12797" width="12.09765625" style="179" bestFit="1" customWidth="1"/>
    <col min="12798" max="12798" width="11.59765625" style="179" bestFit="1" customWidth="1"/>
    <col min="12799" max="12799" width="11.69921875" style="179" bestFit="1" customWidth="1"/>
    <col min="12800" max="12800" width="11.59765625" style="179" bestFit="1" customWidth="1"/>
    <col min="12801" max="12801" width="12.09765625" style="179" bestFit="1" customWidth="1"/>
    <col min="12802" max="12802" width="13.59765625" style="179" customWidth="1"/>
    <col min="12803" max="12803" width="14.69921875" style="179" customWidth="1"/>
    <col min="12804" max="13034" width="9" style="179"/>
    <col min="13035" max="13035" width="23.5" style="179" customWidth="1"/>
    <col min="13036" max="13036" width="13.09765625" style="179" bestFit="1" customWidth="1"/>
    <col min="13037" max="13037" width="13.09765625" style="179" customWidth="1"/>
    <col min="13038" max="13038" width="12.59765625" style="179" bestFit="1" customWidth="1"/>
    <col min="13039" max="13039" width="12.59765625" style="179" customWidth="1"/>
    <col min="13040" max="13040" width="12.69921875" style="179" bestFit="1" customWidth="1"/>
    <col min="13041" max="13041" width="13.09765625" style="179" bestFit="1" customWidth="1"/>
    <col min="13042" max="13042" width="14.09765625" style="179" bestFit="1" customWidth="1"/>
    <col min="13043" max="13043" width="13.09765625" style="179" bestFit="1" customWidth="1"/>
    <col min="13044" max="13044" width="11.59765625" style="179" customWidth="1"/>
    <col min="13045" max="13045" width="12.59765625" style="179" bestFit="1" customWidth="1"/>
    <col min="13046" max="13046" width="12.09765625" style="179" bestFit="1" customWidth="1"/>
    <col min="13047" max="13047" width="12.59765625" style="179" bestFit="1" customWidth="1"/>
    <col min="13048" max="13048" width="13.19921875" style="179" customWidth="1"/>
    <col min="13049" max="13049" width="13.8984375" style="179" customWidth="1"/>
    <col min="13050" max="13050" width="12.59765625" style="179" bestFit="1" customWidth="1"/>
    <col min="13051" max="13053" width="12.09765625" style="179" bestFit="1" customWidth="1"/>
    <col min="13054" max="13054" width="11.59765625" style="179" bestFit="1" customWidth="1"/>
    <col min="13055" max="13055" width="11.69921875" style="179" bestFit="1" customWidth="1"/>
    <col min="13056" max="13056" width="11.59765625" style="179" bestFit="1" customWidth="1"/>
    <col min="13057" max="13057" width="12.09765625" style="179" bestFit="1" customWidth="1"/>
    <col min="13058" max="13058" width="13.59765625" style="179" customWidth="1"/>
    <col min="13059" max="13059" width="14.69921875" style="179" customWidth="1"/>
    <col min="13060" max="13290" width="9" style="179"/>
    <col min="13291" max="13291" width="23.5" style="179" customWidth="1"/>
    <col min="13292" max="13292" width="13.09765625" style="179" bestFit="1" customWidth="1"/>
    <col min="13293" max="13293" width="13.09765625" style="179" customWidth="1"/>
    <col min="13294" max="13294" width="12.59765625" style="179" bestFit="1" customWidth="1"/>
    <col min="13295" max="13295" width="12.59765625" style="179" customWidth="1"/>
    <col min="13296" max="13296" width="12.69921875" style="179" bestFit="1" customWidth="1"/>
    <col min="13297" max="13297" width="13.09765625" style="179" bestFit="1" customWidth="1"/>
    <col min="13298" max="13298" width="14.09765625" style="179" bestFit="1" customWidth="1"/>
    <col min="13299" max="13299" width="13.09765625" style="179" bestFit="1" customWidth="1"/>
    <col min="13300" max="13300" width="11.59765625" style="179" customWidth="1"/>
    <col min="13301" max="13301" width="12.59765625" style="179" bestFit="1" customWidth="1"/>
    <col min="13302" max="13302" width="12.09765625" style="179" bestFit="1" customWidth="1"/>
    <col min="13303" max="13303" width="12.59765625" style="179" bestFit="1" customWidth="1"/>
    <col min="13304" max="13304" width="13.19921875" style="179" customWidth="1"/>
    <col min="13305" max="13305" width="13.8984375" style="179" customWidth="1"/>
    <col min="13306" max="13306" width="12.59765625" style="179" bestFit="1" customWidth="1"/>
    <col min="13307" max="13309" width="12.09765625" style="179" bestFit="1" customWidth="1"/>
    <col min="13310" max="13310" width="11.59765625" style="179" bestFit="1" customWidth="1"/>
    <col min="13311" max="13311" width="11.69921875" style="179" bestFit="1" customWidth="1"/>
    <col min="13312" max="13312" width="11.59765625" style="179" bestFit="1" customWidth="1"/>
    <col min="13313" max="13313" width="12.09765625" style="179" bestFit="1" customWidth="1"/>
    <col min="13314" max="13314" width="13.59765625" style="179" customWidth="1"/>
    <col min="13315" max="13315" width="14.69921875" style="179" customWidth="1"/>
    <col min="13316" max="13546" width="9" style="179"/>
    <col min="13547" max="13547" width="23.5" style="179" customWidth="1"/>
    <col min="13548" max="13548" width="13.09765625" style="179" bestFit="1" customWidth="1"/>
    <col min="13549" max="13549" width="13.09765625" style="179" customWidth="1"/>
    <col min="13550" max="13550" width="12.59765625" style="179" bestFit="1" customWidth="1"/>
    <col min="13551" max="13551" width="12.59765625" style="179" customWidth="1"/>
    <col min="13552" max="13552" width="12.69921875" style="179" bestFit="1" customWidth="1"/>
    <col min="13553" max="13553" width="13.09765625" style="179" bestFit="1" customWidth="1"/>
    <col min="13554" max="13554" width="14.09765625" style="179" bestFit="1" customWidth="1"/>
    <col min="13555" max="13555" width="13.09765625" style="179" bestFit="1" customWidth="1"/>
    <col min="13556" max="13556" width="11.59765625" style="179" customWidth="1"/>
    <col min="13557" max="13557" width="12.59765625" style="179" bestFit="1" customWidth="1"/>
    <col min="13558" max="13558" width="12.09765625" style="179" bestFit="1" customWidth="1"/>
    <col min="13559" max="13559" width="12.59765625" style="179" bestFit="1" customWidth="1"/>
    <col min="13560" max="13560" width="13.19921875" style="179" customWidth="1"/>
    <col min="13561" max="13561" width="13.8984375" style="179" customWidth="1"/>
    <col min="13562" max="13562" width="12.59765625" style="179" bestFit="1" customWidth="1"/>
    <col min="13563" max="13565" width="12.09765625" style="179" bestFit="1" customWidth="1"/>
    <col min="13566" max="13566" width="11.59765625" style="179" bestFit="1" customWidth="1"/>
    <col min="13567" max="13567" width="11.69921875" style="179" bestFit="1" customWidth="1"/>
    <col min="13568" max="13568" width="11.59765625" style="179" bestFit="1" customWidth="1"/>
    <col min="13569" max="13569" width="12.09765625" style="179" bestFit="1" customWidth="1"/>
    <col min="13570" max="13570" width="13.59765625" style="179" customWidth="1"/>
    <col min="13571" max="13571" width="14.69921875" style="179" customWidth="1"/>
    <col min="13572" max="13802" width="9" style="179"/>
    <col min="13803" max="13803" width="23.5" style="179" customWidth="1"/>
    <col min="13804" max="13804" width="13.09765625" style="179" bestFit="1" customWidth="1"/>
    <col min="13805" max="13805" width="13.09765625" style="179" customWidth="1"/>
    <col min="13806" max="13806" width="12.59765625" style="179" bestFit="1" customWidth="1"/>
    <col min="13807" max="13807" width="12.59765625" style="179" customWidth="1"/>
    <col min="13808" max="13808" width="12.69921875" style="179" bestFit="1" customWidth="1"/>
    <col min="13809" max="13809" width="13.09765625" style="179" bestFit="1" customWidth="1"/>
    <col min="13810" max="13810" width="14.09765625" style="179" bestFit="1" customWidth="1"/>
    <col min="13811" max="13811" width="13.09765625" style="179" bestFit="1" customWidth="1"/>
    <col min="13812" max="13812" width="11.59765625" style="179" customWidth="1"/>
    <col min="13813" max="13813" width="12.59765625" style="179" bestFit="1" customWidth="1"/>
    <col min="13814" max="13814" width="12.09765625" style="179" bestFit="1" customWidth="1"/>
    <col min="13815" max="13815" width="12.59765625" style="179" bestFit="1" customWidth="1"/>
    <col min="13816" max="13816" width="13.19921875" style="179" customWidth="1"/>
    <col min="13817" max="13817" width="13.8984375" style="179" customWidth="1"/>
    <col min="13818" max="13818" width="12.59765625" style="179" bestFit="1" customWidth="1"/>
    <col min="13819" max="13821" width="12.09765625" style="179" bestFit="1" customWidth="1"/>
    <col min="13822" max="13822" width="11.59765625" style="179" bestFit="1" customWidth="1"/>
    <col min="13823" max="13823" width="11.69921875" style="179" bestFit="1" customWidth="1"/>
    <col min="13824" max="13824" width="11.59765625" style="179" bestFit="1" customWidth="1"/>
    <col min="13825" max="13825" width="12.09765625" style="179" bestFit="1" customWidth="1"/>
    <col min="13826" max="13826" width="13.59765625" style="179" customWidth="1"/>
    <col min="13827" max="13827" width="14.69921875" style="179" customWidth="1"/>
    <col min="13828" max="14058" width="9" style="179"/>
    <col min="14059" max="14059" width="23.5" style="179" customWidth="1"/>
    <col min="14060" max="14060" width="13.09765625" style="179" bestFit="1" customWidth="1"/>
    <col min="14061" max="14061" width="13.09765625" style="179" customWidth="1"/>
    <col min="14062" max="14062" width="12.59765625" style="179" bestFit="1" customWidth="1"/>
    <col min="14063" max="14063" width="12.59765625" style="179" customWidth="1"/>
    <col min="14064" max="14064" width="12.69921875" style="179" bestFit="1" customWidth="1"/>
    <col min="14065" max="14065" width="13.09765625" style="179" bestFit="1" customWidth="1"/>
    <col min="14066" max="14066" width="14.09765625" style="179" bestFit="1" customWidth="1"/>
    <col min="14067" max="14067" width="13.09765625" style="179" bestFit="1" customWidth="1"/>
    <col min="14068" max="14068" width="11.59765625" style="179" customWidth="1"/>
    <col min="14069" max="14069" width="12.59765625" style="179" bestFit="1" customWidth="1"/>
    <col min="14070" max="14070" width="12.09765625" style="179" bestFit="1" customWidth="1"/>
    <col min="14071" max="14071" width="12.59765625" style="179" bestFit="1" customWidth="1"/>
    <col min="14072" max="14072" width="13.19921875" style="179" customWidth="1"/>
    <col min="14073" max="14073" width="13.8984375" style="179" customWidth="1"/>
    <col min="14074" max="14074" width="12.59765625" style="179" bestFit="1" customWidth="1"/>
    <col min="14075" max="14077" width="12.09765625" style="179" bestFit="1" customWidth="1"/>
    <col min="14078" max="14078" width="11.59765625" style="179" bestFit="1" customWidth="1"/>
    <col min="14079" max="14079" width="11.69921875" style="179" bestFit="1" customWidth="1"/>
    <col min="14080" max="14080" width="11.59765625" style="179" bestFit="1" customWidth="1"/>
    <col min="14081" max="14081" width="12.09765625" style="179" bestFit="1" customWidth="1"/>
    <col min="14082" max="14082" width="13.59765625" style="179" customWidth="1"/>
    <col min="14083" max="14083" width="14.69921875" style="179" customWidth="1"/>
    <col min="14084" max="14314" width="9" style="179"/>
    <col min="14315" max="14315" width="23.5" style="179" customWidth="1"/>
    <col min="14316" max="14316" width="13.09765625" style="179" bestFit="1" customWidth="1"/>
    <col min="14317" max="14317" width="13.09765625" style="179" customWidth="1"/>
    <col min="14318" max="14318" width="12.59765625" style="179" bestFit="1" customWidth="1"/>
    <col min="14319" max="14319" width="12.59765625" style="179" customWidth="1"/>
    <col min="14320" max="14320" width="12.69921875" style="179" bestFit="1" customWidth="1"/>
    <col min="14321" max="14321" width="13.09765625" style="179" bestFit="1" customWidth="1"/>
    <col min="14322" max="14322" width="14.09765625" style="179" bestFit="1" customWidth="1"/>
    <col min="14323" max="14323" width="13.09765625" style="179" bestFit="1" customWidth="1"/>
    <col min="14324" max="14324" width="11.59765625" style="179" customWidth="1"/>
    <col min="14325" max="14325" width="12.59765625" style="179" bestFit="1" customWidth="1"/>
    <col min="14326" max="14326" width="12.09765625" style="179" bestFit="1" customWidth="1"/>
    <col min="14327" max="14327" width="12.59765625" style="179" bestFit="1" customWidth="1"/>
    <col min="14328" max="14328" width="13.19921875" style="179" customWidth="1"/>
    <col min="14329" max="14329" width="13.8984375" style="179" customWidth="1"/>
    <col min="14330" max="14330" width="12.59765625" style="179" bestFit="1" customWidth="1"/>
    <col min="14331" max="14333" width="12.09765625" style="179" bestFit="1" customWidth="1"/>
    <col min="14334" max="14334" width="11.59765625" style="179" bestFit="1" customWidth="1"/>
    <col min="14335" max="14335" width="11.69921875" style="179" bestFit="1" customWidth="1"/>
    <col min="14336" max="14336" width="11.59765625" style="179" bestFit="1" customWidth="1"/>
    <col min="14337" max="14337" width="12.09765625" style="179" bestFit="1" customWidth="1"/>
    <col min="14338" max="14338" width="13.59765625" style="179" customWidth="1"/>
    <col min="14339" max="14339" width="14.69921875" style="179" customWidth="1"/>
    <col min="14340" max="14570" width="9" style="179"/>
    <col min="14571" max="14571" width="23.5" style="179" customWidth="1"/>
    <col min="14572" max="14572" width="13.09765625" style="179" bestFit="1" customWidth="1"/>
    <col min="14573" max="14573" width="13.09765625" style="179" customWidth="1"/>
    <col min="14574" max="14574" width="12.59765625" style="179" bestFit="1" customWidth="1"/>
    <col min="14575" max="14575" width="12.59765625" style="179" customWidth="1"/>
    <col min="14576" max="14576" width="12.69921875" style="179" bestFit="1" customWidth="1"/>
    <col min="14577" max="14577" width="13.09765625" style="179" bestFit="1" customWidth="1"/>
    <col min="14578" max="14578" width="14.09765625" style="179" bestFit="1" customWidth="1"/>
    <col min="14579" max="14579" width="13.09765625" style="179" bestFit="1" customWidth="1"/>
    <col min="14580" max="14580" width="11.59765625" style="179" customWidth="1"/>
    <col min="14581" max="14581" width="12.59765625" style="179" bestFit="1" customWidth="1"/>
    <col min="14582" max="14582" width="12.09765625" style="179" bestFit="1" customWidth="1"/>
    <col min="14583" max="14583" width="12.59765625" style="179" bestFit="1" customWidth="1"/>
    <col min="14584" max="14584" width="13.19921875" style="179" customWidth="1"/>
    <col min="14585" max="14585" width="13.8984375" style="179" customWidth="1"/>
    <col min="14586" max="14586" width="12.59765625" style="179" bestFit="1" customWidth="1"/>
    <col min="14587" max="14589" width="12.09765625" style="179" bestFit="1" customWidth="1"/>
    <col min="14590" max="14590" width="11.59765625" style="179" bestFit="1" customWidth="1"/>
    <col min="14591" max="14591" width="11.69921875" style="179" bestFit="1" customWidth="1"/>
    <col min="14592" max="14592" width="11.59765625" style="179" bestFit="1" customWidth="1"/>
    <col min="14593" max="14593" width="12.09765625" style="179" bestFit="1" customWidth="1"/>
    <col min="14594" max="14594" width="13.59765625" style="179" customWidth="1"/>
    <col min="14595" max="14595" width="14.69921875" style="179" customWidth="1"/>
    <col min="14596" max="14826" width="9" style="179"/>
    <col min="14827" max="14827" width="23.5" style="179" customWidth="1"/>
    <col min="14828" max="14828" width="13.09765625" style="179" bestFit="1" customWidth="1"/>
    <col min="14829" max="14829" width="13.09765625" style="179" customWidth="1"/>
    <col min="14830" max="14830" width="12.59765625" style="179" bestFit="1" customWidth="1"/>
    <col min="14831" max="14831" width="12.59765625" style="179" customWidth="1"/>
    <col min="14832" max="14832" width="12.69921875" style="179" bestFit="1" customWidth="1"/>
    <col min="14833" max="14833" width="13.09765625" style="179" bestFit="1" customWidth="1"/>
    <col min="14834" max="14834" width="14.09765625" style="179" bestFit="1" customWidth="1"/>
    <col min="14835" max="14835" width="13.09765625" style="179" bestFit="1" customWidth="1"/>
    <col min="14836" max="14836" width="11.59765625" style="179" customWidth="1"/>
    <col min="14837" max="14837" width="12.59765625" style="179" bestFit="1" customWidth="1"/>
    <col min="14838" max="14838" width="12.09765625" style="179" bestFit="1" customWidth="1"/>
    <col min="14839" max="14839" width="12.59765625" style="179" bestFit="1" customWidth="1"/>
    <col min="14840" max="14840" width="13.19921875" style="179" customWidth="1"/>
    <col min="14841" max="14841" width="13.8984375" style="179" customWidth="1"/>
    <col min="14842" max="14842" width="12.59765625" style="179" bestFit="1" customWidth="1"/>
    <col min="14843" max="14845" width="12.09765625" style="179" bestFit="1" customWidth="1"/>
    <col min="14846" max="14846" width="11.59765625" style="179" bestFit="1" customWidth="1"/>
    <col min="14847" max="14847" width="11.69921875" style="179" bestFit="1" customWidth="1"/>
    <col min="14848" max="14848" width="11.59765625" style="179" bestFit="1" customWidth="1"/>
    <col min="14849" max="14849" width="12.09765625" style="179" bestFit="1" customWidth="1"/>
    <col min="14850" max="14850" width="13.59765625" style="179" customWidth="1"/>
    <col min="14851" max="14851" width="14.69921875" style="179" customWidth="1"/>
    <col min="14852" max="15082" width="9" style="179"/>
    <col min="15083" max="15083" width="23.5" style="179" customWidth="1"/>
    <col min="15084" max="15084" width="13.09765625" style="179" bestFit="1" customWidth="1"/>
    <col min="15085" max="15085" width="13.09765625" style="179" customWidth="1"/>
    <col min="15086" max="15086" width="12.59765625" style="179" bestFit="1" customWidth="1"/>
    <col min="15087" max="15087" width="12.59765625" style="179" customWidth="1"/>
    <col min="15088" max="15088" width="12.69921875" style="179" bestFit="1" customWidth="1"/>
    <col min="15089" max="15089" width="13.09765625" style="179" bestFit="1" customWidth="1"/>
    <col min="15090" max="15090" width="14.09765625" style="179" bestFit="1" customWidth="1"/>
    <col min="15091" max="15091" width="13.09765625" style="179" bestFit="1" customWidth="1"/>
    <col min="15092" max="15092" width="11.59765625" style="179" customWidth="1"/>
    <col min="15093" max="15093" width="12.59765625" style="179" bestFit="1" customWidth="1"/>
    <col min="15094" max="15094" width="12.09765625" style="179" bestFit="1" customWidth="1"/>
    <col min="15095" max="15095" width="12.59765625" style="179" bestFit="1" customWidth="1"/>
    <col min="15096" max="15096" width="13.19921875" style="179" customWidth="1"/>
    <col min="15097" max="15097" width="13.8984375" style="179" customWidth="1"/>
    <col min="15098" max="15098" width="12.59765625" style="179" bestFit="1" customWidth="1"/>
    <col min="15099" max="15101" width="12.09765625" style="179" bestFit="1" customWidth="1"/>
    <col min="15102" max="15102" width="11.59765625" style="179" bestFit="1" customWidth="1"/>
    <col min="15103" max="15103" width="11.69921875" style="179" bestFit="1" customWidth="1"/>
    <col min="15104" max="15104" width="11.59765625" style="179" bestFit="1" customWidth="1"/>
    <col min="15105" max="15105" width="12.09765625" style="179" bestFit="1" customWidth="1"/>
    <col min="15106" max="15106" width="13.59765625" style="179" customWidth="1"/>
    <col min="15107" max="15107" width="14.69921875" style="179" customWidth="1"/>
    <col min="15108" max="15338" width="9" style="179"/>
    <col min="15339" max="15339" width="23.5" style="179" customWidth="1"/>
    <col min="15340" max="15340" width="13.09765625" style="179" bestFit="1" customWidth="1"/>
    <col min="15341" max="15341" width="13.09765625" style="179" customWidth="1"/>
    <col min="15342" max="15342" width="12.59765625" style="179" bestFit="1" customWidth="1"/>
    <col min="15343" max="15343" width="12.59765625" style="179" customWidth="1"/>
    <col min="15344" max="15344" width="12.69921875" style="179" bestFit="1" customWidth="1"/>
    <col min="15345" max="15345" width="13.09765625" style="179" bestFit="1" customWidth="1"/>
    <col min="15346" max="15346" width="14.09765625" style="179" bestFit="1" customWidth="1"/>
    <col min="15347" max="15347" width="13.09765625" style="179" bestFit="1" customWidth="1"/>
    <col min="15348" max="15348" width="11.59765625" style="179" customWidth="1"/>
    <col min="15349" max="15349" width="12.59765625" style="179" bestFit="1" customWidth="1"/>
    <col min="15350" max="15350" width="12.09765625" style="179" bestFit="1" customWidth="1"/>
    <col min="15351" max="15351" width="12.59765625" style="179" bestFit="1" customWidth="1"/>
    <col min="15352" max="15352" width="13.19921875" style="179" customWidth="1"/>
    <col min="15353" max="15353" width="13.8984375" style="179" customWidth="1"/>
    <col min="15354" max="15354" width="12.59765625" style="179" bestFit="1" customWidth="1"/>
    <col min="15355" max="15357" width="12.09765625" style="179" bestFit="1" customWidth="1"/>
    <col min="15358" max="15358" width="11.59765625" style="179" bestFit="1" customWidth="1"/>
    <col min="15359" max="15359" width="11.69921875" style="179" bestFit="1" customWidth="1"/>
    <col min="15360" max="15360" width="11.59765625" style="179" bestFit="1" customWidth="1"/>
    <col min="15361" max="15361" width="12.09765625" style="179" bestFit="1" customWidth="1"/>
    <col min="15362" max="15362" width="13.59765625" style="179" customWidth="1"/>
    <col min="15363" max="15363" width="14.69921875" style="179" customWidth="1"/>
    <col min="15364" max="15594" width="9" style="179"/>
    <col min="15595" max="15595" width="23.5" style="179" customWidth="1"/>
    <col min="15596" max="15596" width="13.09765625" style="179" bestFit="1" customWidth="1"/>
    <col min="15597" max="15597" width="13.09765625" style="179" customWidth="1"/>
    <col min="15598" max="15598" width="12.59765625" style="179" bestFit="1" customWidth="1"/>
    <col min="15599" max="15599" width="12.59765625" style="179" customWidth="1"/>
    <col min="15600" max="15600" width="12.69921875" style="179" bestFit="1" customWidth="1"/>
    <col min="15601" max="15601" width="13.09765625" style="179" bestFit="1" customWidth="1"/>
    <col min="15602" max="15602" width="14.09765625" style="179" bestFit="1" customWidth="1"/>
    <col min="15603" max="15603" width="13.09765625" style="179" bestFit="1" customWidth="1"/>
    <col min="15604" max="15604" width="11.59765625" style="179" customWidth="1"/>
    <col min="15605" max="15605" width="12.59765625" style="179" bestFit="1" customWidth="1"/>
    <col min="15606" max="15606" width="12.09765625" style="179" bestFit="1" customWidth="1"/>
    <col min="15607" max="15607" width="12.59765625" style="179" bestFit="1" customWidth="1"/>
    <col min="15608" max="15608" width="13.19921875" style="179" customWidth="1"/>
    <col min="15609" max="15609" width="13.8984375" style="179" customWidth="1"/>
    <col min="15610" max="15610" width="12.59765625" style="179" bestFit="1" customWidth="1"/>
    <col min="15611" max="15613" width="12.09765625" style="179" bestFit="1" customWidth="1"/>
    <col min="15614" max="15614" width="11.59765625" style="179" bestFit="1" customWidth="1"/>
    <col min="15615" max="15615" width="11.69921875" style="179" bestFit="1" customWidth="1"/>
    <col min="15616" max="15616" width="11.59765625" style="179" bestFit="1" customWidth="1"/>
    <col min="15617" max="15617" width="12.09765625" style="179" bestFit="1" customWidth="1"/>
    <col min="15618" max="15618" width="13.59765625" style="179" customWidth="1"/>
    <col min="15619" max="15619" width="14.69921875" style="179" customWidth="1"/>
    <col min="15620" max="15850" width="9" style="179"/>
    <col min="15851" max="15851" width="23.5" style="179" customWidth="1"/>
    <col min="15852" max="15852" width="13.09765625" style="179" bestFit="1" customWidth="1"/>
    <col min="15853" max="15853" width="13.09765625" style="179" customWidth="1"/>
    <col min="15854" max="15854" width="12.59765625" style="179" bestFit="1" customWidth="1"/>
    <col min="15855" max="15855" width="12.59765625" style="179" customWidth="1"/>
    <col min="15856" max="15856" width="12.69921875" style="179" bestFit="1" customWidth="1"/>
    <col min="15857" max="15857" width="13.09765625" style="179" bestFit="1" customWidth="1"/>
    <col min="15858" max="15858" width="14.09765625" style="179" bestFit="1" customWidth="1"/>
    <col min="15859" max="15859" width="13.09765625" style="179" bestFit="1" customWidth="1"/>
    <col min="15860" max="15860" width="11.59765625" style="179" customWidth="1"/>
    <col min="15861" max="15861" width="12.59765625" style="179" bestFit="1" customWidth="1"/>
    <col min="15862" max="15862" width="12.09765625" style="179" bestFit="1" customWidth="1"/>
    <col min="15863" max="15863" width="12.59765625" style="179" bestFit="1" customWidth="1"/>
    <col min="15864" max="15864" width="13.19921875" style="179" customWidth="1"/>
    <col min="15865" max="15865" width="13.8984375" style="179" customWidth="1"/>
    <col min="15866" max="15866" width="12.59765625" style="179" bestFit="1" customWidth="1"/>
    <col min="15867" max="15869" width="12.09765625" style="179" bestFit="1" customWidth="1"/>
    <col min="15870" max="15870" width="11.59765625" style="179" bestFit="1" customWidth="1"/>
    <col min="15871" max="15871" width="11.69921875" style="179" bestFit="1" customWidth="1"/>
    <col min="15872" max="15872" width="11.59765625" style="179" bestFit="1" customWidth="1"/>
    <col min="15873" max="15873" width="12.09765625" style="179" bestFit="1" customWidth="1"/>
    <col min="15874" max="15874" width="13.59765625" style="179" customWidth="1"/>
    <col min="15875" max="15875" width="14.69921875" style="179" customWidth="1"/>
    <col min="15876" max="16106" width="9" style="179"/>
    <col min="16107" max="16107" width="23.5" style="179" customWidth="1"/>
    <col min="16108" max="16108" width="13.09765625" style="179" bestFit="1" customWidth="1"/>
    <col min="16109" max="16109" width="13.09765625" style="179" customWidth="1"/>
    <col min="16110" max="16110" width="12.59765625" style="179" bestFit="1" customWidth="1"/>
    <col min="16111" max="16111" width="12.59765625" style="179" customWidth="1"/>
    <col min="16112" max="16112" width="12.69921875" style="179" bestFit="1" customWidth="1"/>
    <col min="16113" max="16113" width="13.09765625" style="179" bestFit="1" customWidth="1"/>
    <col min="16114" max="16114" width="14.09765625" style="179" bestFit="1" customWidth="1"/>
    <col min="16115" max="16115" width="13.09765625" style="179" bestFit="1" customWidth="1"/>
    <col min="16116" max="16116" width="11.59765625" style="179" customWidth="1"/>
    <col min="16117" max="16117" width="12.59765625" style="179" bestFit="1" customWidth="1"/>
    <col min="16118" max="16118" width="12.09765625" style="179" bestFit="1" customWidth="1"/>
    <col min="16119" max="16119" width="12.59765625" style="179" bestFit="1" customWidth="1"/>
    <col min="16120" max="16120" width="13.19921875" style="179" customWidth="1"/>
    <col min="16121" max="16121" width="13.8984375" style="179" customWidth="1"/>
    <col min="16122" max="16122" width="12.59765625" style="179" bestFit="1" customWidth="1"/>
    <col min="16123" max="16125" width="12.09765625" style="179" bestFit="1" customWidth="1"/>
    <col min="16126" max="16126" width="11.59765625" style="179" bestFit="1" customWidth="1"/>
    <col min="16127" max="16127" width="11.69921875" style="179" bestFit="1" customWidth="1"/>
    <col min="16128" max="16128" width="11.59765625" style="179" bestFit="1" customWidth="1"/>
    <col min="16129" max="16129" width="12.09765625" style="179" bestFit="1" customWidth="1"/>
    <col min="16130" max="16130" width="13.59765625" style="179" customWidth="1"/>
    <col min="16131" max="16131" width="14.69921875" style="179" customWidth="1"/>
    <col min="16132" max="16384" width="9" style="179"/>
  </cols>
  <sheetData>
    <row r="1" spans="1:29" s="178" customFormat="1" ht="78.75" customHeight="1">
      <c r="A1" s="294" t="s">
        <v>1358</v>
      </c>
      <c r="B1" s="294" t="s">
        <v>1357</v>
      </c>
      <c r="C1" s="121" t="s">
        <v>247</v>
      </c>
      <c r="D1" s="121" t="s">
        <v>42</v>
      </c>
      <c r="E1" s="121" t="s">
        <v>164</v>
      </c>
      <c r="F1" s="121" t="s">
        <v>1356</v>
      </c>
      <c r="G1" s="175" t="s">
        <v>708</v>
      </c>
      <c r="H1" s="176" t="s">
        <v>709</v>
      </c>
      <c r="I1" s="176" t="s">
        <v>710</v>
      </c>
      <c r="J1" s="176" t="s">
        <v>711</v>
      </c>
      <c r="K1" s="176" t="s">
        <v>1337</v>
      </c>
      <c r="L1" s="176" t="s">
        <v>712</v>
      </c>
      <c r="M1" s="177" t="s">
        <v>713</v>
      </c>
      <c r="N1" s="176" t="s">
        <v>714</v>
      </c>
      <c r="O1" s="177" t="s">
        <v>715</v>
      </c>
      <c r="P1" s="176" t="s">
        <v>716</v>
      </c>
      <c r="Q1" s="176" t="s">
        <v>717</v>
      </c>
      <c r="R1" s="176" t="s">
        <v>718</v>
      </c>
      <c r="S1" s="177" t="s">
        <v>719</v>
      </c>
      <c r="T1" s="176" t="s">
        <v>720</v>
      </c>
      <c r="U1" s="176" t="s">
        <v>721</v>
      </c>
      <c r="V1" s="176" t="s">
        <v>722</v>
      </c>
      <c r="W1" s="177" t="s">
        <v>723</v>
      </c>
      <c r="X1" s="176" t="s">
        <v>724</v>
      </c>
      <c r="Y1" s="177" t="s">
        <v>725</v>
      </c>
      <c r="Z1" s="176" t="s">
        <v>726</v>
      </c>
      <c r="AA1" s="176" t="s">
        <v>727</v>
      </c>
      <c r="AB1" s="176" t="s">
        <v>728</v>
      </c>
      <c r="AC1" s="176" t="s">
        <v>1340</v>
      </c>
    </row>
    <row r="2" spans="1:29">
      <c r="A2" s="295">
        <v>72</v>
      </c>
      <c r="B2" s="237">
        <v>1</v>
      </c>
      <c r="C2" s="237">
        <v>1</v>
      </c>
      <c r="D2" s="212" t="s">
        <v>45</v>
      </c>
      <c r="E2" s="212" t="s">
        <v>159</v>
      </c>
      <c r="F2" s="282" t="s">
        <v>315</v>
      </c>
      <c r="G2" s="212">
        <v>3407528.76</v>
      </c>
      <c r="H2" s="212">
        <v>1378800</v>
      </c>
      <c r="I2" s="212">
        <v>1632475</v>
      </c>
      <c r="J2" s="212">
        <v>216761.5</v>
      </c>
      <c r="K2" s="219">
        <v>3228036.5</v>
      </c>
      <c r="L2" s="212">
        <v>29174</v>
      </c>
      <c r="M2" s="212">
        <v>870336.1</v>
      </c>
      <c r="N2" s="219"/>
      <c r="O2" s="212">
        <v>125846.03</v>
      </c>
      <c r="P2" s="212">
        <v>8621</v>
      </c>
      <c r="Q2" s="219">
        <v>134467.03</v>
      </c>
      <c r="R2" s="212">
        <v>255529.40999999997</v>
      </c>
      <c r="S2" s="212">
        <v>1503682.79</v>
      </c>
      <c r="T2" s="212">
        <v>201530</v>
      </c>
      <c r="U2" s="212">
        <v>294350.59999999998</v>
      </c>
      <c r="V2" s="212">
        <v>0</v>
      </c>
      <c r="W2" s="212">
        <v>635111.5</v>
      </c>
      <c r="X2" s="212">
        <v>0</v>
      </c>
      <c r="Y2" s="212">
        <v>2144048.34</v>
      </c>
      <c r="Z2" s="212">
        <v>0</v>
      </c>
      <c r="AA2" s="212">
        <v>33253.68</v>
      </c>
      <c r="AB2" s="212">
        <v>1323206.5800000003</v>
      </c>
      <c r="AC2" s="219">
        <v>14060255.289999999</v>
      </c>
    </row>
    <row r="3" spans="1:29">
      <c r="A3" s="295">
        <v>25</v>
      </c>
      <c r="B3" s="237">
        <v>2</v>
      </c>
      <c r="C3" s="237">
        <v>1</v>
      </c>
      <c r="D3" s="212" t="s">
        <v>53</v>
      </c>
      <c r="E3" s="212" t="s">
        <v>160</v>
      </c>
      <c r="F3" s="282" t="s">
        <v>336</v>
      </c>
      <c r="G3" s="212">
        <v>5416602.6300000008</v>
      </c>
      <c r="H3" s="212">
        <v>1863885</v>
      </c>
      <c r="I3" s="212">
        <v>3323663.75</v>
      </c>
      <c r="J3" s="212">
        <v>311243.19999999995</v>
      </c>
      <c r="K3" s="219">
        <v>5498791.9500000002</v>
      </c>
      <c r="L3" s="212">
        <v>94274</v>
      </c>
      <c r="M3" s="212">
        <v>1005082.86</v>
      </c>
      <c r="N3" s="219"/>
      <c r="O3" s="212">
        <v>386156.23000000004</v>
      </c>
      <c r="P3" s="212">
        <v>560838</v>
      </c>
      <c r="Q3" s="219">
        <v>946994.23</v>
      </c>
      <c r="R3" s="212">
        <v>526535.30000000005</v>
      </c>
      <c r="S3" s="212">
        <v>2007913.46</v>
      </c>
      <c r="T3" s="212">
        <v>77484.5</v>
      </c>
      <c r="U3" s="212">
        <v>143596.03</v>
      </c>
      <c r="V3" s="212">
        <v>193892.49</v>
      </c>
      <c r="W3" s="212">
        <v>133095</v>
      </c>
      <c r="X3" s="212">
        <v>0</v>
      </c>
      <c r="Y3" s="212">
        <v>17780</v>
      </c>
      <c r="Z3" s="212">
        <v>0</v>
      </c>
      <c r="AA3" s="212">
        <v>17110.66</v>
      </c>
      <c r="AB3" s="212">
        <v>1204329.4599999997</v>
      </c>
      <c r="AC3" s="219">
        <v>17283482.570000004</v>
      </c>
    </row>
    <row r="4" spans="1:29">
      <c r="A4" s="295">
        <v>20</v>
      </c>
      <c r="B4" s="237">
        <v>3</v>
      </c>
      <c r="C4" s="237">
        <v>1</v>
      </c>
      <c r="D4" s="212" t="s">
        <v>55</v>
      </c>
      <c r="E4" s="212" t="s">
        <v>158</v>
      </c>
      <c r="F4" s="282" t="s">
        <v>304</v>
      </c>
      <c r="G4" s="212">
        <v>5545762.9000000004</v>
      </c>
      <c r="H4" s="212">
        <v>1854898</v>
      </c>
      <c r="I4" s="212">
        <v>2999675.19</v>
      </c>
      <c r="J4" s="212">
        <v>325769.12</v>
      </c>
      <c r="K4" s="219">
        <v>5180342.3099999996</v>
      </c>
      <c r="L4" s="212">
        <v>13321</v>
      </c>
      <c r="M4" s="212">
        <v>1174165.52</v>
      </c>
      <c r="N4" s="219"/>
      <c r="O4" s="212">
        <v>309505.01</v>
      </c>
      <c r="P4" s="212">
        <v>556110.75</v>
      </c>
      <c r="Q4" s="219">
        <v>865615.76</v>
      </c>
      <c r="R4" s="212">
        <v>426739</v>
      </c>
      <c r="S4" s="212">
        <v>591713.3899999999</v>
      </c>
      <c r="T4" s="212">
        <v>211830</v>
      </c>
      <c r="U4" s="212">
        <v>365543.39</v>
      </c>
      <c r="V4" s="212">
        <v>179.03</v>
      </c>
      <c r="W4" s="212">
        <v>738344.75</v>
      </c>
      <c r="X4" s="212">
        <v>0</v>
      </c>
      <c r="Y4" s="212">
        <v>232932</v>
      </c>
      <c r="Z4" s="212">
        <v>0</v>
      </c>
      <c r="AA4" s="212">
        <v>41226.78</v>
      </c>
      <c r="AB4" s="212">
        <v>583266.36999999988</v>
      </c>
      <c r="AC4" s="219">
        <v>15970982.199999999</v>
      </c>
    </row>
    <row r="5" spans="1:29">
      <c r="A5" s="295">
        <v>41</v>
      </c>
      <c r="B5" s="237">
        <v>4</v>
      </c>
      <c r="C5" s="237">
        <v>1</v>
      </c>
      <c r="D5" s="212" t="s">
        <v>49</v>
      </c>
      <c r="E5" s="212" t="s">
        <v>162</v>
      </c>
      <c r="F5" s="282" t="s">
        <v>361</v>
      </c>
      <c r="G5" s="212">
        <v>5091623.62</v>
      </c>
      <c r="H5" s="212">
        <v>1726406.48</v>
      </c>
      <c r="I5" s="212">
        <v>2713459.25</v>
      </c>
      <c r="J5" s="212">
        <v>322003.59999999998</v>
      </c>
      <c r="K5" s="219">
        <v>4761869.33</v>
      </c>
      <c r="L5" s="212">
        <v>46073</v>
      </c>
      <c r="M5" s="212">
        <v>848283.82</v>
      </c>
      <c r="N5" s="219"/>
      <c r="O5" s="212">
        <v>314328.75</v>
      </c>
      <c r="P5" s="212">
        <v>514803</v>
      </c>
      <c r="Q5" s="219">
        <v>829131.75</v>
      </c>
      <c r="R5" s="212">
        <v>553357.9</v>
      </c>
      <c r="S5" s="212">
        <v>380750.6</v>
      </c>
      <c r="T5" s="212">
        <v>86800</v>
      </c>
      <c r="U5" s="212">
        <v>270619.40999999997</v>
      </c>
      <c r="V5" s="212">
        <v>18969.48</v>
      </c>
      <c r="W5" s="212">
        <v>82039</v>
      </c>
      <c r="X5" s="212">
        <v>0</v>
      </c>
      <c r="Y5" s="212">
        <v>80000</v>
      </c>
      <c r="Z5" s="212">
        <v>0</v>
      </c>
      <c r="AA5" s="212">
        <v>36222.050000000003</v>
      </c>
      <c r="AB5" s="212">
        <v>1126228.49</v>
      </c>
      <c r="AC5" s="219">
        <v>14211968.450000001</v>
      </c>
    </row>
    <row r="6" spans="1:29">
      <c r="A6" s="295">
        <v>88</v>
      </c>
      <c r="B6" s="237">
        <v>5</v>
      </c>
      <c r="C6" s="237">
        <v>1</v>
      </c>
      <c r="D6" s="212" t="s">
        <v>45</v>
      </c>
      <c r="E6" s="212" t="s">
        <v>166</v>
      </c>
      <c r="F6" s="282" t="s">
        <v>331</v>
      </c>
      <c r="G6" s="212">
        <v>4016143.22</v>
      </c>
      <c r="H6" s="212">
        <v>2134273.71</v>
      </c>
      <c r="I6" s="212">
        <v>2773322.25</v>
      </c>
      <c r="J6" s="212">
        <v>309176.40000000002</v>
      </c>
      <c r="K6" s="219">
        <v>5216772.3600000003</v>
      </c>
      <c r="L6" s="212">
        <v>29276</v>
      </c>
      <c r="M6" s="212">
        <v>1249732.71</v>
      </c>
      <c r="N6" s="219"/>
      <c r="O6" s="212">
        <v>509803.14</v>
      </c>
      <c r="P6" s="212">
        <v>1004362.27</v>
      </c>
      <c r="Q6" s="219">
        <v>1514165.4100000001</v>
      </c>
      <c r="R6" s="212">
        <v>396487.45</v>
      </c>
      <c r="S6" s="212">
        <v>473632.94</v>
      </c>
      <c r="T6" s="212">
        <v>136421</v>
      </c>
      <c r="U6" s="212">
        <v>396235.74</v>
      </c>
      <c r="V6" s="212">
        <v>32488.48</v>
      </c>
      <c r="W6" s="212">
        <v>1519251</v>
      </c>
      <c r="X6" s="212">
        <v>0</v>
      </c>
      <c r="Y6" s="212">
        <v>406251.53</v>
      </c>
      <c r="Z6" s="212">
        <v>0</v>
      </c>
      <c r="AA6" s="212">
        <v>80349.55</v>
      </c>
      <c r="AB6" s="212">
        <v>1808703.3300000003</v>
      </c>
      <c r="AC6" s="219">
        <v>17275910.719999999</v>
      </c>
    </row>
    <row r="7" spans="1:29">
      <c r="A7" s="295">
        <v>59</v>
      </c>
      <c r="B7" s="237">
        <v>6</v>
      </c>
      <c r="C7" s="237">
        <v>1</v>
      </c>
      <c r="D7" s="212" t="s">
        <v>47</v>
      </c>
      <c r="E7" s="212" t="s">
        <v>161</v>
      </c>
      <c r="F7" s="282" t="s">
        <v>352</v>
      </c>
      <c r="G7" s="212">
        <v>3695459.4</v>
      </c>
      <c r="H7" s="212">
        <v>1918333</v>
      </c>
      <c r="I7" s="212">
        <v>2383665</v>
      </c>
      <c r="J7" s="212">
        <v>259580.6</v>
      </c>
      <c r="K7" s="219">
        <v>4561578.5999999996</v>
      </c>
      <c r="L7" s="212">
        <v>69329</v>
      </c>
      <c r="M7" s="212">
        <v>864521.46</v>
      </c>
      <c r="N7" s="219"/>
      <c r="O7" s="212">
        <v>438814.39</v>
      </c>
      <c r="P7" s="212">
        <v>608090.66</v>
      </c>
      <c r="Q7" s="219">
        <v>1046905.05</v>
      </c>
      <c r="R7" s="212">
        <v>424073.43000000005</v>
      </c>
      <c r="S7" s="212">
        <v>787774.67999999993</v>
      </c>
      <c r="T7" s="212">
        <v>160910</v>
      </c>
      <c r="U7" s="212">
        <v>187704.95999999996</v>
      </c>
      <c r="V7" s="212">
        <v>12006</v>
      </c>
      <c r="W7" s="212">
        <v>71175.75</v>
      </c>
      <c r="X7" s="212">
        <v>0</v>
      </c>
      <c r="Y7" s="212">
        <v>29600</v>
      </c>
      <c r="Z7" s="212">
        <v>0</v>
      </c>
      <c r="AA7" s="212">
        <v>28687.98</v>
      </c>
      <c r="AB7" s="212">
        <v>2243855.9599999995</v>
      </c>
      <c r="AC7" s="219">
        <v>14183582.270000001</v>
      </c>
    </row>
    <row r="8" spans="1:29">
      <c r="A8" s="295">
        <v>12</v>
      </c>
      <c r="B8" s="237">
        <v>7</v>
      </c>
      <c r="C8" s="237">
        <v>1</v>
      </c>
      <c r="D8" s="212" t="s">
        <v>51</v>
      </c>
      <c r="E8" s="212" t="s">
        <v>163</v>
      </c>
      <c r="F8" s="282" t="s">
        <v>384</v>
      </c>
      <c r="G8" s="212">
        <v>2927803.23</v>
      </c>
      <c r="H8" s="212">
        <v>1023195</v>
      </c>
      <c r="I8" s="212">
        <v>2444083.75</v>
      </c>
      <c r="J8" s="212">
        <v>190273.62</v>
      </c>
      <c r="K8" s="219">
        <v>3657552.37</v>
      </c>
      <c r="L8" s="212">
        <v>34029</v>
      </c>
      <c r="M8" s="212">
        <v>1100928.6299999999</v>
      </c>
      <c r="N8" s="219"/>
      <c r="O8" s="212">
        <v>263688.3</v>
      </c>
      <c r="P8" s="212">
        <v>805343.9</v>
      </c>
      <c r="Q8" s="219">
        <v>1069032.2</v>
      </c>
      <c r="R8" s="212">
        <v>243933.04</v>
      </c>
      <c r="S8" s="212">
        <v>103676.19</v>
      </c>
      <c r="T8" s="212">
        <v>216716</v>
      </c>
      <c r="U8" s="212">
        <v>280814.46000000002</v>
      </c>
      <c r="V8" s="212">
        <v>12</v>
      </c>
      <c r="W8" s="212">
        <v>555718.5</v>
      </c>
      <c r="X8" s="212">
        <v>0</v>
      </c>
      <c r="Y8" s="212">
        <v>194264</v>
      </c>
      <c r="Z8" s="212">
        <v>0</v>
      </c>
      <c r="AA8" s="212">
        <v>8420.130000000001</v>
      </c>
      <c r="AB8" s="212">
        <v>1928287.6700000002</v>
      </c>
      <c r="AC8" s="219">
        <v>12321187.42</v>
      </c>
    </row>
    <row r="9" spans="1:29">
      <c r="A9" s="295">
        <v>83</v>
      </c>
      <c r="B9" s="237">
        <v>8</v>
      </c>
      <c r="C9" s="237">
        <v>2</v>
      </c>
      <c r="D9" s="212" t="s">
        <v>45</v>
      </c>
      <c r="E9" s="212" t="s">
        <v>197</v>
      </c>
      <c r="F9" s="282" t="s">
        <v>326</v>
      </c>
      <c r="G9" s="212">
        <v>7602242.7400000002</v>
      </c>
      <c r="H9" s="212">
        <v>2405014.75</v>
      </c>
      <c r="I9" s="212">
        <v>3862930</v>
      </c>
      <c r="J9" s="212">
        <v>403719.3</v>
      </c>
      <c r="K9" s="219">
        <v>6671664.0499999998</v>
      </c>
      <c r="L9" s="212">
        <v>1640</v>
      </c>
      <c r="M9" s="212">
        <v>1358878.56</v>
      </c>
      <c r="N9" s="219"/>
      <c r="O9" s="212">
        <v>519352.83999999997</v>
      </c>
      <c r="P9" s="212">
        <v>1055209.5</v>
      </c>
      <c r="Q9" s="219">
        <v>1574562.3399999999</v>
      </c>
      <c r="R9" s="212">
        <v>692294.78</v>
      </c>
      <c r="S9" s="212">
        <v>122400.5</v>
      </c>
      <c r="T9" s="212">
        <v>7380</v>
      </c>
      <c r="U9" s="212">
        <v>578299.31000000006</v>
      </c>
      <c r="V9" s="212">
        <v>12</v>
      </c>
      <c r="W9" s="212">
        <v>1066081.75</v>
      </c>
      <c r="X9" s="212">
        <v>0</v>
      </c>
      <c r="Y9" s="212">
        <v>13500.25</v>
      </c>
      <c r="Z9" s="212">
        <v>0</v>
      </c>
      <c r="AA9" s="212">
        <v>70063.37</v>
      </c>
      <c r="AB9" s="212">
        <v>1238235.81</v>
      </c>
      <c r="AC9" s="219">
        <v>20997255.459999997</v>
      </c>
    </row>
    <row r="10" spans="1:29">
      <c r="A10" s="295">
        <v>84</v>
      </c>
      <c r="B10" s="237">
        <v>9</v>
      </c>
      <c r="C10" s="237">
        <v>2</v>
      </c>
      <c r="D10" s="212" t="s">
        <v>45</v>
      </c>
      <c r="E10" s="212" t="s">
        <v>198</v>
      </c>
      <c r="F10" s="282" t="s">
        <v>327</v>
      </c>
      <c r="G10" s="212">
        <v>5318111.79</v>
      </c>
      <c r="H10" s="212">
        <v>2719882</v>
      </c>
      <c r="I10" s="212">
        <v>4331720.25</v>
      </c>
      <c r="J10" s="212">
        <v>325919</v>
      </c>
      <c r="K10" s="219">
        <v>7377521.25</v>
      </c>
      <c r="L10" s="212">
        <v>69693.87</v>
      </c>
      <c r="M10" s="212">
        <v>1782715.07</v>
      </c>
      <c r="N10" s="219"/>
      <c r="O10" s="212">
        <v>564727.53</v>
      </c>
      <c r="P10" s="212">
        <v>1135848.5</v>
      </c>
      <c r="Q10" s="219">
        <v>1700576.03</v>
      </c>
      <c r="R10" s="212">
        <v>697304.74</v>
      </c>
      <c r="S10" s="212">
        <v>629703.57999999996</v>
      </c>
      <c r="T10" s="212">
        <v>102016</v>
      </c>
      <c r="U10" s="212">
        <v>459919.43</v>
      </c>
      <c r="V10" s="212">
        <v>1194.3499999999999</v>
      </c>
      <c r="W10" s="212">
        <v>555210</v>
      </c>
      <c r="X10" s="212">
        <v>0</v>
      </c>
      <c r="Y10" s="212">
        <v>24328.49</v>
      </c>
      <c r="Z10" s="212">
        <v>0</v>
      </c>
      <c r="AA10" s="212">
        <v>69663.960000000006</v>
      </c>
      <c r="AB10" s="212">
        <v>1541214.0999999999</v>
      </c>
      <c r="AC10" s="219">
        <v>20329172.659999996</v>
      </c>
    </row>
    <row r="11" spans="1:29">
      <c r="A11" s="295">
        <v>55</v>
      </c>
      <c r="B11" s="237">
        <v>10</v>
      </c>
      <c r="C11" s="237">
        <v>2</v>
      </c>
      <c r="D11" s="212" t="s">
        <v>47</v>
      </c>
      <c r="E11" s="212" t="s">
        <v>216</v>
      </c>
      <c r="F11" s="282" t="s">
        <v>348</v>
      </c>
      <c r="G11" s="212">
        <v>9236269.6999999993</v>
      </c>
      <c r="H11" s="212">
        <v>2342424</v>
      </c>
      <c r="I11" s="212">
        <v>4127410</v>
      </c>
      <c r="J11" s="212">
        <v>434742.9</v>
      </c>
      <c r="K11" s="219">
        <v>6904576.9000000004</v>
      </c>
      <c r="L11" s="212">
        <v>38747.800000000003</v>
      </c>
      <c r="M11" s="212">
        <v>2056510.94</v>
      </c>
      <c r="N11" s="219"/>
      <c r="O11" s="212">
        <v>505660.87</v>
      </c>
      <c r="P11" s="212">
        <v>1101842.5</v>
      </c>
      <c r="Q11" s="219">
        <v>1607503.37</v>
      </c>
      <c r="R11" s="212">
        <v>579006.9</v>
      </c>
      <c r="S11" s="212">
        <v>588171.43999999994</v>
      </c>
      <c r="T11" s="212">
        <v>564318.5</v>
      </c>
      <c r="U11" s="212">
        <v>439937.28000000003</v>
      </c>
      <c r="V11" s="212">
        <v>1790</v>
      </c>
      <c r="W11" s="212">
        <v>1827510.51</v>
      </c>
      <c r="X11" s="212">
        <v>387555.89</v>
      </c>
      <c r="Y11" s="212">
        <v>10000</v>
      </c>
      <c r="Z11" s="212">
        <v>0</v>
      </c>
      <c r="AA11" s="212">
        <v>81282.960000000006</v>
      </c>
      <c r="AB11" s="212">
        <v>1078227.8599999999</v>
      </c>
      <c r="AC11" s="219">
        <v>25401410.050000004</v>
      </c>
    </row>
    <row r="12" spans="1:29">
      <c r="A12" s="295">
        <v>47</v>
      </c>
      <c r="B12" s="237">
        <v>11</v>
      </c>
      <c r="C12" s="237">
        <v>2</v>
      </c>
      <c r="D12" s="212" t="s">
        <v>49</v>
      </c>
      <c r="E12" s="212" t="s">
        <v>168</v>
      </c>
      <c r="F12" s="282" t="s">
        <v>367</v>
      </c>
      <c r="G12" s="212">
        <v>6482738.5800000001</v>
      </c>
      <c r="H12" s="212">
        <v>2297658.4299999997</v>
      </c>
      <c r="I12" s="212">
        <v>3531383.1399999997</v>
      </c>
      <c r="J12" s="212">
        <v>377035.30000000005</v>
      </c>
      <c r="K12" s="219">
        <v>6206076.8699999992</v>
      </c>
      <c r="L12" s="212">
        <v>79607</v>
      </c>
      <c r="M12" s="212">
        <v>1198653.75</v>
      </c>
      <c r="N12" s="219"/>
      <c r="O12" s="212">
        <v>656985.23</v>
      </c>
      <c r="P12" s="212">
        <v>1238892</v>
      </c>
      <c r="Q12" s="219">
        <v>1895877.23</v>
      </c>
      <c r="R12" s="212">
        <v>693645.38</v>
      </c>
      <c r="S12" s="212">
        <v>800157.87</v>
      </c>
      <c r="T12" s="212">
        <v>192112</v>
      </c>
      <c r="U12" s="212">
        <v>310248.95</v>
      </c>
      <c r="V12" s="212">
        <v>18131.77</v>
      </c>
      <c r="W12" s="212">
        <v>168548.35</v>
      </c>
      <c r="X12" s="212">
        <v>94100</v>
      </c>
      <c r="Y12" s="212">
        <v>9458</v>
      </c>
      <c r="Z12" s="212">
        <v>0</v>
      </c>
      <c r="AA12" s="212">
        <v>15713.14</v>
      </c>
      <c r="AB12" s="212">
        <v>1215215.68</v>
      </c>
      <c r="AC12" s="219">
        <v>19380284.57</v>
      </c>
    </row>
    <row r="13" spans="1:29">
      <c r="A13" s="295">
        <v>5</v>
      </c>
      <c r="B13" s="237">
        <v>12</v>
      </c>
      <c r="C13" s="237">
        <v>2</v>
      </c>
      <c r="D13" s="212" t="s">
        <v>51</v>
      </c>
      <c r="E13" s="212" t="s">
        <v>169</v>
      </c>
      <c r="F13" s="282" t="s">
        <v>377</v>
      </c>
      <c r="G13" s="212">
        <v>7283549.5100000007</v>
      </c>
      <c r="H13" s="212">
        <v>2579294.12</v>
      </c>
      <c r="I13" s="212">
        <v>2960170</v>
      </c>
      <c r="J13" s="212">
        <v>411762.58</v>
      </c>
      <c r="K13" s="219">
        <v>5951226.7000000002</v>
      </c>
      <c r="L13" s="212">
        <v>33232</v>
      </c>
      <c r="M13" s="212">
        <v>1783956.66</v>
      </c>
      <c r="N13" s="219"/>
      <c r="O13" s="212">
        <v>885208.13</v>
      </c>
      <c r="P13" s="212">
        <v>750727.3</v>
      </c>
      <c r="Q13" s="219">
        <v>1635935.4300000002</v>
      </c>
      <c r="R13" s="212">
        <v>618059.05000000005</v>
      </c>
      <c r="S13" s="212">
        <v>898015.6</v>
      </c>
      <c r="T13" s="212">
        <v>155260</v>
      </c>
      <c r="U13" s="212">
        <v>388626.52</v>
      </c>
      <c r="V13" s="212">
        <v>10500</v>
      </c>
      <c r="W13" s="212">
        <v>497661.25</v>
      </c>
      <c r="X13" s="212">
        <v>0</v>
      </c>
      <c r="Y13" s="212">
        <v>147400</v>
      </c>
      <c r="Z13" s="212">
        <v>0</v>
      </c>
      <c r="AA13" s="212">
        <v>114311.23000000001</v>
      </c>
      <c r="AB13" s="212">
        <v>1612221.1099999996</v>
      </c>
      <c r="AC13" s="219">
        <v>21129955.060000002</v>
      </c>
    </row>
    <row r="14" spans="1:29">
      <c r="A14" s="295">
        <v>58</v>
      </c>
      <c r="B14" s="237">
        <v>13</v>
      </c>
      <c r="C14" s="237">
        <v>2</v>
      </c>
      <c r="D14" s="212" t="s">
        <v>47</v>
      </c>
      <c r="E14" s="212" t="s">
        <v>167</v>
      </c>
      <c r="F14" s="282" t="s">
        <v>351</v>
      </c>
      <c r="G14" s="212">
        <v>3592378.14</v>
      </c>
      <c r="H14" s="212">
        <v>2702317.6900000004</v>
      </c>
      <c r="I14" s="212">
        <v>3567960</v>
      </c>
      <c r="J14" s="212">
        <v>259961.5</v>
      </c>
      <c r="K14" s="219">
        <v>6530239.1900000004</v>
      </c>
      <c r="L14" s="212">
        <v>86169.32</v>
      </c>
      <c r="M14" s="212">
        <v>1443301.61</v>
      </c>
      <c r="N14" s="219"/>
      <c r="O14" s="212">
        <v>943454.76</v>
      </c>
      <c r="P14" s="212">
        <v>805153.3</v>
      </c>
      <c r="Q14" s="219">
        <v>1748608.06</v>
      </c>
      <c r="R14" s="212">
        <v>880643.43</v>
      </c>
      <c r="S14" s="212">
        <v>558803.18999999994</v>
      </c>
      <c r="T14" s="212">
        <v>253429</v>
      </c>
      <c r="U14" s="212">
        <v>371500.77</v>
      </c>
      <c r="V14" s="212">
        <v>0</v>
      </c>
      <c r="W14" s="212">
        <v>202293</v>
      </c>
      <c r="X14" s="212">
        <v>0</v>
      </c>
      <c r="Y14" s="212">
        <v>0</v>
      </c>
      <c r="Z14" s="212">
        <v>0</v>
      </c>
      <c r="AA14" s="212">
        <v>17206.68</v>
      </c>
      <c r="AB14" s="212">
        <v>1185626.32</v>
      </c>
      <c r="AC14" s="219">
        <v>16870198.709999997</v>
      </c>
    </row>
    <row r="15" spans="1:29">
      <c r="A15" s="295">
        <v>87</v>
      </c>
      <c r="B15" s="237">
        <v>14</v>
      </c>
      <c r="C15" s="237">
        <v>2</v>
      </c>
      <c r="D15" s="212" t="s">
        <v>45</v>
      </c>
      <c r="E15" s="212" t="s">
        <v>165</v>
      </c>
      <c r="F15" s="282" t="s">
        <v>330</v>
      </c>
      <c r="G15" s="212">
        <v>4217679.2699999996</v>
      </c>
      <c r="H15" s="212">
        <v>2238586.6</v>
      </c>
      <c r="I15" s="212">
        <v>3438094</v>
      </c>
      <c r="J15" s="212">
        <v>291681</v>
      </c>
      <c r="K15" s="219">
        <v>5968361.5999999996</v>
      </c>
      <c r="L15" s="212">
        <v>62537.599999999999</v>
      </c>
      <c r="M15" s="212">
        <v>1096807.67</v>
      </c>
      <c r="N15" s="219"/>
      <c r="O15" s="212">
        <v>758204.7</v>
      </c>
      <c r="P15" s="212">
        <v>1151008.3999999999</v>
      </c>
      <c r="Q15" s="219">
        <v>1909213.0999999999</v>
      </c>
      <c r="R15" s="212">
        <v>351745</v>
      </c>
      <c r="S15" s="212">
        <v>275138.67</v>
      </c>
      <c r="T15" s="212">
        <v>71675</v>
      </c>
      <c r="U15" s="212">
        <v>361569.17</v>
      </c>
      <c r="V15" s="212">
        <v>333650.18</v>
      </c>
      <c r="W15" s="212">
        <v>1043631.5</v>
      </c>
      <c r="X15" s="212">
        <v>0</v>
      </c>
      <c r="Y15" s="212">
        <v>695301.7</v>
      </c>
      <c r="Z15" s="212">
        <v>0</v>
      </c>
      <c r="AA15" s="212">
        <v>129522.59999999999</v>
      </c>
      <c r="AB15" s="212">
        <v>2237633.1399999997</v>
      </c>
      <c r="AC15" s="219">
        <v>18754466.199999996</v>
      </c>
    </row>
    <row r="16" spans="1:29">
      <c r="A16" s="295">
        <v>60</v>
      </c>
      <c r="B16" s="237">
        <v>15</v>
      </c>
      <c r="C16" s="237">
        <v>2</v>
      </c>
      <c r="D16" s="212" t="s">
        <v>47</v>
      </c>
      <c r="E16" s="212" t="s">
        <v>219</v>
      </c>
      <c r="F16" s="282" t="s">
        <v>353</v>
      </c>
      <c r="G16" s="212">
        <v>4641280</v>
      </c>
      <c r="H16" s="212">
        <v>3043473</v>
      </c>
      <c r="I16" s="212">
        <v>4245705</v>
      </c>
      <c r="J16" s="212">
        <v>421311.5</v>
      </c>
      <c r="K16" s="219">
        <v>7710489.5</v>
      </c>
      <c r="L16" s="212">
        <v>58906</v>
      </c>
      <c r="M16" s="212">
        <v>1835210.39</v>
      </c>
      <c r="N16" s="219"/>
      <c r="O16" s="212">
        <v>1472992.77</v>
      </c>
      <c r="P16" s="212">
        <v>1156571.1100000001</v>
      </c>
      <c r="Q16" s="219">
        <v>2629563.88</v>
      </c>
      <c r="R16" s="212">
        <v>1200389</v>
      </c>
      <c r="S16" s="212">
        <v>745660.8</v>
      </c>
      <c r="T16" s="212">
        <v>509593.5</v>
      </c>
      <c r="U16" s="212">
        <v>447762.21</v>
      </c>
      <c r="V16" s="212">
        <v>120814.55</v>
      </c>
      <c r="W16" s="212">
        <v>1127947.25</v>
      </c>
      <c r="X16" s="212">
        <v>0</v>
      </c>
      <c r="Y16" s="212">
        <v>52600</v>
      </c>
      <c r="Z16" s="212">
        <v>0</v>
      </c>
      <c r="AA16" s="212">
        <v>164049.91</v>
      </c>
      <c r="AB16" s="212">
        <v>1331646.03</v>
      </c>
      <c r="AC16" s="219">
        <v>22575913.020000003</v>
      </c>
    </row>
    <row r="17" spans="1:29">
      <c r="A17" s="295">
        <v>61</v>
      </c>
      <c r="B17" s="237">
        <v>16</v>
      </c>
      <c r="C17" s="237">
        <v>2</v>
      </c>
      <c r="D17" s="212" t="s">
        <v>47</v>
      </c>
      <c r="E17" s="212" t="s">
        <v>220</v>
      </c>
      <c r="F17" s="282" t="s">
        <v>354</v>
      </c>
      <c r="G17" s="212">
        <v>4612084.51</v>
      </c>
      <c r="H17" s="212">
        <v>2933027.62</v>
      </c>
      <c r="I17" s="212">
        <v>3511119.75</v>
      </c>
      <c r="J17" s="212">
        <v>358496</v>
      </c>
      <c r="K17" s="219">
        <v>6802643.3700000001</v>
      </c>
      <c r="L17" s="212">
        <v>172180</v>
      </c>
      <c r="M17" s="212">
        <v>1655198.74</v>
      </c>
      <c r="N17" s="219"/>
      <c r="O17" s="212">
        <v>827361.7</v>
      </c>
      <c r="P17" s="212">
        <v>895146.05</v>
      </c>
      <c r="Q17" s="219">
        <v>1722507.75</v>
      </c>
      <c r="R17" s="212">
        <v>601010.35</v>
      </c>
      <c r="S17" s="212">
        <v>766918.94</v>
      </c>
      <c r="T17" s="212">
        <v>255805</v>
      </c>
      <c r="U17" s="212">
        <v>420051.52999999997</v>
      </c>
      <c r="V17" s="212">
        <v>248454.39</v>
      </c>
      <c r="W17" s="212">
        <v>171555</v>
      </c>
      <c r="X17" s="212">
        <v>0</v>
      </c>
      <c r="Y17" s="212">
        <v>212100</v>
      </c>
      <c r="Z17" s="212">
        <v>0</v>
      </c>
      <c r="AA17" s="212">
        <v>187457.65999999997</v>
      </c>
      <c r="AB17" s="212">
        <v>2285484.1800000002</v>
      </c>
      <c r="AC17" s="219">
        <v>20113451.419999998</v>
      </c>
    </row>
    <row r="18" spans="1:29">
      <c r="A18" s="295">
        <v>34</v>
      </c>
      <c r="B18" s="237">
        <v>17</v>
      </c>
      <c r="C18" s="237">
        <v>2</v>
      </c>
      <c r="D18" s="212" t="s">
        <v>53</v>
      </c>
      <c r="E18" s="212" t="s">
        <v>213</v>
      </c>
      <c r="F18" s="282" t="s">
        <v>345</v>
      </c>
      <c r="G18" s="212">
        <v>5590800.2199999997</v>
      </c>
      <c r="H18" s="212">
        <v>2220130</v>
      </c>
      <c r="I18" s="212">
        <v>3407729.19</v>
      </c>
      <c r="J18" s="212">
        <v>332952.86000000004</v>
      </c>
      <c r="K18" s="219">
        <v>5960812.0499999998</v>
      </c>
      <c r="L18" s="212">
        <v>31696</v>
      </c>
      <c r="M18" s="212">
        <v>1229308.8500000001</v>
      </c>
      <c r="N18" s="219"/>
      <c r="O18" s="212">
        <v>730714.72</v>
      </c>
      <c r="P18" s="212">
        <v>844728.7</v>
      </c>
      <c r="Q18" s="219">
        <v>1575443.42</v>
      </c>
      <c r="R18" s="212">
        <v>901235.28</v>
      </c>
      <c r="S18" s="212">
        <v>209270.44</v>
      </c>
      <c r="T18" s="212">
        <v>301796.08</v>
      </c>
      <c r="U18" s="212">
        <v>361650.18</v>
      </c>
      <c r="V18" s="212">
        <v>70474.570000000007</v>
      </c>
      <c r="W18" s="212">
        <v>1760310.3</v>
      </c>
      <c r="X18" s="212">
        <v>0</v>
      </c>
      <c r="Y18" s="212">
        <v>665615</v>
      </c>
      <c r="Z18" s="212">
        <v>0</v>
      </c>
      <c r="AA18" s="212">
        <v>111510.25</v>
      </c>
      <c r="AB18" s="212">
        <v>1854220.0200000003</v>
      </c>
      <c r="AC18" s="219">
        <v>20624142.659999996</v>
      </c>
    </row>
    <row r="19" spans="1:29">
      <c r="A19" s="295">
        <v>75</v>
      </c>
      <c r="B19" s="237">
        <v>18</v>
      </c>
      <c r="C19" s="237">
        <v>3</v>
      </c>
      <c r="D19" s="212" t="s">
        <v>45</v>
      </c>
      <c r="E19" s="212" t="s">
        <v>189</v>
      </c>
      <c r="F19" s="282" t="s">
        <v>318</v>
      </c>
      <c r="G19" s="212">
        <v>7928860.4700000007</v>
      </c>
      <c r="H19" s="212">
        <v>2513611</v>
      </c>
      <c r="I19" s="212">
        <v>3723886.5</v>
      </c>
      <c r="J19" s="212">
        <v>502808.62</v>
      </c>
      <c r="K19" s="219">
        <v>6740306.1200000001</v>
      </c>
      <c r="L19" s="212">
        <v>54104</v>
      </c>
      <c r="M19" s="212">
        <v>1829207.23</v>
      </c>
      <c r="N19" s="219"/>
      <c r="O19" s="212">
        <v>904453.71</v>
      </c>
      <c r="P19" s="212">
        <v>950376</v>
      </c>
      <c r="Q19" s="219">
        <v>1854829.71</v>
      </c>
      <c r="R19" s="212">
        <v>1160809.21</v>
      </c>
      <c r="S19" s="212">
        <v>222354</v>
      </c>
      <c r="T19" s="212">
        <v>230695</v>
      </c>
      <c r="U19" s="212">
        <v>532309.68999999994</v>
      </c>
      <c r="V19" s="212">
        <v>134782.89000000001</v>
      </c>
      <c r="W19" s="212">
        <v>250153</v>
      </c>
      <c r="X19" s="212">
        <v>3542.49</v>
      </c>
      <c r="Y19" s="212">
        <v>6000</v>
      </c>
      <c r="Z19" s="212">
        <v>0</v>
      </c>
      <c r="AA19" s="212">
        <v>49899.189999999995</v>
      </c>
      <c r="AB19" s="212">
        <v>2058520.5800000003</v>
      </c>
      <c r="AC19" s="219">
        <v>23056373.580000006</v>
      </c>
    </row>
    <row r="20" spans="1:29">
      <c r="A20" s="295">
        <v>76</v>
      </c>
      <c r="B20" s="237">
        <v>19</v>
      </c>
      <c r="C20" s="237">
        <v>3</v>
      </c>
      <c r="D20" s="212" t="s">
        <v>45</v>
      </c>
      <c r="E20" s="212" t="s">
        <v>190</v>
      </c>
      <c r="F20" s="282" t="s">
        <v>319</v>
      </c>
      <c r="G20" s="212">
        <v>7199508.7399999993</v>
      </c>
      <c r="H20" s="212">
        <v>2979645</v>
      </c>
      <c r="I20" s="212">
        <v>3863785</v>
      </c>
      <c r="J20" s="212">
        <v>487943.66</v>
      </c>
      <c r="K20" s="219">
        <v>7331373.6600000001</v>
      </c>
      <c r="L20" s="212">
        <v>67232.14</v>
      </c>
      <c r="M20" s="212">
        <v>1397253.51</v>
      </c>
      <c r="N20" s="219"/>
      <c r="O20" s="212">
        <v>708777.24</v>
      </c>
      <c r="P20" s="212">
        <v>1556003</v>
      </c>
      <c r="Q20" s="219">
        <v>2264780.2400000002</v>
      </c>
      <c r="R20" s="212">
        <v>541390.74</v>
      </c>
      <c r="S20" s="212">
        <v>1191389.44</v>
      </c>
      <c r="T20" s="212">
        <v>187297</v>
      </c>
      <c r="U20" s="212">
        <v>377854.73</v>
      </c>
      <c r="V20" s="212">
        <v>160672.9</v>
      </c>
      <c r="W20" s="212">
        <v>57356.5</v>
      </c>
      <c r="X20" s="212">
        <v>0</v>
      </c>
      <c r="Y20" s="212">
        <v>207700</v>
      </c>
      <c r="Z20" s="212">
        <v>0</v>
      </c>
      <c r="AA20" s="212">
        <v>348498.56</v>
      </c>
      <c r="AB20" s="212">
        <v>1556304.8699999996</v>
      </c>
      <c r="AC20" s="219">
        <v>22888613.029999997</v>
      </c>
    </row>
    <row r="21" spans="1:29">
      <c r="A21" s="295">
        <v>82</v>
      </c>
      <c r="B21" s="237">
        <v>20</v>
      </c>
      <c r="C21" s="237">
        <v>3</v>
      </c>
      <c r="D21" s="212" t="s">
        <v>45</v>
      </c>
      <c r="E21" s="212" t="s">
        <v>196</v>
      </c>
      <c r="F21" s="282" t="s">
        <v>325</v>
      </c>
      <c r="G21" s="212">
        <v>6168375.6900000004</v>
      </c>
      <c r="H21" s="212">
        <v>2730432.5</v>
      </c>
      <c r="I21" s="212">
        <v>4555107.5</v>
      </c>
      <c r="J21" s="212">
        <v>383538.93</v>
      </c>
      <c r="K21" s="219">
        <v>7669078.9299999997</v>
      </c>
      <c r="L21" s="212">
        <v>49154</v>
      </c>
      <c r="M21" s="212">
        <v>1519475.31</v>
      </c>
      <c r="N21" s="219"/>
      <c r="O21" s="212">
        <v>1045604.44</v>
      </c>
      <c r="P21" s="212">
        <v>329298.5</v>
      </c>
      <c r="Q21" s="219">
        <v>1374902.94</v>
      </c>
      <c r="R21" s="212">
        <v>943133.1</v>
      </c>
      <c r="S21" s="212">
        <v>1497649.7799999998</v>
      </c>
      <c r="T21" s="212">
        <v>196265</v>
      </c>
      <c r="U21" s="212">
        <v>598804.9</v>
      </c>
      <c r="V21" s="212">
        <v>122852.07</v>
      </c>
      <c r="W21" s="212">
        <v>1674632</v>
      </c>
      <c r="X21" s="212">
        <v>0</v>
      </c>
      <c r="Y21" s="212">
        <v>229917.92</v>
      </c>
      <c r="Z21" s="212">
        <v>0</v>
      </c>
      <c r="AA21" s="212">
        <v>24812.5</v>
      </c>
      <c r="AB21" s="212">
        <v>1741659.3199999998</v>
      </c>
      <c r="AC21" s="219">
        <v>23810713.460000005</v>
      </c>
    </row>
    <row r="22" spans="1:29">
      <c r="A22" s="295">
        <v>85</v>
      </c>
      <c r="B22" s="237">
        <v>21</v>
      </c>
      <c r="C22" s="237">
        <v>3</v>
      </c>
      <c r="D22" s="212" t="s">
        <v>45</v>
      </c>
      <c r="E22" s="212" t="s">
        <v>199</v>
      </c>
      <c r="F22" s="282" t="s">
        <v>328</v>
      </c>
      <c r="G22" s="212">
        <v>7177373.2800000003</v>
      </c>
      <c r="H22" s="212">
        <v>2212550.87</v>
      </c>
      <c r="I22" s="212">
        <v>3651905.75</v>
      </c>
      <c r="J22" s="212">
        <v>425296.1</v>
      </c>
      <c r="K22" s="219">
        <v>6289752.7199999997</v>
      </c>
      <c r="L22" s="212">
        <v>69356.240000000005</v>
      </c>
      <c r="M22" s="212">
        <v>1549490.81</v>
      </c>
      <c r="N22" s="219"/>
      <c r="O22" s="212">
        <v>563626.62</v>
      </c>
      <c r="P22" s="212">
        <v>1016126.85</v>
      </c>
      <c r="Q22" s="219">
        <v>1579753.47</v>
      </c>
      <c r="R22" s="212">
        <v>727222.03</v>
      </c>
      <c r="S22" s="212">
        <v>375233.45</v>
      </c>
      <c r="T22" s="212">
        <v>72648.7</v>
      </c>
      <c r="U22" s="212">
        <v>467825.73</v>
      </c>
      <c r="V22" s="212">
        <v>6</v>
      </c>
      <c r="W22" s="212">
        <v>1502741.75</v>
      </c>
      <c r="X22" s="212">
        <v>0</v>
      </c>
      <c r="Y22" s="212">
        <v>737510.95</v>
      </c>
      <c r="Z22" s="212">
        <v>0</v>
      </c>
      <c r="AA22" s="212">
        <v>44150.94</v>
      </c>
      <c r="AB22" s="212">
        <v>1005290.38</v>
      </c>
      <c r="AC22" s="219">
        <v>21598356.449999999</v>
      </c>
    </row>
    <row r="23" spans="1:29">
      <c r="A23" s="295">
        <v>22</v>
      </c>
      <c r="B23" s="237">
        <v>22</v>
      </c>
      <c r="C23" s="237">
        <v>3</v>
      </c>
      <c r="D23" s="212" t="s">
        <v>53</v>
      </c>
      <c r="E23" s="212" t="s">
        <v>202</v>
      </c>
      <c r="F23" s="282" t="s">
        <v>333</v>
      </c>
      <c r="G23" s="212">
        <v>6613406.8699999992</v>
      </c>
      <c r="H23" s="212">
        <v>2377536</v>
      </c>
      <c r="I23" s="212">
        <v>3799827.38</v>
      </c>
      <c r="J23" s="212">
        <v>368426.9</v>
      </c>
      <c r="K23" s="219">
        <v>6545790.2800000003</v>
      </c>
      <c r="L23" s="212">
        <v>124449</v>
      </c>
      <c r="M23" s="212">
        <v>2094537.07</v>
      </c>
      <c r="N23" s="219"/>
      <c r="O23" s="212">
        <v>584569.17999999993</v>
      </c>
      <c r="P23" s="212">
        <v>790158.1</v>
      </c>
      <c r="Q23" s="219">
        <v>1374727.2799999998</v>
      </c>
      <c r="R23" s="212">
        <v>780989.99</v>
      </c>
      <c r="S23" s="212">
        <v>678924.39999999991</v>
      </c>
      <c r="T23" s="212">
        <v>191787.5</v>
      </c>
      <c r="U23" s="212">
        <v>453045.73000000004</v>
      </c>
      <c r="V23" s="212">
        <v>78</v>
      </c>
      <c r="W23" s="212">
        <v>1441482.5</v>
      </c>
      <c r="X23" s="212">
        <v>0</v>
      </c>
      <c r="Y23" s="212">
        <v>2175964.5699999998</v>
      </c>
      <c r="Z23" s="212">
        <v>0</v>
      </c>
      <c r="AA23" s="212">
        <v>39565.659999999996</v>
      </c>
      <c r="AB23" s="212">
        <v>2377938.4899999998</v>
      </c>
      <c r="AC23" s="219">
        <v>24892687.339999996</v>
      </c>
    </row>
    <row r="24" spans="1:29">
      <c r="A24" s="295">
        <v>26</v>
      </c>
      <c r="B24" s="237">
        <v>23</v>
      </c>
      <c r="C24" s="237">
        <v>3</v>
      </c>
      <c r="D24" s="212" t="s">
        <v>53</v>
      </c>
      <c r="E24" s="212" t="s">
        <v>205</v>
      </c>
      <c r="F24" s="282" t="s">
        <v>337</v>
      </c>
      <c r="G24" s="212">
        <v>6637698.3900000006</v>
      </c>
      <c r="H24" s="212">
        <v>2123702.5</v>
      </c>
      <c r="I24" s="212">
        <v>3299244.0300000003</v>
      </c>
      <c r="J24" s="212">
        <v>311075.33999999997</v>
      </c>
      <c r="K24" s="219">
        <v>5734021.8700000001</v>
      </c>
      <c r="L24" s="212">
        <v>94603</v>
      </c>
      <c r="M24" s="212">
        <v>1320424.82</v>
      </c>
      <c r="N24" s="219"/>
      <c r="O24" s="212">
        <v>548546.13</v>
      </c>
      <c r="P24" s="212">
        <v>672718.13</v>
      </c>
      <c r="Q24" s="219">
        <v>1221264.26</v>
      </c>
      <c r="R24" s="212">
        <v>667876.46</v>
      </c>
      <c r="S24" s="212">
        <v>359526.45</v>
      </c>
      <c r="T24" s="212">
        <v>118477.2</v>
      </c>
      <c r="U24" s="212">
        <v>303128.36000000004</v>
      </c>
      <c r="V24" s="212">
        <v>20762.86</v>
      </c>
      <c r="W24" s="212">
        <v>1042886.02</v>
      </c>
      <c r="X24" s="212">
        <v>0</v>
      </c>
      <c r="Y24" s="212">
        <v>669084</v>
      </c>
      <c r="Z24" s="212">
        <v>0</v>
      </c>
      <c r="AA24" s="212">
        <v>81668.13</v>
      </c>
      <c r="AB24" s="212">
        <v>1416264.1199999999</v>
      </c>
      <c r="AC24" s="219">
        <v>19687685.939999998</v>
      </c>
    </row>
    <row r="25" spans="1:29">
      <c r="A25" s="295">
        <v>37</v>
      </c>
      <c r="B25" s="237">
        <v>24</v>
      </c>
      <c r="C25" s="237">
        <v>3</v>
      </c>
      <c r="D25" s="212" t="s">
        <v>49</v>
      </c>
      <c r="E25" s="212" t="s">
        <v>223</v>
      </c>
      <c r="F25" s="282" t="s">
        <v>357</v>
      </c>
      <c r="G25" s="212">
        <v>7677858.540000001</v>
      </c>
      <c r="H25" s="212">
        <v>2759460</v>
      </c>
      <c r="I25" s="212">
        <v>3994932.38</v>
      </c>
      <c r="J25" s="212">
        <v>516306.50999999995</v>
      </c>
      <c r="K25" s="219">
        <v>7270698.8899999997</v>
      </c>
      <c r="L25" s="212">
        <v>168433</v>
      </c>
      <c r="M25" s="212">
        <v>1713620.03</v>
      </c>
      <c r="N25" s="219"/>
      <c r="O25" s="212">
        <v>872852.05</v>
      </c>
      <c r="P25" s="212">
        <v>1212665.3</v>
      </c>
      <c r="Q25" s="219">
        <v>2085517.35</v>
      </c>
      <c r="R25" s="212">
        <v>638969.85</v>
      </c>
      <c r="S25" s="212">
        <v>1744331.83</v>
      </c>
      <c r="T25" s="212">
        <v>253380</v>
      </c>
      <c r="U25" s="212">
        <v>484044.35</v>
      </c>
      <c r="V25" s="212">
        <v>52159.88</v>
      </c>
      <c r="W25" s="212">
        <v>30000</v>
      </c>
      <c r="X25" s="212">
        <v>0</v>
      </c>
      <c r="Y25" s="212">
        <v>176700</v>
      </c>
      <c r="Z25" s="212">
        <v>0</v>
      </c>
      <c r="AA25" s="212">
        <v>58291.11</v>
      </c>
      <c r="AB25" s="212">
        <v>1162206.4799999997</v>
      </c>
      <c r="AC25" s="219">
        <v>23516211.310000002</v>
      </c>
    </row>
    <row r="26" spans="1:29">
      <c r="A26" s="295">
        <v>46</v>
      </c>
      <c r="B26" s="237">
        <v>25</v>
      </c>
      <c r="C26" s="237">
        <v>3</v>
      </c>
      <c r="D26" s="212" t="s">
        <v>49</v>
      </c>
      <c r="E26" s="212" t="s">
        <v>231</v>
      </c>
      <c r="F26" s="282" t="s">
        <v>366</v>
      </c>
      <c r="G26" s="212">
        <v>8668600.5099999998</v>
      </c>
      <c r="H26" s="212">
        <v>3362400</v>
      </c>
      <c r="I26" s="212">
        <v>4561155</v>
      </c>
      <c r="J26" s="212">
        <v>496810.6</v>
      </c>
      <c r="K26" s="219">
        <v>8420365.5999999996</v>
      </c>
      <c r="L26" s="212">
        <v>104529</v>
      </c>
      <c r="M26" s="212">
        <v>1835533.85</v>
      </c>
      <c r="N26" s="219"/>
      <c r="O26" s="212">
        <v>1201629.96</v>
      </c>
      <c r="P26" s="212">
        <v>1809645</v>
      </c>
      <c r="Q26" s="219">
        <v>3011274.96</v>
      </c>
      <c r="R26" s="212">
        <v>1009793.45</v>
      </c>
      <c r="S26" s="212">
        <v>1263997.69</v>
      </c>
      <c r="T26" s="212">
        <v>226685.2</v>
      </c>
      <c r="U26" s="212">
        <v>496980.05</v>
      </c>
      <c r="V26" s="212">
        <v>149012.49</v>
      </c>
      <c r="W26" s="212">
        <v>424593.5</v>
      </c>
      <c r="X26" s="212">
        <v>0</v>
      </c>
      <c r="Y26" s="212">
        <v>3994</v>
      </c>
      <c r="Z26" s="212">
        <v>0</v>
      </c>
      <c r="AA26" s="212">
        <v>189164.78000000003</v>
      </c>
      <c r="AB26" s="212">
        <v>1297792.71</v>
      </c>
      <c r="AC26" s="219">
        <v>27102317.790000003</v>
      </c>
    </row>
    <row r="27" spans="1:29">
      <c r="A27" s="295">
        <v>49</v>
      </c>
      <c r="B27" s="237">
        <v>26</v>
      </c>
      <c r="C27" s="237">
        <v>3</v>
      </c>
      <c r="D27" s="212" t="s">
        <v>49</v>
      </c>
      <c r="E27" s="212" t="s">
        <v>233</v>
      </c>
      <c r="F27" s="282" t="s">
        <v>369</v>
      </c>
      <c r="G27" s="212">
        <v>7961283.9500000002</v>
      </c>
      <c r="H27" s="212">
        <v>3275163</v>
      </c>
      <c r="I27" s="212">
        <v>4145637.75</v>
      </c>
      <c r="J27" s="212">
        <v>528238.78</v>
      </c>
      <c r="K27" s="219">
        <v>7949039.5300000003</v>
      </c>
      <c r="L27" s="212">
        <v>31804.12</v>
      </c>
      <c r="M27" s="212">
        <v>2391069.13</v>
      </c>
      <c r="N27" s="219"/>
      <c r="O27" s="212">
        <v>1277094.51</v>
      </c>
      <c r="P27" s="212">
        <v>1294620.7</v>
      </c>
      <c r="Q27" s="219">
        <v>2571715.21</v>
      </c>
      <c r="R27" s="212">
        <v>783762.88</v>
      </c>
      <c r="S27" s="212">
        <v>696460.79</v>
      </c>
      <c r="T27" s="212">
        <v>490560</v>
      </c>
      <c r="U27" s="212">
        <v>537623.29</v>
      </c>
      <c r="V27" s="212">
        <v>29022.46</v>
      </c>
      <c r="W27" s="212">
        <v>272158.15000000002</v>
      </c>
      <c r="X27" s="212">
        <v>0</v>
      </c>
      <c r="Y27" s="212">
        <v>253890</v>
      </c>
      <c r="Z27" s="212">
        <v>0</v>
      </c>
      <c r="AA27" s="212">
        <v>116566.35</v>
      </c>
      <c r="AB27" s="212">
        <v>2048714.7300000002</v>
      </c>
      <c r="AC27" s="219">
        <v>26133670.59</v>
      </c>
    </row>
    <row r="28" spans="1:29">
      <c r="A28" s="295">
        <v>50</v>
      </c>
      <c r="B28" s="237">
        <v>27</v>
      </c>
      <c r="C28" s="237">
        <v>3</v>
      </c>
      <c r="D28" s="212" t="s">
        <v>49</v>
      </c>
      <c r="E28" s="212" t="s">
        <v>234</v>
      </c>
      <c r="F28" s="282" t="s">
        <v>370</v>
      </c>
      <c r="G28" s="212">
        <v>7086805.6200000001</v>
      </c>
      <c r="H28" s="212">
        <v>3612165</v>
      </c>
      <c r="I28" s="212">
        <v>4036441.25</v>
      </c>
      <c r="J28" s="212">
        <v>521523.1</v>
      </c>
      <c r="K28" s="219">
        <v>8170129.3499999996</v>
      </c>
      <c r="L28" s="212">
        <v>131032</v>
      </c>
      <c r="M28" s="212">
        <v>1772751.02</v>
      </c>
      <c r="N28" s="219"/>
      <c r="O28" s="212">
        <v>864141.62</v>
      </c>
      <c r="P28" s="212">
        <v>1181405.5</v>
      </c>
      <c r="Q28" s="219">
        <v>2045547.12</v>
      </c>
      <c r="R28" s="212">
        <v>1263490.7000000002</v>
      </c>
      <c r="S28" s="212">
        <v>494691.99</v>
      </c>
      <c r="T28" s="212">
        <v>182905</v>
      </c>
      <c r="U28" s="212">
        <v>527106.26</v>
      </c>
      <c r="V28" s="212">
        <v>24311.07</v>
      </c>
      <c r="W28" s="212">
        <v>50685.5</v>
      </c>
      <c r="X28" s="212">
        <v>0</v>
      </c>
      <c r="Y28" s="212">
        <v>0</v>
      </c>
      <c r="Z28" s="212">
        <v>0</v>
      </c>
      <c r="AA28" s="212">
        <v>16602.93</v>
      </c>
      <c r="AB28" s="212">
        <v>2665402.4999999991</v>
      </c>
      <c r="AC28" s="219">
        <v>24431461.059999999</v>
      </c>
    </row>
    <row r="29" spans="1:29">
      <c r="A29" s="295">
        <v>2</v>
      </c>
      <c r="B29" s="237">
        <v>28</v>
      </c>
      <c r="C29" s="237">
        <v>3</v>
      </c>
      <c r="D29" s="212" t="s">
        <v>51</v>
      </c>
      <c r="E29" s="212" t="s">
        <v>238</v>
      </c>
      <c r="F29" s="282" t="s">
        <v>374</v>
      </c>
      <c r="G29" s="212">
        <v>9736866.7200000007</v>
      </c>
      <c r="H29" s="212">
        <v>3834128</v>
      </c>
      <c r="I29" s="212">
        <v>3854054</v>
      </c>
      <c r="J29" s="212">
        <v>520691.1</v>
      </c>
      <c r="K29" s="219">
        <v>8208873.0999999996</v>
      </c>
      <c r="L29" s="212">
        <v>190048</v>
      </c>
      <c r="M29" s="212">
        <v>2557158.5699999998</v>
      </c>
      <c r="N29" s="219"/>
      <c r="O29" s="212">
        <v>1599108.2</v>
      </c>
      <c r="P29" s="212">
        <v>363107.68</v>
      </c>
      <c r="Q29" s="219">
        <v>1962215.88</v>
      </c>
      <c r="R29" s="212">
        <v>1440574.37</v>
      </c>
      <c r="S29" s="212">
        <v>5068136.4800000004</v>
      </c>
      <c r="T29" s="212">
        <v>332185</v>
      </c>
      <c r="U29" s="212">
        <v>1033744.89</v>
      </c>
      <c r="V29" s="212">
        <v>30018</v>
      </c>
      <c r="W29" s="212">
        <v>157000</v>
      </c>
      <c r="X29" s="212">
        <v>0</v>
      </c>
      <c r="Y29" s="212">
        <v>1773026.95</v>
      </c>
      <c r="Z29" s="212">
        <v>0</v>
      </c>
      <c r="AA29" s="212">
        <v>111303.6</v>
      </c>
      <c r="AB29" s="212">
        <v>2068477.3099999998</v>
      </c>
      <c r="AC29" s="219">
        <v>34669628.870000005</v>
      </c>
    </row>
    <row r="30" spans="1:29">
      <c r="A30" s="295">
        <v>3</v>
      </c>
      <c r="B30" s="237">
        <v>29</v>
      </c>
      <c r="C30" s="237">
        <v>3</v>
      </c>
      <c r="D30" s="212" t="s">
        <v>51</v>
      </c>
      <c r="E30" s="212" t="s">
        <v>239</v>
      </c>
      <c r="F30" s="282" t="s">
        <v>375</v>
      </c>
      <c r="G30" s="212">
        <v>10475350.020000001</v>
      </c>
      <c r="H30" s="212">
        <v>3162556</v>
      </c>
      <c r="I30" s="212">
        <v>3639959.87</v>
      </c>
      <c r="J30" s="212">
        <v>592552.22</v>
      </c>
      <c r="K30" s="219">
        <v>7395068.0899999999</v>
      </c>
      <c r="L30" s="212">
        <v>45438</v>
      </c>
      <c r="M30" s="212">
        <v>2228669.77</v>
      </c>
      <c r="N30" s="219"/>
      <c r="O30" s="212">
        <v>926750.71999999997</v>
      </c>
      <c r="P30" s="212">
        <v>1694841.5</v>
      </c>
      <c r="Q30" s="219">
        <v>2621592.2199999997</v>
      </c>
      <c r="R30" s="212">
        <v>1266686.24</v>
      </c>
      <c r="S30" s="212">
        <v>1804813.3</v>
      </c>
      <c r="T30" s="212">
        <v>545725</v>
      </c>
      <c r="U30" s="212">
        <v>626951.15999999992</v>
      </c>
      <c r="V30" s="212">
        <v>12</v>
      </c>
      <c r="W30" s="212">
        <v>604322.77</v>
      </c>
      <c r="X30" s="212">
        <v>0</v>
      </c>
      <c r="Y30" s="212">
        <v>1000924.75</v>
      </c>
      <c r="Z30" s="212">
        <v>0</v>
      </c>
      <c r="AA30" s="212">
        <v>24573.16</v>
      </c>
      <c r="AB30" s="212">
        <v>984332.81000000017</v>
      </c>
      <c r="AC30" s="219">
        <v>29624459.289999995</v>
      </c>
    </row>
    <row r="31" spans="1:29">
      <c r="A31" s="295">
        <v>52</v>
      </c>
      <c r="B31" s="237">
        <v>30</v>
      </c>
      <c r="C31" s="237">
        <v>3</v>
      </c>
      <c r="D31" s="212" t="s">
        <v>49</v>
      </c>
      <c r="E31" s="212" t="s">
        <v>236</v>
      </c>
      <c r="F31" s="282" t="s">
        <v>372</v>
      </c>
      <c r="G31" s="212">
        <v>7157445.3999999985</v>
      </c>
      <c r="H31" s="212">
        <v>3030158.71</v>
      </c>
      <c r="I31" s="212">
        <v>4273718.75</v>
      </c>
      <c r="J31" s="212">
        <v>474557.4</v>
      </c>
      <c r="K31" s="219">
        <v>7778434.8600000003</v>
      </c>
      <c r="L31" s="212">
        <v>12001</v>
      </c>
      <c r="M31" s="212">
        <v>2038384.9</v>
      </c>
      <c r="N31" s="219"/>
      <c r="O31" s="212">
        <v>1165311.1299999999</v>
      </c>
      <c r="P31" s="212">
        <v>1032058.18</v>
      </c>
      <c r="Q31" s="219">
        <v>2197369.31</v>
      </c>
      <c r="R31" s="212">
        <v>1285215.8</v>
      </c>
      <c r="S31" s="212">
        <v>698121.5</v>
      </c>
      <c r="T31" s="212">
        <v>182271.8</v>
      </c>
      <c r="U31" s="212">
        <v>511962.64999999997</v>
      </c>
      <c r="V31" s="212">
        <v>19990.830000000002</v>
      </c>
      <c r="W31" s="212">
        <v>80199.199999999997</v>
      </c>
      <c r="X31" s="212">
        <v>0</v>
      </c>
      <c r="Y31" s="212">
        <v>22539</v>
      </c>
      <c r="Z31" s="212">
        <v>0</v>
      </c>
      <c r="AA31" s="212">
        <v>37264.369999999995</v>
      </c>
      <c r="AB31" s="212">
        <v>2545360.85</v>
      </c>
      <c r="AC31" s="219">
        <v>24566561.469999995</v>
      </c>
    </row>
    <row r="32" spans="1:29">
      <c r="A32" s="295">
        <v>27</v>
      </c>
      <c r="B32" s="237">
        <v>31</v>
      </c>
      <c r="C32" s="237">
        <v>4</v>
      </c>
      <c r="D32" s="212" t="s">
        <v>53</v>
      </c>
      <c r="E32" s="212" t="s">
        <v>206</v>
      </c>
      <c r="F32" s="282" t="s">
        <v>338</v>
      </c>
      <c r="G32" s="212">
        <v>7755559.4399999995</v>
      </c>
      <c r="H32" s="212">
        <v>2273640.96</v>
      </c>
      <c r="I32" s="212">
        <v>3486131.5</v>
      </c>
      <c r="J32" s="212">
        <v>360397.15</v>
      </c>
      <c r="K32" s="219">
        <v>6120169.6100000003</v>
      </c>
      <c r="L32" s="212">
        <v>63262</v>
      </c>
      <c r="M32" s="212">
        <v>2268512.15</v>
      </c>
      <c r="N32" s="219"/>
      <c r="O32" s="212">
        <v>1017513.52</v>
      </c>
      <c r="P32" s="212">
        <v>1373060.3</v>
      </c>
      <c r="Q32" s="219">
        <v>2390573.8200000003</v>
      </c>
      <c r="R32" s="212">
        <v>843261.09</v>
      </c>
      <c r="S32" s="212">
        <v>825897.66</v>
      </c>
      <c r="T32" s="212">
        <v>45325</v>
      </c>
      <c r="U32" s="212">
        <v>444507.28</v>
      </c>
      <c r="V32" s="212">
        <v>30570.92</v>
      </c>
      <c r="W32" s="212">
        <v>40435</v>
      </c>
      <c r="X32" s="212">
        <v>0</v>
      </c>
      <c r="Y32" s="212">
        <v>1133154.2</v>
      </c>
      <c r="Z32" s="212">
        <v>0</v>
      </c>
      <c r="AA32" s="212">
        <v>507501.45999999996</v>
      </c>
      <c r="AB32" s="212">
        <v>2142005.2799999993</v>
      </c>
      <c r="AC32" s="219">
        <v>24610734.910000004</v>
      </c>
    </row>
    <row r="33" spans="1:29">
      <c r="A33" s="295">
        <v>29</v>
      </c>
      <c r="B33" s="237">
        <v>32</v>
      </c>
      <c r="C33" s="237">
        <v>4</v>
      </c>
      <c r="D33" s="212" t="s">
        <v>53</v>
      </c>
      <c r="E33" s="212" t="s">
        <v>208</v>
      </c>
      <c r="F33" s="282" t="s">
        <v>340</v>
      </c>
      <c r="G33" s="212">
        <v>8407409.8200000003</v>
      </c>
      <c r="H33" s="212">
        <v>1430340</v>
      </c>
      <c r="I33" s="212">
        <v>4645775.25</v>
      </c>
      <c r="J33" s="212">
        <v>362469.61</v>
      </c>
      <c r="K33" s="219">
        <v>6438584.8600000003</v>
      </c>
      <c r="L33" s="212">
        <v>137812</v>
      </c>
      <c r="M33" s="212">
        <v>1725306.25</v>
      </c>
      <c r="N33" s="219"/>
      <c r="O33" s="212">
        <v>1344996.19</v>
      </c>
      <c r="P33" s="212">
        <v>795617</v>
      </c>
      <c r="Q33" s="219">
        <v>2140613.19</v>
      </c>
      <c r="R33" s="212">
        <v>1180487.25</v>
      </c>
      <c r="S33" s="212">
        <v>257735.56</v>
      </c>
      <c r="T33" s="212">
        <v>11000</v>
      </c>
      <c r="U33" s="212">
        <v>268896.96999999997</v>
      </c>
      <c r="V33" s="212">
        <v>56484.72</v>
      </c>
      <c r="W33" s="212">
        <v>91256</v>
      </c>
      <c r="X33" s="212">
        <v>0</v>
      </c>
      <c r="Y33" s="212">
        <v>143766</v>
      </c>
      <c r="Z33" s="212">
        <v>0</v>
      </c>
      <c r="AA33" s="212">
        <v>63210.71</v>
      </c>
      <c r="AB33" s="212">
        <v>1523028.7000000002</v>
      </c>
      <c r="AC33" s="219">
        <v>22445592.029999997</v>
      </c>
    </row>
    <row r="34" spans="1:29">
      <c r="A34" s="295">
        <v>30</v>
      </c>
      <c r="B34" s="237">
        <v>33</v>
      </c>
      <c r="C34" s="237">
        <v>4</v>
      </c>
      <c r="D34" s="212" t="s">
        <v>53</v>
      </c>
      <c r="E34" s="212" t="s">
        <v>209</v>
      </c>
      <c r="F34" s="282" t="s">
        <v>341</v>
      </c>
      <c r="G34" s="212">
        <v>7576185.8700000001</v>
      </c>
      <c r="H34" s="212">
        <v>2555940</v>
      </c>
      <c r="I34" s="212">
        <v>4703433.67</v>
      </c>
      <c r="J34" s="212">
        <v>428548.9</v>
      </c>
      <c r="K34" s="219">
        <v>7687922.5700000003</v>
      </c>
      <c r="L34" s="212">
        <v>92896.8</v>
      </c>
      <c r="M34" s="212">
        <v>1441723.14</v>
      </c>
      <c r="N34" s="219"/>
      <c r="O34" s="212">
        <v>734884.15</v>
      </c>
      <c r="P34" s="212">
        <v>1420036.5</v>
      </c>
      <c r="Q34" s="219">
        <v>2154920.65</v>
      </c>
      <c r="R34" s="212">
        <v>1338012.4099999999</v>
      </c>
      <c r="S34" s="212">
        <v>2253718</v>
      </c>
      <c r="T34" s="212">
        <v>397518.3</v>
      </c>
      <c r="U34" s="212">
        <v>449715.39</v>
      </c>
      <c r="V34" s="212">
        <v>11700</v>
      </c>
      <c r="W34" s="212">
        <v>2212913.81</v>
      </c>
      <c r="X34" s="212">
        <v>0</v>
      </c>
      <c r="Y34" s="212">
        <v>380430</v>
      </c>
      <c r="Z34" s="212">
        <v>0</v>
      </c>
      <c r="AA34" s="212">
        <v>58998.94</v>
      </c>
      <c r="AB34" s="212">
        <v>1457418.0100000002</v>
      </c>
      <c r="AC34" s="219">
        <v>27514073.890000004</v>
      </c>
    </row>
    <row r="35" spans="1:29">
      <c r="A35" s="295">
        <v>56</v>
      </c>
      <c r="B35" s="237">
        <v>34</v>
      </c>
      <c r="C35" s="237">
        <v>4</v>
      </c>
      <c r="D35" s="212" t="s">
        <v>47</v>
      </c>
      <c r="E35" s="212" t="s">
        <v>217</v>
      </c>
      <c r="F35" s="282" t="s">
        <v>349</v>
      </c>
      <c r="G35" s="212">
        <v>7449020</v>
      </c>
      <c r="H35" s="212">
        <v>3588420</v>
      </c>
      <c r="I35" s="212">
        <v>5157874.7300000004</v>
      </c>
      <c r="J35" s="212">
        <v>510603.30000000005</v>
      </c>
      <c r="K35" s="219">
        <v>9256898.0300000012</v>
      </c>
      <c r="L35" s="212">
        <v>72015.89</v>
      </c>
      <c r="M35" s="212">
        <v>2389600.63</v>
      </c>
      <c r="N35" s="219"/>
      <c r="O35" s="212">
        <v>1202054.54</v>
      </c>
      <c r="P35" s="212">
        <v>2113914.2000000002</v>
      </c>
      <c r="Q35" s="219">
        <v>3315968.74</v>
      </c>
      <c r="R35" s="212">
        <v>1484678.42</v>
      </c>
      <c r="S35" s="212">
        <v>532837.37</v>
      </c>
      <c r="T35" s="212">
        <v>101680</v>
      </c>
      <c r="U35" s="212">
        <v>635979.86</v>
      </c>
      <c r="V35" s="212">
        <v>24</v>
      </c>
      <c r="W35" s="212">
        <v>369455.26</v>
      </c>
      <c r="X35" s="212">
        <v>0</v>
      </c>
      <c r="Y35" s="212">
        <v>1540000</v>
      </c>
      <c r="Z35" s="212">
        <v>0</v>
      </c>
      <c r="AA35" s="212">
        <v>162542.87</v>
      </c>
      <c r="AB35" s="212">
        <v>4262577.84</v>
      </c>
      <c r="AC35" s="219">
        <v>31573278.910000004</v>
      </c>
    </row>
    <row r="36" spans="1:29">
      <c r="A36" s="295">
        <v>19</v>
      </c>
      <c r="B36" s="237">
        <v>35</v>
      </c>
      <c r="C36" s="237">
        <v>4</v>
      </c>
      <c r="D36" s="212" t="s">
        <v>55</v>
      </c>
      <c r="E36" s="212" t="s">
        <v>176</v>
      </c>
      <c r="F36" s="282" t="s">
        <v>303</v>
      </c>
      <c r="G36" s="212">
        <v>9152285.2500000019</v>
      </c>
      <c r="H36" s="212">
        <v>2965345</v>
      </c>
      <c r="I36" s="212">
        <v>4830299</v>
      </c>
      <c r="J36" s="212">
        <v>543743.4</v>
      </c>
      <c r="K36" s="219">
        <v>8339387.4000000004</v>
      </c>
      <c r="L36" s="212">
        <v>88977</v>
      </c>
      <c r="M36" s="212">
        <v>1277574.47</v>
      </c>
      <c r="N36" s="219"/>
      <c r="O36" s="212">
        <v>339379.84</v>
      </c>
      <c r="P36" s="212">
        <v>978136.6</v>
      </c>
      <c r="Q36" s="219">
        <v>1317516.44</v>
      </c>
      <c r="R36" s="212">
        <v>1080459.1299999999</v>
      </c>
      <c r="S36" s="212">
        <v>1529107.83</v>
      </c>
      <c r="T36" s="212">
        <v>609045</v>
      </c>
      <c r="U36" s="212">
        <v>678424.66</v>
      </c>
      <c r="V36" s="212">
        <v>55326.03</v>
      </c>
      <c r="W36" s="212">
        <v>298582.93</v>
      </c>
      <c r="X36" s="212">
        <v>0</v>
      </c>
      <c r="Y36" s="212">
        <v>1017443.12</v>
      </c>
      <c r="Z36" s="212">
        <v>0</v>
      </c>
      <c r="AA36" s="212">
        <v>192095.6</v>
      </c>
      <c r="AB36" s="212">
        <v>1118323.1199999999</v>
      </c>
      <c r="AC36" s="219">
        <v>26754547.980000008</v>
      </c>
    </row>
    <row r="37" spans="1:29">
      <c r="A37" s="295">
        <v>36</v>
      </c>
      <c r="B37" s="237">
        <v>36</v>
      </c>
      <c r="C37" s="237">
        <v>4</v>
      </c>
      <c r="D37" s="212" t="s">
        <v>49</v>
      </c>
      <c r="E37" s="212" t="s">
        <v>222</v>
      </c>
      <c r="F37" s="282" t="s">
        <v>356</v>
      </c>
      <c r="G37" s="212">
        <v>9369623.379999999</v>
      </c>
      <c r="H37" s="212">
        <v>2861209</v>
      </c>
      <c r="I37" s="212">
        <v>5485307.5</v>
      </c>
      <c r="J37" s="212">
        <v>556411.80000000005</v>
      </c>
      <c r="K37" s="219">
        <v>8902928.3000000007</v>
      </c>
      <c r="L37" s="212">
        <v>164174</v>
      </c>
      <c r="M37" s="212">
        <v>2677839.31</v>
      </c>
      <c r="N37" s="219"/>
      <c r="O37" s="212">
        <v>2043697.6500000001</v>
      </c>
      <c r="P37" s="212">
        <v>978659.87</v>
      </c>
      <c r="Q37" s="219">
        <v>3022357.52</v>
      </c>
      <c r="R37" s="212">
        <v>1646948.5</v>
      </c>
      <c r="S37" s="212">
        <v>1821885.8900000001</v>
      </c>
      <c r="T37" s="212">
        <v>413772.1</v>
      </c>
      <c r="U37" s="212">
        <v>674796.7</v>
      </c>
      <c r="V37" s="212">
        <v>302070.28000000003</v>
      </c>
      <c r="W37" s="212">
        <v>173465.1</v>
      </c>
      <c r="X37" s="212">
        <v>0</v>
      </c>
      <c r="Y37" s="212">
        <v>0</v>
      </c>
      <c r="Z37" s="212">
        <v>0</v>
      </c>
      <c r="AA37" s="212">
        <v>105803.18000000001</v>
      </c>
      <c r="AB37" s="212">
        <v>1985182.77</v>
      </c>
      <c r="AC37" s="219">
        <v>31260847.030000001</v>
      </c>
    </row>
    <row r="38" spans="1:29">
      <c r="A38" s="295">
        <v>40</v>
      </c>
      <c r="B38" s="237">
        <v>37</v>
      </c>
      <c r="C38" s="237">
        <v>4</v>
      </c>
      <c r="D38" s="212" t="s">
        <v>49</v>
      </c>
      <c r="E38" s="212" t="s">
        <v>226</v>
      </c>
      <c r="F38" s="282" t="s">
        <v>360</v>
      </c>
      <c r="G38" s="212">
        <v>9366597.9500000011</v>
      </c>
      <c r="H38" s="212">
        <v>3755836</v>
      </c>
      <c r="I38" s="212">
        <v>5163089</v>
      </c>
      <c r="J38" s="212">
        <v>627232.89999999991</v>
      </c>
      <c r="K38" s="219">
        <v>9546157.9000000004</v>
      </c>
      <c r="L38" s="212">
        <v>84919.93</v>
      </c>
      <c r="M38" s="212">
        <v>3169819.16</v>
      </c>
      <c r="N38" s="219"/>
      <c r="O38" s="212">
        <v>879451.27</v>
      </c>
      <c r="P38" s="212">
        <v>1419461.56</v>
      </c>
      <c r="Q38" s="219">
        <v>2298912.83</v>
      </c>
      <c r="R38" s="212">
        <v>2138713.5</v>
      </c>
      <c r="S38" s="212">
        <v>3169414.96</v>
      </c>
      <c r="T38" s="212">
        <v>663160</v>
      </c>
      <c r="U38" s="212">
        <v>756595.87</v>
      </c>
      <c r="V38" s="212">
        <v>109266.47</v>
      </c>
      <c r="W38" s="212">
        <v>402785.75</v>
      </c>
      <c r="X38" s="212">
        <v>0</v>
      </c>
      <c r="Y38" s="212">
        <v>135071</v>
      </c>
      <c r="Z38" s="212">
        <v>17313.04</v>
      </c>
      <c r="AA38" s="212">
        <v>62439.88</v>
      </c>
      <c r="AB38" s="212">
        <v>2562594.5699999998</v>
      </c>
      <c r="AC38" s="219">
        <v>34483762.810000002</v>
      </c>
    </row>
    <row r="39" spans="1:29">
      <c r="A39" s="295">
        <v>43</v>
      </c>
      <c r="B39" s="237">
        <v>38</v>
      </c>
      <c r="C39" s="237">
        <v>4</v>
      </c>
      <c r="D39" s="212" t="s">
        <v>49</v>
      </c>
      <c r="E39" s="212" t="s">
        <v>228</v>
      </c>
      <c r="F39" s="282" t="s">
        <v>363</v>
      </c>
      <c r="G39" s="212">
        <v>8802696.8000000007</v>
      </c>
      <c r="H39" s="212">
        <v>3307411</v>
      </c>
      <c r="I39" s="212">
        <v>5423897.1400000006</v>
      </c>
      <c r="J39" s="212">
        <v>568765.52</v>
      </c>
      <c r="K39" s="219">
        <v>9300073.6600000001</v>
      </c>
      <c r="L39" s="212">
        <v>94149</v>
      </c>
      <c r="M39" s="212">
        <v>2501492.36</v>
      </c>
      <c r="N39" s="219"/>
      <c r="O39" s="212">
        <v>1035128.6100000001</v>
      </c>
      <c r="P39" s="212">
        <v>1918107.83</v>
      </c>
      <c r="Q39" s="219">
        <v>2953236.4400000004</v>
      </c>
      <c r="R39" s="212">
        <v>1362143.5199999998</v>
      </c>
      <c r="S39" s="212">
        <v>1560201.3399999999</v>
      </c>
      <c r="T39" s="212">
        <v>267072.7</v>
      </c>
      <c r="U39" s="212">
        <v>681935.94</v>
      </c>
      <c r="V39" s="212">
        <v>36303.839999999997</v>
      </c>
      <c r="W39" s="212">
        <v>262803.90000000002</v>
      </c>
      <c r="X39" s="212">
        <v>0</v>
      </c>
      <c r="Y39" s="212">
        <v>27002</v>
      </c>
      <c r="Z39" s="212">
        <v>0</v>
      </c>
      <c r="AA39" s="212">
        <v>290802.95</v>
      </c>
      <c r="AB39" s="212">
        <v>1829637.8499999999</v>
      </c>
      <c r="AC39" s="219">
        <v>29969552.300000001</v>
      </c>
    </row>
    <row r="40" spans="1:29">
      <c r="A40" s="295">
        <v>4</v>
      </c>
      <c r="B40" s="237">
        <v>39</v>
      </c>
      <c r="C40" s="237">
        <v>4</v>
      </c>
      <c r="D40" s="212" t="s">
        <v>51</v>
      </c>
      <c r="E40" s="212" t="s">
        <v>240</v>
      </c>
      <c r="F40" s="282" t="s">
        <v>376</v>
      </c>
      <c r="G40" s="212">
        <v>10361392.42</v>
      </c>
      <c r="H40" s="212">
        <v>2415944</v>
      </c>
      <c r="I40" s="212">
        <v>4140640</v>
      </c>
      <c r="J40" s="212">
        <v>676763.77</v>
      </c>
      <c r="K40" s="219">
        <v>7233347.7699999996</v>
      </c>
      <c r="L40" s="212">
        <v>72577</v>
      </c>
      <c r="M40" s="212">
        <v>2380889.61</v>
      </c>
      <c r="N40" s="219"/>
      <c r="O40" s="212">
        <v>613354.61999999988</v>
      </c>
      <c r="P40" s="212">
        <v>2039808</v>
      </c>
      <c r="Q40" s="219">
        <v>2653162.62</v>
      </c>
      <c r="R40" s="212">
        <v>2198400.7000000002</v>
      </c>
      <c r="S40" s="212">
        <v>7850360.5999999996</v>
      </c>
      <c r="T40" s="212">
        <v>185659</v>
      </c>
      <c r="U40" s="212">
        <v>555718.66</v>
      </c>
      <c r="V40" s="212">
        <v>23279.61</v>
      </c>
      <c r="W40" s="212">
        <v>266946.40000000002</v>
      </c>
      <c r="X40" s="212">
        <v>0</v>
      </c>
      <c r="Y40" s="212">
        <v>381990</v>
      </c>
      <c r="Z40" s="212">
        <v>0</v>
      </c>
      <c r="AA40" s="212">
        <v>30437.02</v>
      </c>
      <c r="AB40" s="212">
        <v>1817740.32</v>
      </c>
      <c r="AC40" s="219">
        <v>36011901.730000004</v>
      </c>
    </row>
    <row r="41" spans="1:29">
      <c r="A41" s="295">
        <v>9</v>
      </c>
      <c r="B41" s="237">
        <v>40</v>
      </c>
      <c r="C41" s="237">
        <v>4</v>
      </c>
      <c r="D41" s="212" t="s">
        <v>51</v>
      </c>
      <c r="E41" s="212" t="s">
        <v>244</v>
      </c>
      <c r="F41" s="282" t="s">
        <v>381</v>
      </c>
      <c r="G41" s="212">
        <v>10111841.880000001</v>
      </c>
      <c r="H41" s="212">
        <v>3152202</v>
      </c>
      <c r="I41" s="212">
        <v>4555949</v>
      </c>
      <c r="J41" s="212">
        <v>622537</v>
      </c>
      <c r="K41" s="219">
        <v>8330688</v>
      </c>
      <c r="L41" s="212">
        <v>167588</v>
      </c>
      <c r="M41" s="212">
        <v>3066101.85</v>
      </c>
      <c r="N41" s="219"/>
      <c r="O41" s="212">
        <v>787162.54999999993</v>
      </c>
      <c r="P41" s="212">
        <v>1469044</v>
      </c>
      <c r="Q41" s="219">
        <v>2256206.5499999998</v>
      </c>
      <c r="R41" s="212">
        <v>1631731.94</v>
      </c>
      <c r="S41" s="212">
        <v>2559246.2000000002</v>
      </c>
      <c r="T41" s="212">
        <v>452992</v>
      </c>
      <c r="U41" s="212">
        <v>512738.55</v>
      </c>
      <c r="V41" s="212">
        <v>0</v>
      </c>
      <c r="W41" s="212">
        <v>1765568.65</v>
      </c>
      <c r="X41" s="212">
        <v>0</v>
      </c>
      <c r="Y41" s="212">
        <v>715614</v>
      </c>
      <c r="Z41" s="212">
        <v>0</v>
      </c>
      <c r="AA41" s="212">
        <v>64947.37000000001</v>
      </c>
      <c r="AB41" s="212">
        <v>1773865.9700000002</v>
      </c>
      <c r="AC41" s="219">
        <v>33409130.960000005</v>
      </c>
    </row>
    <row r="42" spans="1:29">
      <c r="A42" s="295">
        <v>33</v>
      </c>
      <c r="B42" s="237">
        <v>41</v>
      </c>
      <c r="C42" s="237">
        <v>4</v>
      </c>
      <c r="D42" s="212" t="s">
        <v>53</v>
      </c>
      <c r="E42" s="212" t="s">
        <v>212</v>
      </c>
      <c r="F42" s="282" t="s">
        <v>344</v>
      </c>
      <c r="G42" s="212">
        <v>7863923.3599999994</v>
      </c>
      <c r="H42" s="212">
        <v>2607163</v>
      </c>
      <c r="I42" s="212">
        <v>4555300</v>
      </c>
      <c r="J42" s="212">
        <v>511172.36</v>
      </c>
      <c r="K42" s="219">
        <v>7673635.3600000003</v>
      </c>
      <c r="L42" s="212">
        <v>15090</v>
      </c>
      <c r="M42" s="212">
        <v>2194769.98</v>
      </c>
      <c r="N42" s="219"/>
      <c r="O42" s="212">
        <v>2883164.44</v>
      </c>
      <c r="P42" s="212">
        <v>1137926</v>
      </c>
      <c r="Q42" s="219">
        <v>4021090.44</v>
      </c>
      <c r="R42" s="212">
        <v>1330967.75</v>
      </c>
      <c r="S42" s="212">
        <v>1130705.03</v>
      </c>
      <c r="T42" s="212">
        <v>314984</v>
      </c>
      <c r="U42" s="212">
        <v>566780.92999999993</v>
      </c>
      <c r="V42" s="212">
        <v>77738.510000000009</v>
      </c>
      <c r="W42" s="212">
        <v>392244</v>
      </c>
      <c r="X42" s="212">
        <v>0</v>
      </c>
      <c r="Y42" s="212">
        <v>544866</v>
      </c>
      <c r="Z42" s="212">
        <v>0</v>
      </c>
      <c r="AA42" s="212">
        <v>56257.14</v>
      </c>
      <c r="AB42" s="212">
        <v>2370487.9700000002</v>
      </c>
      <c r="AC42" s="219">
        <v>28553540.470000003</v>
      </c>
    </row>
    <row r="43" spans="1:29">
      <c r="A43" s="295">
        <v>67</v>
      </c>
      <c r="B43" s="237">
        <v>42</v>
      </c>
      <c r="C43" s="237">
        <v>4</v>
      </c>
      <c r="D43" s="212" t="s">
        <v>88</v>
      </c>
      <c r="E43" s="212" t="s">
        <v>182</v>
      </c>
      <c r="F43" s="282" t="s">
        <v>310</v>
      </c>
      <c r="G43" s="212">
        <v>7140656.4400000004</v>
      </c>
      <c r="H43" s="212">
        <v>3525417.5</v>
      </c>
      <c r="I43" s="212">
        <v>5169702.5</v>
      </c>
      <c r="J43" s="212">
        <v>517100.35</v>
      </c>
      <c r="K43" s="219">
        <v>9212220.3499999996</v>
      </c>
      <c r="L43" s="212">
        <v>247179.31</v>
      </c>
      <c r="M43" s="212">
        <v>2609812.85</v>
      </c>
      <c r="N43" s="219"/>
      <c r="O43" s="212">
        <v>1019755.71</v>
      </c>
      <c r="P43" s="212">
        <v>2698720.52</v>
      </c>
      <c r="Q43" s="219">
        <v>3718476.23</v>
      </c>
      <c r="R43" s="212">
        <v>1193117</v>
      </c>
      <c r="S43" s="212">
        <v>886066.03</v>
      </c>
      <c r="T43" s="212">
        <v>162613</v>
      </c>
      <c r="U43" s="212">
        <v>699138.21</v>
      </c>
      <c r="V43" s="212">
        <v>370066</v>
      </c>
      <c r="W43" s="212">
        <v>413372.8</v>
      </c>
      <c r="X43" s="212">
        <v>0</v>
      </c>
      <c r="Y43" s="212">
        <v>87800</v>
      </c>
      <c r="Z43" s="212">
        <v>0</v>
      </c>
      <c r="AA43" s="212">
        <v>481407.34</v>
      </c>
      <c r="AB43" s="212">
        <v>2512868.2400000007</v>
      </c>
      <c r="AC43" s="219">
        <v>29734793.800000004</v>
      </c>
    </row>
    <row r="44" spans="1:29">
      <c r="A44" s="295">
        <v>77</v>
      </c>
      <c r="B44" s="237">
        <v>43</v>
      </c>
      <c r="C44" s="237">
        <v>5</v>
      </c>
      <c r="D44" s="212" t="s">
        <v>45</v>
      </c>
      <c r="E44" s="212" t="s">
        <v>191</v>
      </c>
      <c r="F44" s="282" t="s">
        <v>320</v>
      </c>
      <c r="G44" s="212">
        <v>10449231.789999999</v>
      </c>
      <c r="H44" s="212">
        <v>3228561.87</v>
      </c>
      <c r="I44" s="212">
        <v>4308836.87</v>
      </c>
      <c r="J44" s="212">
        <v>644993.9</v>
      </c>
      <c r="K44" s="219">
        <v>8182392.6400000006</v>
      </c>
      <c r="L44" s="212">
        <v>74212.5</v>
      </c>
      <c r="M44" s="212">
        <v>2808861.27</v>
      </c>
      <c r="N44" s="219"/>
      <c r="O44" s="212">
        <v>940133.12</v>
      </c>
      <c r="P44" s="212">
        <v>1579622.59</v>
      </c>
      <c r="Q44" s="219">
        <v>2519755.71</v>
      </c>
      <c r="R44" s="212">
        <v>728929.18</v>
      </c>
      <c r="S44" s="212">
        <v>187600.32</v>
      </c>
      <c r="T44" s="212">
        <v>316410</v>
      </c>
      <c r="U44" s="212">
        <v>553725.87</v>
      </c>
      <c r="V44" s="212">
        <v>21787.05</v>
      </c>
      <c r="W44" s="212">
        <v>398951</v>
      </c>
      <c r="X44" s="212">
        <v>0</v>
      </c>
      <c r="Y44" s="212">
        <v>635886.30000000005</v>
      </c>
      <c r="Z44" s="212">
        <v>0</v>
      </c>
      <c r="AA44" s="212">
        <v>238061.45</v>
      </c>
      <c r="AB44" s="212">
        <v>2443327.1499999994</v>
      </c>
      <c r="AC44" s="219">
        <v>29559132.23</v>
      </c>
    </row>
    <row r="45" spans="1:29">
      <c r="A45" s="295">
        <v>17</v>
      </c>
      <c r="B45" s="237">
        <v>44</v>
      </c>
      <c r="C45" s="237">
        <v>5</v>
      </c>
      <c r="D45" s="212" t="s">
        <v>55</v>
      </c>
      <c r="E45" s="212" t="s">
        <v>174</v>
      </c>
      <c r="F45" s="282" t="s">
        <v>301</v>
      </c>
      <c r="G45" s="212">
        <v>9328873.459999999</v>
      </c>
      <c r="H45" s="212">
        <v>3508648.08</v>
      </c>
      <c r="I45" s="212">
        <v>4910698.6400000006</v>
      </c>
      <c r="J45" s="212">
        <v>932112.51</v>
      </c>
      <c r="K45" s="219">
        <v>9351459.2300000004</v>
      </c>
      <c r="L45" s="212">
        <v>119522.22</v>
      </c>
      <c r="M45" s="212">
        <v>2870716.47</v>
      </c>
      <c r="N45" s="219"/>
      <c r="O45" s="212">
        <v>1050194.1099999999</v>
      </c>
      <c r="P45" s="212">
        <v>1268429.46</v>
      </c>
      <c r="Q45" s="219">
        <v>2318623.5699999998</v>
      </c>
      <c r="R45" s="212">
        <v>1211348.8999999999</v>
      </c>
      <c r="S45" s="212">
        <v>4371325.6099999994</v>
      </c>
      <c r="T45" s="212">
        <v>383762</v>
      </c>
      <c r="U45" s="212">
        <v>735795.72000000009</v>
      </c>
      <c r="V45" s="212">
        <v>150801.04999999999</v>
      </c>
      <c r="W45" s="212">
        <v>1860853.41</v>
      </c>
      <c r="X45" s="212">
        <v>0</v>
      </c>
      <c r="Y45" s="212">
        <v>59600</v>
      </c>
      <c r="Z45" s="212">
        <v>0</v>
      </c>
      <c r="AA45" s="212">
        <v>393993.25000000006</v>
      </c>
      <c r="AB45" s="212">
        <v>2129559.81</v>
      </c>
      <c r="AC45" s="219">
        <v>35286234.699999996</v>
      </c>
    </row>
    <row r="46" spans="1:29">
      <c r="A46" s="295">
        <v>18</v>
      </c>
      <c r="B46" s="237">
        <v>45</v>
      </c>
      <c r="C46" s="237">
        <v>5</v>
      </c>
      <c r="D46" s="212" t="s">
        <v>55</v>
      </c>
      <c r="E46" s="212" t="s">
        <v>175</v>
      </c>
      <c r="F46" s="282" t="s">
        <v>302</v>
      </c>
      <c r="G46" s="212">
        <v>8257503.3000000007</v>
      </c>
      <c r="H46" s="212">
        <v>2561634</v>
      </c>
      <c r="I46" s="212">
        <v>5248277</v>
      </c>
      <c r="J46" s="212">
        <v>553673.93999999994</v>
      </c>
      <c r="K46" s="219">
        <v>8363584.9399999995</v>
      </c>
      <c r="L46" s="212">
        <v>199999</v>
      </c>
      <c r="M46" s="212">
        <v>3447956.57</v>
      </c>
      <c r="N46" s="219"/>
      <c r="O46" s="212">
        <v>1775015.09</v>
      </c>
      <c r="P46" s="212">
        <v>851431.5</v>
      </c>
      <c r="Q46" s="219">
        <v>2626446.59</v>
      </c>
      <c r="R46" s="212">
        <v>1299374.67</v>
      </c>
      <c r="S46" s="212">
        <v>2901118.5900000003</v>
      </c>
      <c r="T46" s="212">
        <v>1107404.6000000001</v>
      </c>
      <c r="U46" s="212">
        <v>487589.11000000004</v>
      </c>
      <c r="V46" s="212">
        <v>52698.57</v>
      </c>
      <c r="W46" s="212">
        <v>1429105.8299999998</v>
      </c>
      <c r="X46" s="212">
        <v>0</v>
      </c>
      <c r="Y46" s="212">
        <v>768675.99</v>
      </c>
      <c r="Z46" s="212">
        <v>0</v>
      </c>
      <c r="AA46" s="212">
        <v>72584.09</v>
      </c>
      <c r="AB46" s="212">
        <v>2355012.7100000004</v>
      </c>
      <c r="AC46" s="219">
        <v>33369054.559999999</v>
      </c>
    </row>
    <row r="47" spans="1:29">
      <c r="A47" s="295">
        <v>48</v>
      </c>
      <c r="B47" s="237">
        <v>46</v>
      </c>
      <c r="C47" s="237">
        <v>5</v>
      </c>
      <c r="D47" s="212" t="s">
        <v>49</v>
      </c>
      <c r="E47" s="212" t="s">
        <v>232</v>
      </c>
      <c r="F47" s="282" t="s">
        <v>368</v>
      </c>
      <c r="G47" s="212">
        <v>11678214.619999999</v>
      </c>
      <c r="H47" s="212">
        <v>3225712.71</v>
      </c>
      <c r="I47" s="212">
        <v>3959579</v>
      </c>
      <c r="J47" s="212">
        <v>706432</v>
      </c>
      <c r="K47" s="219">
        <v>7891723.71</v>
      </c>
      <c r="L47" s="212">
        <v>15060</v>
      </c>
      <c r="M47" s="212">
        <v>2592799.12</v>
      </c>
      <c r="N47" s="219"/>
      <c r="O47" s="212">
        <v>921285.76</v>
      </c>
      <c r="P47" s="212">
        <v>1559332.93</v>
      </c>
      <c r="Q47" s="219">
        <v>2480618.69</v>
      </c>
      <c r="R47" s="212">
        <v>945737.2</v>
      </c>
      <c r="S47" s="212">
        <v>877169.92</v>
      </c>
      <c r="T47" s="212">
        <v>363895</v>
      </c>
      <c r="U47" s="212">
        <v>765586.17999999993</v>
      </c>
      <c r="V47" s="212">
        <v>22404.34</v>
      </c>
      <c r="W47" s="212">
        <v>404536</v>
      </c>
      <c r="X47" s="212">
        <v>0</v>
      </c>
      <c r="Y47" s="212">
        <v>0</v>
      </c>
      <c r="Z47" s="212">
        <v>0</v>
      </c>
      <c r="AA47" s="212">
        <v>128780.56</v>
      </c>
      <c r="AB47" s="212">
        <v>2051551.09</v>
      </c>
      <c r="AC47" s="219">
        <v>30218076.43</v>
      </c>
    </row>
    <row r="48" spans="1:29">
      <c r="A48" s="295">
        <v>6</v>
      </c>
      <c r="B48" s="237">
        <v>47</v>
      </c>
      <c r="C48" s="237">
        <v>5</v>
      </c>
      <c r="D48" s="212" t="s">
        <v>51</v>
      </c>
      <c r="E48" s="212" t="s">
        <v>241</v>
      </c>
      <c r="F48" s="282" t="s">
        <v>378</v>
      </c>
      <c r="G48" s="212">
        <v>11040270.300000001</v>
      </c>
      <c r="H48" s="212">
        <v>2823587.12</v>
      </c>
      <c r="I48" s="212">
        <v>5127700.5199999996</v>
      </c>
      <c r="J48" s="212">
        <v>602203.37</v>
      </c>
      <c r="K48" s="219">
        <v>8553491.0099999998</v>
      </c>
      <c r="L48" s="212">
        <v>76488.75</v>
      </c>
      <c r="M48" s="212">
        <v>4029637.03</v>
      </c>
      <c r="N48" s="219"/>
      <c r="O48" s="212">
        <v>1851359.68</v>
      </c>
      <c r="P48" s="212">
        <v>1540532</v>
      </c>
      <c r="Q48" s="219">
        <v>3391891.6799999997</v>
      </c>
      <c r="R48" s="212">
        <v>960077.74</v>
      </c>
      <c r="S48" s="212">
        <v>1022671.74</v>
      </c>
      <c r="T48" s="212">
        <v>340865</v>
      </c>
      <c r="U48" s="212">
        <v>867427.74</v>
      </c>
      <c r="V48" s="212">
        <v>24499.23</v>
      </c>
      <c r="W48" s="212">
        <v>2839980.0199999996</v>
      </c>
      <c r="X48" s="212">
        <v>0</v>
      </c>
      <c r="Y48" s="212">
        <v>2297714.9500000002</v>
      </c>
      <c r="Z48" s="212">
        <v>0</v>
      </c>
      <c r="AA48" s="212">
        <v>30258.690000000002</v>
      </c>
      <c r="AB48" s="212">
        <v>1297532.3899999999</v>
      </c>
      <c r="AC48" s="219">
        <v>36772806.269999996</v>
      </c>
    </row>
    <row r="49" spans="1:29">
      <c r="A49" s="295">
        <v>10</v>
      </c>
      <c r="B49" s="237">
        <v>48</v>
      </c>
      <c r="C49" s="237">
        <v>5</v>
      </c>
      <c r="D49" s="212" t="s">
        <v>51</v>
      </c>
      <c r="E49" s="212" t="s">
        <v>245</v>
      </c>
      <c r="F49" s="282" t="s">
        <v>382</v>
      </c>
      <c r="G49" s="212">
        <v>9368990</v>
      </c>
      <c r="H49" s="212">
        <v>4402639.76</v>
      </c>
      <c r="I49" s="212">
        <v>5620262.0899999999</v>
      </c>
      <c r="J49" s="212">
        <v>595734.1</v>
      </c>
      <c r="K49" s="219">
        <v>10618635.949999999</v>
      </c>
      <c r="L49" s="212">
        <v>149940</v>
      </c>
      <c r="M49" s="212">
        <v>3137878.22</v>
      </c>
      <c r="N49" s="219"/>
      <c r="O49" s="212">
        <v>701831.89</v>
      </c>
      <c r="P49" s="212">
        <v>3348829.14</v>
      </c>
      <c r="Q49" s="219">
        <v>4050661.0300000003</v>
      </c>
      <c r="R49" s="212">
        <v>2754800.72</v>
      </c>
      <c r="S49" s="212">
        <v>3093574.91</v>
      </c>
      <c r="T49" s="212">
        <v>444154</v>
      </c>
      <c r="U49" s="212">
        <v>874585.79999999993</v>
      </c>
      <c r="V49" s="212">
        <v>41915</v>
      </c>
      <c r="W49" s="212">
        <v>465342</v>
      </c>
      <c r="X49" s="212">
        <v>0</v>
      </c>
      <c r="Y49" s="212">
        <v>3456615.37</v>
      </c>
      <c r="Z49" s="212">
        <v>0</v>
      </c>
      <c r="AA49" s="212">
        <v>85643.8</v>
      </c>
      <c r="AB49" s="212">
        <v>3043430.97</v>
      </c>
      <c r="AC49" s="219">
        <v>41586167.769999988</v>
      </c>
    </row>
    <row r="50" spans="1:29">
      <c r="A50" s="295">
        <v>64</v>
      </c>
      <c r="B50" s="237">
        <v>49</v>
      </c>
      <c r="C50" s="237">
        <v>6</v>
      </c>
      <c r="D50" s="212" t="s">
        <v>88</v>
      </c>
      <c r="E50" s="212" t="s">
        <v>179</v>
      </c>
      <c r="F50" s="282" t="s">
        <v>307</v>
      </c>
      <c r="G50" s="212">
        <v>11075886.299999999</v>
      </c>
      <c r="H50" s="212">
        <v>2746132</v>
      </c>
      <c r="I50" s="212">
        <v>5609925</v>
      </c>
      <c r="J50" s="212">
        <v>629345.11999999988</v>
      </c>
      <c r="K50" s="219">
        <v>8985402.1199999992</v>
      </c>
      <c r="L50" s="212">
        <v>34843.199999999997</v>
      </c>
      <c r="M50" s="212">
        <v>4741049.59</v>
      </c>
      <c r="N50" s="219"/>
      <c r="O50" s="212">
        <v>1301523.8</v>
      </c>
      <c r="P50" s="212">
        <v>1131714.03</v>
      </c>
      <c r="Q50" s="219">
        <v>2433237.83</v>
      </c>
      <c r="R50" s="212">
        <v>2230257.25</v>
      </c>
      <c r="S50" s="212">
        <v>2134315.7599999998</v>
      </c>
      <c r="T50" s="212">
        <v>583207.6</v>
      </c>
      <c r="U50" s="212">
        <v>997761.15</v>
      </c>
      <c r="V50" s="212">
        <v>114084</v>
      </c>
      <c r="W50" s="212">
        <v>571294.5</v>
      </c>
      <c r="X50" s="212">
        <v>0</v>
      </c>
      <c r="Y50" s="212">
        <v>214500</v>
      </c>
      <c r="Z50" s="212">
        <v>0</v>
      </c>
      <c r="AA50" s="212">
        <v>84201.090000000011</v>
      </c>
      <c r="AB50" s="212">
        <v>3209685.16</v>
      </c>
      <c r="AC50" s="219">
        <v>37409725.549999997</v>
      </c>
    </row>
    <row r="51" spans="1:29">
      <c r="A51" s="295">
        <v>66</v>
      </c>
      <c r="B51" s="237">
        <v>50</v>
      </c>
      <c r="C51" s="237">
        <v>6</v>
      </c>
      <c r="D51" s="212" t="s">
        <v>88</v>
      </c>
      <c r="E51" s="212" t="s">
        <v>181</v>
      </c>
      <c r="F51" s="282" t="s">
        <v>309</v>
      </c>
      <c r="G51" s="212">
        <v>11286947.060000001</v>
      </c>
      <c r="H51" s="212">
        <v>3418326</v>
      </c>
      <c r="I51" s="212">
        <v>6646932.25</v>
      </c>
      <c r="J51" s="212">
        <v>658648.8600000001</v>
      </c>
      <c r="K51" s="219">
        <v>10723907.109999999</v>
      </c>
      <c r="L51" s="212">
        <v>84564</v>
      </c>
      <c r="M51" s="212">
        <v>4171291.5</v>
      </c>
      <c r="N51" s="219"/>
      <c r="O51" s="212">
        <v>1484104.51</v>
      </c>
      <c r="P51" s="212">
        <v>1725701</v>
      </c>
      <c r="Q51" s="219">
        <v>3209805.51</v>
      </c>
      <c r="R51" s="212">
        <v>3323842.09</v>
      </c>
      <c r="S51" s="212">
        <v>1398086.79</v>
      </c>
      <c r="T51" s="212">
        <v>759514</v>
      </c>
      <c r="U51" s="212">
        <v>802140.48</v>
      </c>
      <c r="V51" s="212">
        <v>253764.67</v>
      </c>
      <c r="W51" s="212">
        <v>1055435.0899999999</v>
      </c>
      <c r="X51" s="212">
        <v>0</v>
      </c>
      <c r="Y51" s="212">
        <v>1106269.8799999999</v>
      </c>
      <c r="Z51" s="212">
        <v>0</v>
      </c>
      <c r="AA51" s="212">
        <v>194678.83</v>
      </c>
      <c r="AB51" s="212">
        <v>2860431.8600000003</v>
      </c>
      <c r="AC51" s="219">
        <v>41230678.869999997</v>
      </c>
    </row>
    <row r="52" spans="1:29">
      <c r="A52" s="295">
        <v>73</v>
      </c>
      <c r="B52" s="237">
        <v>51</v>
      </c>
      <c r="C52" s="237">
        <v>6</v>
      </c>
      <c r="D52" s="212" t="s">
        <v>45</v>
      </c>
      <c r="E52" s="212" t="s">
        <v>187</v>
      </c>
      <c r="F52" s="282" t="s">
        <v>316</v>
      </c>
      <c r="G52" s="212">
        <v>9593440.629999999</v>
      </c>
      <c r="H52" s="212">
        <v>2991859.75</v>
      </c>
      <c r="I52" s="212">
        <v>5020197.25</v>
      </c>
      <c r="J52" s="212">
        <v>549857.73</v>
      </c>
      <c r="K52" s="219">
        <v>8561914.7300000004</v>
      </c>
      <c r="L52" s="212">
        <v>88024.4</v>
      </c>
      <c r="M52" s="212">
        <v>3078348.59</v>
      </c>
      <c r="N52" s="219"/>
      <c r="O52" s="212">
        <v>1018992.89</v>
      </c>
      <c r="P52" s="212">
        <v>1764271.4</v>
      </c>
      <c r="Q52" s="219">
        <v>2783264.29</v>
      </c>
      <c r="R52" s="212">
        <v>809330.28</v>
      </c>
      <c r="S52" s="212">
        <v>1122196.8900000001</v>
      </c>
      <c r="T52" s="212">
        <v>150190</v>
      </c>
      <c r="U52" s="212">
        <v>789623.58</v>
      </c>
      <c r="V52" s="212">
        <v>174931.89</v>
      </c>
      <c r="W52" s="212">
        <v>93867.199999999997</v>
      </c>
      <c r="X52" s="212">
        <v>0</v>
      </c>
      <c r="Y52" s="212">
        <v>262541</v>
      </c>
      <c r="Z52" s="212">
        <v>0</v>
      </c>
      <c r="AA52" s="212">
        <v>189747.66</v>
      </c>
      <c r="AB52" s="212">
        <v>2753161.3000000003</v>
      </c>
      <c r="AC52" s="219">
        <v>30450582.439999998</v>
      </c>
    </row>
    <row r="53" spans="1:29">
      <c r="A53" s="295">
        <v>24</v>
      </c>
      <c r="B53" s="237">
        <v>52</v>
      </c>
      <c r="C53" s="237">
        <v>6</v>
      </c>
      <c r="D53" s="212" t="s">
        <v>53</v>
      </c>
      <c r="E53" s="212" t="s">
        <v>204</v>
      </c>
      <c r="F53" s="282" t="s">
        <v>335</v>
      </c>
      <c r="G53" s="212">
        <v>8413251.540000001</v>
      </c>
      <c r="H53" s="212">
        <v>3572460</v>
      </c>
      <c r="I53" s="212">
        <v>5959675.29</v>
      </c>
      <c r="J53" s="212">
        <v>519538.6</v>
      </c>
      <c r="K53" s="219">
        <v>10051673.889999999</v>
      </c>
      <c r="L53" s="212">
        <v>168829.8</v>
      </c>
      <c r="M53" s="212">
        <v>2547213.17</v>
      </c>
      <c r="N53" s="219"/>
      <c r="O53" s="212">
        <v>1392431.24</v>
      </c>
      <c r="P53" s="212">
        <v>1432097.6</v>
      </c>
      <c r="Q53" s="219">
        <v>2824528.84</v>
      </c>
      <c r="R53" s="212">
        <v>1363223.5</v>
      </c>
      <c r="S53" s="212">
        <v>806062.71</v>
      </c>
      <c r="T53" s="212">
        <v>542817.5</v>
      </c>
      <c r="U53" s="212">
        <v>1157020.0799999998</v>
      </c>
      <c r="V53" s="212">
        <v>314693.42</v>
      </c>
      <c r="W53" s="212">
        <v>2785926.96</v>
      </c>
      <c r="X53" s="212">
        <v>0</v>
      </c>
      <c r="Y53" s="212">
        <v>600000</v>
      </c>
      <c r="Z53" s="212">
        <v>0</v>
      </c>
      <c r="AA53" s="212">
        <v>166431.85</v>
      </c>
      <c r="AB53" s="212">
        <v>2427502.9000000004</v>
      </c>
      <c r="AC53" s="219">
        <v>34169176.160000004</v>
      </c>
    </row>
    <row r="54" spans="1:29">
      <c r="A54" s="295">
        <v>14</v>
      </c>
      <c r="B54" s="237">
        <v>53</v>
      </c>
      <c r="C54" s="237">
        <v>6</v>
      </c>
      <c r="D54" s="212" t="s">
        <v>55</v>
      </c>
      <c r="E54" s="212" t="s">
        <v>171</v>
      </c>
      <c r="F54" s="282" t="s">
        <v>298</v>
      </c>
      <c r="G54" s="212">
        <v>8894668.6099999994</v>
      </c>
      <c r="H54" s="212">
        <v>3106773</v>
      </c>
      <c r="I54" s="212">
        <v>5341604</v>
      </c>
      <c r="J54" s="212">
        <v>540053.1</v>
      </c>
      <c r="K54" s="219">
        <v>8988430.0999999996</v>
      </c>
      <c r="L54" s="212">
        <v>25688</v>
      </c>
      <c r="M54" s="212">
        <v>3478270.9</v>
      </c>
      <c r="N54" s="219"/>
      <c r="O54" s="212">
        <v>1539092.96</v>
      </c>
      <c r="P54" s="212">
        <v>1829489.14</v>
      </c>
      <c r="Q54" s="219">
        <v>3368582.0999999996</v>
      </c>
      <c r="R54" s="212">
        <v>1126988.3500000001</v>
      </c>
      <c r="S54" s="212">
        <v>2897704.87</v>
      </c>
      <c r="T54" s="212">
        <v>1210610</v>
      </c>
      <c r="U54" s="212">
        <v>732721.6</v>
      </c>
      <c r="V54" s="212">
        <v>58887.54</v>
      </c>
      <c r="W54" s="212">
        <v>3415081.15</v>
      </c>
      <c r="X54" s="212">
        <v>0</v>
      </c>
      <c r="Y54" s="212">
        <v>622814.87</v>
      </c>
      <c r="Z54" s="212">
        <v>0</v>
      </c>
      <c r="AA54" s="212">
        <v>169157.5</v>
      </c>
      <c r="AB54" s="212">
        <v>1974392.23</v>
      </c>
      <c r="AC54" s="219">
        <v>36963997.82</v>
      </c>
    </row>
    <row r="55" spans="1:29">
      <c r="A55" s="295">
        <v>7</v>
      </c>
      <c r="B55" s="237">
        <v>54</v>
      </c>
      <c r="C55" s="237">
        <v>6</v>
      </c>
      <c r="D55" s="212" t="s">
        <v>51</v>
      </c>
      <c r="E55" s="212" t="s">
        <v>242</v>
      </c>
      <c r="F55" s="282" t="s">
        <v>379</v>
      </c>
      <c r="G55" s="212">
        <v>14555332.199999999</v>
      </c>
      <c r="H55" s="212">
        <v>2679450</v>
      </c>
      <c r="I55" s="212">
        <v>6796765</v>
      </c>
      <c r="J55" s="212">
        <v>866317.09</v>
      </c>
      <c r="K55" s="219">
        <v>10342532.09</v>
      </c>
      <c r="L55" s="212">
        <v>264198</v>
      </c>
      <c r="M55" s="212">
        <v>3481105.48</v>
      </c>
      <c r="N55" s="219"/>
      <c r="O55" s="212">
        <v>1374842.2399999998</v>
      </c>
      <c r="P55" s="212">
        <v>2021645.1</v>
      </c>
      <c r="Q55" s="219">
        <v>3396487.34</v>
      </c>
      <c r="R55" s="212">
        <v>1915075.5899999999</v>
      </c>
      <c r="S55" s="212">
        <v>985793.93</v>
      </c>
      <c r="T55" s="212">
        <v>1398901.4</v>
      </c>
      <c r="U55" s="212">
        <v>528644.77</v>
      </c>
      <c r="V55" s="212">
        <v>120012</v>
      </c>
      <c r="W55" s="212">
        <v>3390926</v>
      </c>
      <c r="X55" s="212">
        <v>0</v>
      </c>
      <c r="Y55" s="212">
        <v>6205959.4000000004</v>
      </c>
      <c r="Z55" s="212">
        <v>0</v>
      </c>
      <c r="AA55" s="212">
        <v>22746.89</v>
      </c>
      <c r="AB55" s="212">
        <v>1553230.6</v>
      </c>
      <c r="AC55" s="219">
        <v>48160945.690000005</v>
      </c>
    </row>
    <row r="56" spans="1:29">
      <c r="A56" s="295">
        <v>69</v>
      </c>
      <c r="B56" s="237">
        <v>55</v>
      </c>
      <c r="C56" s="237">
        <v>7</v>
      </c>
      <c r="D56" s="212" t="s">
        <v>45</v>
      </c>
      <c r="E56" s="212" t="s">
        <v>184</v>
      </c>
      <c r="F56" s="282" t="s">
        <v>312</v>
      </c>
      <c r="G56" s="212">
        <v>11891131.029999999</v>
      </c>
      <c r="H56" s="212">
        <v>4534433.93</v>
      </c>
      <c r="I56" s="212">
        <v>6074545</v>
      </c>
      <c r="J56" s="212">
        <v>743842.3</v>
      </c>
      <c r="K56" s="219">
        <v>11352821.23</v>
      </c>
      <c r="L56" s="212">
        <v>54186</v>
      </c>
      <c r="M56" s="212">
        <v>4506133.3099999996</v>
      </c>
      <c r="N56" s="219"/>
      <c r="O56" s="212">
        <v>1522405.77</v>
      </c>
      <c r="P56" s="212">
        <v>1911741.25</v>
      </c>
      <c r="Q56" s="219">
        <v>3434147.02</v>
      </c>
      <c r="R56" s="212">
        <v>1763781.06</v>
      </c>
      <c r="S56" s="212">
        <v>1845049.98</v>
      </c>
      <c r="T56" s="212">
        <v>839130.7</v>
      </c>
      <c r="U56" s="212">
        <v>1039724.0199999999</v>
      </c>
      <c r="V56" s="212">
        <v>6</v>
      </c>
      <c r="W56" s="212">
        <v>5146936.25</v>
      </c>
      <c r="X56" s="212">
        <v>0</v>
      </c>
      <c r="Y56" s="212">
        <v>272425.25</v>
      </c>
      <c r="Z56" s="212">
        <v>0</v>
      </c>
      <c r="AA56" s="212">
        <v>87707.47</v>
      </c>
      <c r="AB56" s="212">
        <v>2879249.1499999994</v>
      </c>
      <c r="AC56" s="219">
        <v>45112428.469999999</v>
      </c>
    </row>
    <row r="57" spans="1:29">
      <c r="A57" s="295">
        <v>70</v>
      </c>
      <c r="B57" s="237">
        <v>56</v>
      </c>
      <c r="C57" s="237">
        <v>7</v>
      </c>
      <c r="D57" s="212" t="s">
        <v>45</v>
      </c>
      <c r="E57" s="212" t="s">
        <v>185</v>
      </c>
      <c r="F57" s="282" t="s">
        <v>313</v>
      </c>
      <c r="G57" s="212">
        <v>11672333.23</v>
      </c>
      <c r="H57" s="212">
        <v>4795890</v>
      </c>
      <c r="I57" s="212">
        <v>5287102</v>
      </c>
      <c r="J57" s="212">
        <v>829863.45</v>
      </c>
      <c r="K57" s="219">
        <v>10912855.449999999</v>
      </c>
      <c r="L57" s="212">
        <v>100951.93</v>
      </c>
      <c r="M57" s="212">
        <v>2912563.73</v>
      </c>
      <c r="N57" s="219"/>
      <c r="O57" s="212">
        <v>2036287.58</v>
      </c>
      <c r="P57" s="212">
        <v>1358067</v>
      </c>
      <c r="Q57" s="219">
        <v>3394354.58</v>
      </c>
      <c r="R57" s="212">
        <v>1467031.59</v>
      </c>
      <c r="S57" s="212">
        <v>506182.58999999997</v>
      </c>
      <c r="T57" s="212">
        <v>247350</v>
      </c>
      <c r="U57" s="212">
        <v>621739.68999999994</v>
      </c>
      <c r="V57" s="212">
        <v>116905.01000000001</v>
      </c>
      <c r="W57" s="212">
        <v>808156.35</v>
      </c>
      <c r="X57" s="212">
        <v>0</v>
      </c>
      <c r="Y57" s="212">
        <v>654400</v>
      </c>
      <c r="Z57" s="212">
        <v>0</v>
      </c>
      <c r="AA57" s="212">
        <v>206523.47</v>
      </c>
      <c r="AB57" s="212">
        <v>1865698.3899999997</v>
      </c>
      <c r="AC57" s="219">
        <v>35487046.010000005</v>
      </c>
    </row>
    <row r="58" spans="1:29">
      <c r="A58" s="295">
        <v>78</v>
      </c>
      <c r="B58" s="237">
        <v>57</v>
      </c>
      <c r="C58" s="237">
        <v>7</v>
      </c>
      <c r="D58" s="212" t="s">
        <v>45</v>
      </c>
      <c r="E58" s="212" t="s">
        <v>192</v>
      </c>
      <c r="F58" s="282" t="s">
        <v>321</v>
      </c>
      <c r="G58" s="212">
        <v>11883865.33</v>
      </c>
      <c r="H58" s="212">
        <v>3764146.2</v>
      </c>
      <c r="I58" s="212">
        <v>5926064</v>
      </c>
      <c r="J58" s="212">
        <v>713711.45</v>
      </c>
      <c r="K58" s="219">
        <v>10403921.649999999</v>
      </c>
      <c r="L58" s="212">
        <v>37579</v>
      </c>
      <c r="M58" s="212">
        <v>3463738.62</v>
      </c>
      <c r="N58" s="219"/>
      <c r="O58" s="212">
        <v>1020924.41</v>
      </c>
      <c r="P58" s="212">
        <v>2322131</v>
      </c>
      <c r="Q58" s="219">
        <v>3343055.41</v>
      </c>
      <c r="R58" s="212">
        <v>4184825.26</v>
      </c>
      <c r="S58" s="212">
        <v>7152147</v>
      </c>
      <c r="T58" s="212">
        <v>393730</v>
      </c>
      <c r="U58" s="212">
        <v>903196.41</v>
      </c>
      <c r="V58" s="212">
        <v>911.02</v>
      </c>
      <c r="W58" s="212">
        <v>632647.17000000004</v>
      </c>
      <c r="X58" s="212">
        <v>0</v>
      </c>
      <c r="Y58" s="212">
        <v>2533254.3299999996</v>
      </c>
      <c r="Z58" s="212">
        <v>0</v>
      </c>
      <c r="AA58" s="212">
        <v>538106.35</v>
      </c>
      <c r="AB58" s="212">
        <v>2688010.9100000006</v>
      </c>
      <c r="AC58" s="219">
        <v>48158988.460000001</v>
      </c>
    </row>
    <row r="59" spans="1:29">
      <c r="A59" s="295">
        <v>80</v>
      </c>
      <c r="B59" s="237">
        <v>58</v>
      </c>
      <c r="C59" s="237">
        <v>7</v>
      </c>
      <c r="D59" s="212" t="s">
        <v>45</v>
      </c>
      <c r="E59" s="212" t="s">
        <v>194</v>
      </c>
      <c r="F59" s="282" t="s">
        <v>323</v>
      </c>
      <c r="G59" s="212">
        <v>13541040.960000001</v>
      </c>
      <c r="H59" s="212">
        <v>4013740</v>
      </c>
      <c r="I59" s="212">
        <v>7481494.5</v>
      </c>
      <c r="J59" s="212">
        <v>796376.6</v>
      </c>
      <c r="K59" s="219">
        <v>12291611.1</v>
      </c>
      <c r="L59" s="212">
        <v>250810</v>
      </c>
      <c r="M59" s="212">
        <v>3627732.52</v>
      </c>
      <c r="N59" s="219"/>
      <c r="O59" s="212">
        <v>943167.96</v>
      </c>
      <c r="P59" s="212">
        <v>1670022.89</v>
      </c>
      <c r="Q59" s="219">
        <v>2613190.8499999996</v>
      </c>
      <c r="R59" s="212">
        <v>1158072.1499999999</v>
      </c>
      <c r="S59" s="212">
        <v>666984.71</v>
      </c>
      <c r="T59" s="212">
        <v>179936.5</v>
      </c>
      <c r="U59" s="212">
        <v>1133360.6300000001</v>
      </c>
      <c r="V59" s="212">
        <v>18959.61</v>
      </c>
      <c r="W59" s="212">
        <v>2529740.75</v>
      </c>
      <c r="X59" s="212">
        <v>0</v>
      </c>
      <c r="Y59" s="212">
        <v>1951669.11</v>
      </c>
      <c r="Z59" s="212">
        <v>0</v>
      </c>
      <c r="AA59" s="212">
        <v>942175.89999999991</v>
      </c>
      <c r="AB59" s="212">
        <v>2404239.1199999996</v>
      </c>
      <c r="AC59" s="219">
        <v>43309523.909999996</v>
      </c>
    </row>
    <row r="60" spans="1:29">
      <c r="A60" s="295">
        <v>31</v>
      </c>
      <c r="B60" s="237">
        <v>59</v>
      </c>
      <c r="C60" s="237">
        <v>7</v>
      </c>
      <c r="D60" s="212" t="s">
        <v>53</v>
      </c>
      <c r="E60" s="212" t="s">
        <v>210</v>
      </c>
      <c r="F60" s="282" t="s">
        <v>342</v>
      </c>
      <c r="G60" s="212">
        <v>8790019.540000001</v>
      </c>
      <c r="H60" s="212">
        <v>2853717.92</v>
      </c>
      <c r="I60" s="212">
        <v>7722515.4500000002</v>
      </c>
      <c r="J60" s="212">
        <v>563337.30000000005</v>
      </c>
      <c r="K60" s="219">
        <v>11139570.670000002</v>
      </c>
      <c r="L60" s="212">
        <v>67904</v>
      </c>
      <c r="M60" s="212">
        <v>3527371.03</v>
      </c>
      <c r="N60" s="219"/>
      <c r="O60" s="212">
        <v>1148048.27</v>
      </c>
      <c r="P60" s="212">
        <v>2145851</v>
      </c>
      <c r="Q60" s="219">
        <v>3293899.27</v>
      </c>
      <c r="R60" s="212">
        <v>1856206.3499999999</v>
      </c>
      <c r="S60" s="212">
        <v>588698.55000000005</v>
      </c>
      <c r="T60" s="212">
        <v>358043.9</v>
      </c>
      <c r="U60" s="212">
        <v>949924.45</v>
      </c>
      <c r="V60" s="212">
        <v>424295.93</v>
      </c>
      <c r="W60" s="212">
        <v>385689.75</v>
      </c>
      <c r="X60" s="212">
        <v>0</v>
      </c>
      <c r="Y60" s="212">
        <v>239278</v>
      </c>
      <c r="Z60" s="212">
        <v>0</v>
      </c>
      <c r="AA60" s="212">
        <v>58330.02</v>
      </c>
      <c r="AB60" s="212">
        <v>2206089.15</v>
      </c>
      <c r="AC60" s="219">
        <v>33885320.609999999</v>
      </c>
    </row>
    <row r="61" spans="1:29">
      <c r="A61" s="295">
        <v>63</v>
      </c>
      <c r="B61" s="237">
        <v>60</v>
      </c>
      <c r="C61" s="237">
        <v>8</v>
      </c>
      <c r="D61" s="212" t="s">
        <v>88</v>
      </c>
      <c r="E61" s="212" t="s">
        <v>178</v>
      </c>
      <c r="F61" s="282" t="s">
        <v>306</v>
      </c>
      <c r="G61" s="212">
        <v>14427942.300000001</v>
      </c>
      <c r="H61" s="212">
        <v>3615471</v>
      </c>
      <c r="I61" s="212">
        <v>8677478.25</v>
      </c>
      <c r="J61" s="212">
        <v>885888.97</v>
      </c>
      <c r="K61" s="219">
        <v>13178838.220000001</v>
      </c>
      <c r="L61" s="212">
        <v>49026</v>
      </c>
      <c r="M61" s="212">
        <v>5968896.5599999996</v>
      </c>
      <c r="N61" s="219"/>
      <c r="O61" s="212">
        <v>2177675.5300000003</v>
      </c>
      <c r="P61" s="212">
        <v>2009722.74</v>
      </c>
      <c r="Q61" s="219">
        <v>4187398.2700000005</v>
      </c>
      <c r="R61" s="212">
        <v>2074404.27</v>
      </c>
      <c r="S61" s="212">
        <v>2647964.14</v>
      </c>
      <c r="T61" s="212">
        <v>459708.4</v>
      </c>
      <c r="U61" s="212">
        <v>1519004.96</v>
      </c>
      <c r="V61" s="212">
        <v>207967.47999999998</v>
      </c>
      <c r="W61" s="212">
        <v>1312099.75</v>
      </c>
      <c r="X61" s="212">
        <v>0</v>
      </c>
      <c r="Y61" s="212">
        <v>502225</v>
      </c>
      <c r="Z61" s="212">
        <v>0</v>
      </c>
      <c r="AA61" s="212">
        <v>58964.86</v>
      </c>
      <c r="AB61" s="212">
        <v>3580634.77</v>
      </c>
      <c r="AC61" s="219">
        <v>50175074.980000012</v>
      </c>
    </row>
    <row r="62" spans="1:29">
      <c r="A62" s="295">
        <v>23</v>
      </c>
      <c r="B62" s="237">
        <v>61</v>
      </c>
      <c r="C62" s="237">
        <v>8</v>
      </c>
      <c r="D62" s="212" t="s">
        <v>53</v>
      </c>
      <c r="E62" s="212" t="s">
        <v>203</v>
      </c>
      <c r="F62" s="282" t="s">
        <v>334</v>
      </c>
      <c r="G62" s="212">
        <v>11102990.66</v>
      </c>
      <c r="H62" s="212">
        <v>5987807.0299999993</v>
      </c>
      <c r="I62" s="212">
        <v>6149672.75</v>
      </c>
      <c r="J62" s="212">
        <v>660928.05000000005</v>
      </c>
      <c r="K62" s="219">
        <v>12798407.83</v>
      </c>
      <c r="L62" s="212">
        <v>171034.8</v>
      </c>
      <c r="M62" s="212">
        <v>4852327.43</v>
      </c>
      <c r="N62" s="219"/>
      <c r="O62" s="212">
        <v>1783964.8800000001</v>
      </c>
      <c r="P62" s="212">
        <v>1549311.8</v>
      </c>
      <c r="Q62" s="219">
        <v>3333276.68</v>
      </c>
      <c r="R62" s="212">
        <v>1569460.7400000002</v>
      </c>
      <c r="S62" s="212">
        <v>574245.6399999999</v>
      </c>
      <c r="T62" s="212">
        <v>195988.9</v>
      </c>
      <c r="U62" s="212">
        <v>899829.60000000009</v>
      </c>
      <c r="V62" s="212">
        <v>46257.31</v>
      </c>
      <c r="W62" s="212">
        <v>393890</v>
      </c>
      <c r="X62" s="212">
        <v>0</v>
      </c>
      <c r="Y62" s="212">
        <v>647474.46</v>
      </c>
      <c r="Z62" s="212">
        <v>0</v>
      </c>
      <c r="AA62" s="212">
        <v>375758</v>
      </c>
      <c r="AB62" s="212">
        <v>3291059.3000000003</v>
      </c>
      <c r="AC62" s="219">
        <v>40252001.350000001</v>
      </c>
    </row>
    <row r="63" spans="1:29">
      <c r="A63" s="295">
        <v>15</v>
      </c>
      <c r="B63" s="237">
        <v>62</v>
      </c>
      <c r="C63" s="237">
        <v>8</v>
      </c>
      <c r="D63" s="212" t="s">
        <v>55</v>
      </c>
      <c r="E63" s="212" t="s">
        <v>172</v>
      </c>
      <c r="F63" s="282" t="s">
        <v>299</v>
      </c>
      <c r="G63" s="212">
        <v>9084551.6400000006</v>
      </c>
      <c r="H63" s="212">
        <v>3385703.06</v>
      </c>
      <c r="I63" s="212">
        <v>8871828.75</v>
      </c>
      <c r="J63" s="212">
        <v>607040.14</v>
      </c>
      <c r="K63" s="219">
        <v>12864571.950000001</v>
      </c>
      <c r="L63" s="212">
        <v>42223</v>
      </c>
      <c r="M63" s="212">
        <v>3411850.49</v>
      </c>
      <c r="N63" s="219"/>
      <c r="O63" s="212">
        <v>1471990.7399999998</v>
      </c>
      <c r="P63" s="212">
        <v>1350445.5</v>
      </c>
      <c r="Q63" s="219">
        <v>2822436.2399999998</v>
      </c>
      <c r="R63" s="212">
        <v>2882639.7</v>
      </c>
      <c r="S63" s="212">
        <v>7793615.1299999999</v>
      </c>
      <c r="T63" s="212">
        <v>1083901</v>
      </c>
      <c r="U63" s="212">
        <v>903379.62</v>
      </c>
      <c r="V63" s="212">
        <v>53991.82</v>
      </c>
      <c r="W63" s="212">
        <v>5473491.1200000001</v>
      </c>
      <c r="X63" s="212">
        <v>0</v>
      </c>
      <c r="Y63" s="212">
        <v>1273357.46</v>
      </c>
      <c r="Z63" s="212">
        <v>0</v>
      </c>
      <c r="AA63" s="212">
        <v>84262.87</v>
      </c>
      <c r="AB63" s="212">
        <v>1922197.2</v>
      </c>
      <c r="AC63" s="219">
        <v>49696469.240000002</v>
      </c>
    </row>
    <row r="64" spans="1:29">
      <c r="A64" s="295">
        <v>38</v>
      </c>
      <c r="B64" s="237">
        <v>63</v>
      </c>
      <c r="C64" s="237">
        <v>8</v>
      </c>
      <c r="D64" s="212" t="s">
        <v>49</v>
      </c>
      <c r="E64" s="212" t="s">
        <v>224</v>
      </c>
      <c r="F64" s="282" t="s">
        <v>358</v>
      </c>
      <c r="G64" s="212">
        <v>16866636.350000001</v>
      </c>
      <c r="H64" s="212">
        <v>5754933.75</v>
      </c>
      <c r="I64" s="212">
        <v>7621904.1500000004</v>
      </c>
      <c r="J64" s="212">
        <v>965543.02</v>
      </c>
      <c r="K64" s="219">
        <v>14342380.92</v>
      </c>
      <c r="L64" s="212">
        <v>128870.31</v>
      </c>
      <c r="M64" s="212">
        <v>5763364.9199999999</v>
      </c>
      <c r="N64" s="219"/>
      <c r="O64" s="212">
        <v>4171388.76</v>
      </c>
      <c r="P64" s="212">
        <v>2418111.2000000002</v>
      </c>
      <c r="Q64" s="219">
        <v>6589499.96</v>
      </c>
      <c r="R64" s="212">
        <v>2427443.67</v>
      </c>
      <c r="S64" s="212">
        <v>6509726.6500000004</v>
      </c>
      <c r="T64" s="212">
        <v>699635</v>
      </c>
      <c r="U64" s="212">
        <v>1365321.5</v>
      </c>
      <c r="V64" s="212">
        <v>34310.07</v>
      </c>
      <c r="W64" s="212">
        <v>224032.35</v>
      </c>
      <c r="X64" s="212">
        <v>0</v>
      </c>
      <c r="Y64" s="212">
        <v>4253945</v>
      </c>
      <c r="Z64" s="212">
        <v>0</v>
      </c>
      <c r="AA64" s="212">
        <v>928543.99000000011</v>
      </c>
      <c r="AB64" s="212">
        <v>3380544.96</v>
      </c>
      <c r="AC64" s="219">
        <v>63514255.650000006</v>
      </c>
    </row>
    <row r="65" spans="1:29">
      <c r="A65" s="295">
        <v>44</v>
      </c>
      <c r="B65" s="237">
        <v>64</v>
      </c>
      <c r="C65" s="237">
        <v>8</v>
      </c>
      <c r="D65" s="212" t="s">
        <v>49</v>
      </c>
      <c r="E65" s="212" t="s">
        <v>229</v>
      </c>
      <c r="F65" s="282" t="s">
        <v>364</v>
      </c>
      <c r="G65" s="212">
        <v>13099131.050000001</v>
      </c>
      <c r="H65" s="212">
        <v>6956001</v>
      </c>
      <c r="I65" s="212">
        <v>10312871.5</v>
      </c>
      <c r="J65" s="212">
        <v>932196.37999999989</v>
      </c>
      <c r="K65" s="219">
        <v>18201068.879999999</v>
      </c>
      <c r="L65" s="212">
        <v>134125.49</v>
      </c>
      <c r="M65" s="212">
        <v>5192204.92</v>
      </c>
      <c r="N65" s="219"/>
      <c r="O65" s="212">
        <v>2772161.7600000002</v>
      </c>
      <c r="P65" s="212">
        <v>2483083</v>
      </c>
      <c r="Q65" s="219">
        <v>5255244.76</v>
      </c>
      <c r="R65" s="212">
        <v>2185757.35</v>
      </c>
      <c r="S65" s="212">
        <v>3351888.1</v>
      </c>
      <c r="T65" s="212">
        <v>1981241.5</v>
      </c>
      <c r="U65" s="212">
        <v>1352834.21</v>
      </c>
      <c r="V65" s="212">
        <v>46623.74</v>
      </c>
      <c r="W65" s="212">
        <v>675941</v>
      </c>
      <c r="X65" s="212">
        <v>150000</v>
      </c>
      <c r="Y65" s="212">
        <v>5043405</v>
      </c>
      <c r="Z65" s="212">
        <v>0</v>
      </c>
      <c r="AA65" s="212">
        <v>126923.82</v>
      </c>
      <c r="AB65" s="212">
        <v>4299842.96</v>
      </c>
      <c r="AC65" s="219">
        <v>61096232.780000001</v>
      </c>
    </row>
    <row r="66" spans="1:29">
      <c r="A66" s="295">
        <v>32</v>
      </c>
      <c r="B66" s="237">
        <v>65</v>
      </c>
      <c r="C66" s="237">
        <v>8</v>
      </c>
      <c r="D66" s="212" t="s">
        <v>53</v>
      </c>
      <c r="E66" s="212" t="s">
        <v>211</v>
      </c>
      <c r="F66" s="282" t="s">
        <v>343</v>
      </c>
      <c r="G66" s="212">
        <v>14796310.92</v>
      </c>
      <c r="H66" s="212">
        <v>4976279</v>
      </c>
      <c r="I66" s="212">
        <v>7614377.5</v>
      </c>
      <c r="J66" s="212">
        <v>878121.60000000009</v>
      </c>
      <c r="K66" s="219">
        <v>13468778.1</v>
      </c>
      <c r="L66" s="212">
        <v>118522</v>
      </c>
      <c r="M66" s="212">
        <v>6530546.3899999997</v>
      </c>
      <c r="N66" s="219"/>
      <c r="O66" s="212">
        <v>2190456.98</v>
      </c>
      <c r="P66" s="212">
        <v>930898.35</v>
      </c>
      <c r="Q66" s="219">
        <v>3121355.33</v>
      </c>
      <c r="R66" s="212">
        <v>1532145.1199999999</v>
      </c>
      <c r="S66" s="212">
        <v>541257.38</v>
      </c>
      <c r="T66" s="212">
        <v>2819349.5</v>
      </c>
      <c r="U66" s="212">
        <v>664755.69999999995</v>
      </c>
      <c r="V66" s="212">
        <v>1025396.73</v>
      </c>
      <c r="W66" s="212">
        <v>2136233.31</v>
      </c>
      <c r="X66" s="212">
        <v>0</v>
      </c>
      <c r="Y66" s="212">
        <v>176603.47</v>
      </c>
      <c r="Z66" s="212">
        <v>0</v>
      </c>
      <c r="AA66" s="212">
        <v>307476.94</v>
      </c>
      <c r="AB66" s="212">
        <v>2668615.4700000002</v>
      </c>
      <c r="AC66" s="219">
        <v>49907346.359999992</v>
      </c>
    </row>
    <row r="67" spans="1:29">
      <c r="A67" s="295">
        <v>65</v>
      </c>
      <c r="B67" s="237">
        <v>66</v>
      </c>
      <c r="C67" s="237">
        <v>9</v>
      </c>
      <c r="D67" s="212" t="s">
        <v>88</v>
      </c>
      <c r="E67" s="212" t="s">
        <v>180</v>
      </c>
      <c r="F67" s="282" t="s">
        <v>308</v>
      </c>
      <c r="G67" s="212">
        <v>16122093.43</v>
      </c>
      <c r="H67" s="212">
        <v>4595392.04</v>
      </c>
      <c r="I67" s="212">
        <v>9916703.2199999988</v>
      </c>
      <c r="J67" s="212">
        <v>1028778.02</v>
      </c>
      <c r="K67" s="219">
        <v>15540873.279999997</v>
      </c>
      <c r="L67" s="212">
        <v>142057</v>
      </c>
      <c r="M67" s="212">
        <v>8499905.0999999996</v>
      </c>
      <c r="N67" s="219"/>
      <c r="O67" s="212">
        <v>4947958.87</v>
      </c>
      <c r="P67" s="212">
        <v>2277782.6</v>
      </c>
      <c r="Q67" s="219">
        <v>7225741.4700000007</v>
      </c>
      <c r="R67" s="212">
        <v>2726862.5700000003</v>
      </c>
      <c r="S67" s="212">
        <v>2386587.5499999998</v>
      </c>
      <c r="T67" s="212">
        <v>1734065</v>
      </c>
      <c r="U67" s="212">
        <v>1084528.2100000002</v>
      </c>
      <c r="V67" s="212">
        <v>286082</v>
      </c>
      <c r="W67" s="212">
        <v>780821.75</v>
      </c>
      <c r="X67" s="212">
        <v>0</v>
      </c>
      <c r="Y67" s="212">
        <v>0</v>
      </c>
      <c r="Z67" s="212">
        <v>0</v>
      </c>
      <c r="AA67" s="212">
        <v>207887.32</v>
      </c>
      <c r="AB67" s="212">
        <v>4155960.9399999995</v>
      </c>
      <c r="AC67" s="219">
        <v>60893465.61999999</v>
      </c>
    </row>
    <row r="68" spans="1:29">
      <c r="A68" s="295">
        <v>16</v>
      </c>
      <c r="B68" s="237">
        <v>67</v>
      </c>
      <c r="C68" s="237">
        <v>9</v>
      </c>
      <c r="D68" s="212" t="s">
        <v>55</v>
      </c>
      <c r="E68" s="212" t="s">
        <v>173</v>
      </c>
      <c r="F68" s="282" t="s">
        <v>300</v>
      </c>
      <c r="G68" s="212">
        <v>15763394.25</v>
      </c>
      <c r="H68" s="212">
        <v>4298201.3900000006</v>
      </c>
      <c r="I68" s="212">
        <v>9495542.6500000004</v>
      </c>
      <c r="J68" s="212">
        <v>993285.9</v>
      </c>
      <c r="K68" s="219">
        <v>14787029.940000001</v>
      </c>
      <c r="L68" s="212">
        <v>25180.1</v>
      </c>
      <c r="M68" s="212">
        <v>8141342.4800000004</v>
      </c>
      <c r="N68" s="219"/>
      <c r="O68" s="212">
        <v>4848708.88</v>
      </c>
      <c r="P68" s="212">
        <v>693220</v>
      </c>
      <c r="Q68" s="219">
        <v>5541928.8799999999</v>
      </c>
      <c r="R68" s="212">
        <v>3082395.67</v>
      </c>
      <c r="S68" s="212">
        <v>2636119.56</v>
      </c>
      <c r="T68" s="212">
        <v>3505570.5</v>
      </c>
      <c r="U68" s="212">
        <v>1162853.29</v>
      </c>
      <c r="V68" s="212">
        <v>41454.26</v>
      </c>
      <c r="W68" s="212">
        <v>1259196.55</v>
      </c>
      <c r="X68" s="212">
        <v>0</v>
      </c>
      <c r="Y68" s="212">
        <v>3281716.01</v>
      </c>
      <c r="Z68" s="212">
        <v>0</v>
      </c>
      <c r="AA68" s="212">
        <v>1120194.8399999999</v>
      </c>
      <c r="AB68" s="212">
        <v>4182462.4000000008</v>
      </c>
      <c r="AC68" s="219">
        <v>64530838.729999997</v>
      </c>
    </row>
    <row r="69" spans="1:29">
      <c r="A69" s="295">
        <v>39</v>
      </c>
      <c r="B69" s="237">
        <v>68</v>
      </c>
      <c r="C69" s="237">
        <v>9</v>
      </c>
      <c r="D69" s="212" t="s">
        <v>49</v>
      </c>
      <c r="E69" s="212" t="s">
        <v>225</v>
      </c>
      <c r="F69" s="282" t="s">
        <v>359</v>
      </c>
      <c r="G69" s="212">
        <v>15963702.68</v>
      </c>
      <c r="H69" s="212">
        <v>5866210.3499999996</v>
      </c>
      <c r="I69" s="212">
        <v>9417615</v>
      </c>
      <c r="J69" s="212">
        <v>995034.07000000007</v>
      </c>
      <c r="K69" s="219">
        <v>16278859.42</v>
      </c>
      <c r="L69" s="212">
        <v>162285.07999999999</v>
      </c>
      <c r="M69" s="212">
        <v>6632529.9400000004</v>
      </c>
      <c r="N69" s="219"/>
      <c r="O69" s="212">
        <v>2429340.33</v>
      </c>
      <c r="P69" s="212">
        <v>1991062.2</v>
      </c>
      <c r="Q69" s="219">
        <v>4420402.53</v>
      </c>
      <c r="R69" s="212">
        <v>2443424.7000000002</v>
      </c>
      <c r="S69" s="212">
        <v>1075964.6099999999</v>
      </c>
      <c r="T69" s="212">
        <v>1925004</v>
      </c>
      <c r="U69" s="212">
        <v>1214924.1100000001</v>
      </c>
      <c r="V69" s="212">
        <v>29642.6</v>
      </c>
      <c r="W69" s="212">
        <v>1468526.5</v>
      </c>
      <c r="X69" s="212">
        <v>0</v>
      </c>
      <c r="Y69" s="212">
        <v>139746.9</v>
      </c>
      <c r="Z69" s="212">
        <v>0</v>
      </c>
      <c r="AA69" s="212">
        <v>93533.709999999992</v>
      </c>
      <c r="AB69" s="212">
        <v>3458009.5899999994</v>
      </c>
      <c r="AC69" s="219">
        <v>55306556.369999997</v>
      </c>
    </row>
    <row r="70" spans="1:29">
      <c r="A70" s="295">
        <v>45</v>
      </c>
      <c r="B70" s="237">
        <v>69</v>
      </c>
      <c r="C70" s="237">
        <v>9</v>
      </c>
      <c r="D70" s="212" t="s">
        <v>49</v>
      </c>
      <c r="E70" s="212" t="s">
        <v>230</v>
      </c>
      <c r="F70" s="282" t="s">
        <v>365</v>
      </c>
      <c r="G70" s="212">
        <v>17525802.710000001</v>
      </c>
      <c r="H70" s="212">
        <v>5353236.78</v>
      </c>
      <c r="I70" s="212">
        <v>7158359.0700000003</v>
      </c>
      <c r="J70" s="212">
        <v>1104957.3700000001</v>
      </c>
      <c r="K70" s="219">
        <v>13616553.220000003</v>
      </c>
      <c r="L70" s="212">
        <v>189238</v>
      </c>
      <c r="M70" s="212">
        <v>5057256.93</v>
      </c>
      <c r="N70" s="219"/>
      <c r="O70" s="212">
        <v>2304278.08</v>
      </c>
      <c r="P70" s="212">
        <v>2434967.5</v>
      </c>
      <c r="Q70" s="219">
        <v>4739245.58</v>
      </c>
      <c r="R70" s="212">
        <v>1729856.55</v>
      </c>
      <c r="S70" s="212">
        <v>1277768</v>
      </c>
      <c r="T70" s="212">
        <v>841630.4</v>
      </c>
      <c r="U70" s="212">
        <v>1179229.94</v>
      </c>
      <c r="V70" s="212">
        <v>48385.93</v>
      </c>
      <c r="W70" s="212">
        <v>1039735.5</v>
      </c>
      <c r="X70" s="212">
        <v>0</v>
      </c>
      <c r="Y70" s="212">
        <v>0</v>
      </c>
      <c r="Z70" s="212">
        <v>0</v>
      </c>
      <c r="AA70" s="212">
        <v>95208.45</v>
      </c>
      <c r="AB70" s="212">
        <v>3038217.2600000002</v>
      </c>
      <c r="AC70" s="219">
        <v>50378128.469999991</v>
      </c>
    </row>
    <row r="71" spans="1:29">
      <c r="A71" s="295">
        <v>8</v>
      </c>
      <c r="B71" s="237">
        <v>70</v>
      </c>
      <c r="C71" s="237">
        <v>9</v>
      </c>
      <c r="D71" s="212" t="s">
        <v>51</v>
      </c>
      <c r="E71" s="212" t="s">
        <v>243</v>
      </c>
      <c r="F71" s="282" t="s">
        <v>380</v>
      </c>
      <c r="G71" s="212">
        <v>14884084.030000001</v>
      </c>
      <c r="H71" s="212">
        <v>4967739.9000000004</v>
      </c>
      <c r="I71" s="212">
        <v>10511650.51</v>
      </c>
      <c r="J71" s="212">
        <v>986279.65</v>
      </c>
      <c r="K71" s="219">
        <v>16465670.060000001</v>
      </c>
      <c r="L71" s="212">
        <v>198898.37</v>
      </c>
      <c r="M71" s="212">
        <v>7334669.7800000003</v>
      </c>
      <c r="N71" s="219"/>
      <c r="O71" s="212">
        <v>2493525.2400000002</v>
      </c>
      <c r="P71" s="212">
        <v>2632343.75</v>
      </c>
      <c r="Q71" s="219">
        <v>5125868.99</v>
      </c>
      <c r="R71" s="212">
        <v>2063496.78</v>
      </c>
      <c r="S71" s="212">
        <v>9580338.2899999991</v>
      </c>
      <c r="T71" s="212">
        <v>1927279</v>
      </c>
      <c r="U71" s="212">
        <v>1649734.45</v>
      </c>
      <c r="V71" s="212">
        <v>23960.799999999999</v>
      </c>
      <c r="W71" s="212">
        <v>1466098.5</v>
      </c>
      <c r="X71" s="212">
        <v>0</v>
      </c>
      <c r="Y71" s="212">
        <v>6420475.3799999999</v>
      </c>
      <c r="Z71" s="212">
        <v>0</v>
      </c>
      <c r="AA71" s="212">
        <v>473917.19</v>
      </c>
      <c r="AB71" s="212">
        <v>3183543.67</v>
      </c>
      <c r="AC71" s="219">
        <v>70798035.290000007</v>
      </c>
    </row>
    <row r="72" spans="1:29">
      <c r="A72" s="295">
        <v>74</v>
      </c>
      <c r="B72" s="237">
        <v>71</v>
      </c>
      <c r="C72" s="237">
        <v>10</v>
      </c>
      <c r="D72" s="212" t="s">
        <v>45</v>
      </c>
      <c r="E72" s="212" t="s">
        <v>188</v>
      </c>
      <c r="F72" s="282" t="s">
        <v>317</v>
      </c>
      <c r="G72" s="212">
        <v>22182185.760000002</v>
      </c>
      <c r="H72" s="212">
        <v>8161418.5700000003</v>
      </c>
      <c r="I72" s="212">
        <v>14674490.65</v>
      </c>
      <c r="J72" s="212">
        <v>1492495.4</v>
      </c>
      <c r="K72" s="219">
        <v>24328404.619999997</v>
      </c>
      <c r="L72" s="212">
        <v>155674</v>
      </c>
      <c r="M72" s="212">
        <v>11253521.539999999</v>
      </c>
      <c r="N72" s="219"/>
      <c r="O72" s="212">
        <v>4536962.3199999994</v>
      </c>
      <c r="P72" s="212">
        <v>5771414.5</v>
      </c>
      <c r="Q72" s="219">
        <v>10308376.82</v>
      </c>
      <c r="R72" s="212">
        <v>2742256.74</v>
      </c>
      <c r="S72" s="212">
        <v>3393008.8200000003</v>
      </c>
      <c r="T72" s="212">
        <v>3550770</v>
      </c>
      <c r="U72" s="212">
        <v>2203414.9800000004</v>
      </c>
      <c r="V72" s="212">
        <v>379228.85</v>
      </c>
      <c r="W72" s="212">
        <v>506972.75</v>
      </c>
      <c r="X72" s="212">
        <v>0</v>
      </c>
      <c r="Y72" s="212">
        <v>622832</v>
      </c>
      <c r="Z72" s="212">
        <v>0</v>
      </c>
      <c r="AA72" s="212">
        <v>589001.71000000008</v>
      </c>
      <c r="AB72" s="212">
        <v>9905180.8399999999</v>
      </c>
      <c r="AC72" s="219">
        <v>92120829.429999977</v>
      </c>
    </row>
    <row r="73" spans="1:29">
      <c r="A73" s="295">
        <v>79</v>
      </c>
      <c r="B73" s="237">
        <v>72</v>
      </c>
      <c r="C73" s="237">
        <v>10</v>
      </c>
      <c r="D73" s="212" t="s">
        <v>45</v>
      </c>
      <c r="E73" s="212" t="s">
        <v>193</v>
      </c>
      <c r="F73" s="282" t="s">
        <v>322</v>
      </c>
      <c r="G73" s="212">
        <v>21555400.930000003</v>
      </c>
      <c r="H73" s="212">
        <v>7404536.7999999998</v>
      </c>
      <c r="I73" s="212">
        <v>13395266</v>
      </c>
      <c r="J73" s="212">
        <v>1241290.5</v>
      </c>
      <c r="K73" s="219">
        <v>22041093.300000001</v>
      </c>
      <c r="L73" s="212">
        <v>279093.7</v>
      </c>
      <c r="M73" s="212">
        <v>9180640.7200000007</v>
      </c>
      <c r="N73" s="219"/>
      <c r="O73" s="212">
        <v>3163457.35</v>
      </c>
      <c r="P73" s="212">
        <v>2239184.7999999998</v>
      </c>
      <c r="Q73" s="219">
        <v>5402642.1500000004</v>
      </c>
      <c r="R73" s="212">
        <v>2380039.9300000002</v>
      </c>
      <c r="S73" s="212">
        <v>3466806.46</v>
      </c>
      <c r="T73" s="212">
        <v>5107983.9800000004</v>
      </c>
      <c r="U73" s="212">
        <v>1763827.82</v>
      </c>
      <c r="V73" s="212">
        <v>82170.75</v>
      </c>
      <c r="W73" s="212">
        <v>623058.98</v>
      </c>
      <c r="X73" s="212">
        <v>0</v>
      </c>
      <c r="Y73" s="212">
        <v>819684.8</v>
      </c>
      <c r="Z73" s="212">
        <v>0</v>
      </c>
      <c r="AA73" s="212">
        <v>650785.55000000005</v>
      </c>
      <c r="AB73" s="212">
        <v>7931145.4899999993</v>
      </c>
      <c r="AC73" s="219">
        <v>81284374.559999987</v>
      </c>
    </row>
    <row r="74" spans="1:29">
      <c r="A74" s="295">
        <v>81</v>
      </c>
      <c r="B74" s="237">
        <v>73</v>
      </c>
      <c r="C74" s="237">
        <v>10</v>
      </c>
      <c r="D74" s="212" t="s">
        <v>45</v>
      </c>
      <c r="E74" s="212" t="s">
        <v>195</v>
      </c>
      <c r="F74" s="282" t="s">
        <v>324</v>
      </c>
      <c r="G74" s="212">
        <v>16990923.869999997</v>
      </c>
      <c r="H74" s="212">
        <v>8111723.8700000001</v>
      </c>
      <c r="I74" s="212">
        <v>10294457.16</v>
      </c>
      <c r="J74" s="212">
        <v>1184973.9000000001</v>
      </c>
      <c r="K74" s="219">
        <v>19591154.93</v>
      </c>
      <c r="L74" s="212">
        <v>198017.8</v>
      </c>
      <c r="M74" s="212">
        <v>8101819.6699999999</v>
      </c>
      <c r="N74" s="219"/>
      <c r="O74" s="212">
        <v>3116731.26</v>
      </c>
      <c r="P74" s="212">
        <v>2830295.25</v>
      </c>
      <c r="Q74" s="219">
        <v>5947026.5099999998</v>
      </c>
      <c r="R74" s="212">
        <v>1885022.5</v>
      </c>
      <c r="S74" s="212">
        <v>4975636.63</v>
      </c>
      <c r="T74" s="212">
        <v>2955946.9</v>
      </c>
      <c r="U74" s="212">
        <v>1915082.7499999998</v>
      </c>
      <c r="V74" s="212">
        <v>321453.48</v>
      </c>
      <c r="W74" s="212">
        <v>4446558.25</v>
      </c>
      <c r="X74" s="212">
        <v>0</v>
      </c>
      <c r="Y74" s="212">
        <v>3254903.2399999998</v>
      </c>
      <c r="Z74" s="212">
        <v>0</v>
      </c>
      <c r="AA74" s="212">
        <v>343361.5</v>
      </c>
      <c r="AB74" s="212">
        <v>6456921.6499999994</v>
      </c>
      <c r="AC74" s="219">
        <v>77383829.679999992</v>
      </c>
    </row>
    <row r="75" spans="1:29">
      <c r="A75" s="295">
        <v>28</v>
      </c>
      <c r="B75" s="237">
        <v>74</v>
      </c>
      <c r="C75" s="237">
        <v>10</v>
      </c>
      <c r="D75" s="212" t="s">
        <v>53</v>
      </c>
      <c r="E75" s="212" t="s">
        <v>207</v>
      </c>
      <c r="F75" s="282" t="s">
        <v>339</v>
      </c>
      <c r="G75" s="212">
        <v>24085916.009999998</v>
      </c>
      <c r="H75" s="212">
        <v>7699821.6999999993</v>
      </c>
      <c r="I75" s="212">
        <v>12993745.25</v>
      </c>
      <c r="J75" s="212">
        <v>1252474.02</v>
      </c>
      <c r="K75" s="219">
        <v>21946040.969999999</v>
      </c>
      <c r="L75" s="212">
        <v>285035</v>
      </c>
      <c r="M75" s="212">
        <v>7257137.4199999999</v>
      </c>
      <c r="N75" s="219"/>
      <c r="O75" s="212">
        <v>6453291.3599999994</v>
      </c>
      <c r="P75" s="212">
        <v>6740296.4199999999</v>
      </c>
      <c r="Q75" s="219">
        <v>13193587.779999999</v>
      </c>
      <c r="R75" s="212">
        <v>7043653.3799999999</v>
      </c>
      <c r="S75" s="212">
        <v>2703201.4699999997</v>
      </c>
      <c r="T75" s="212">
        <v>2232791.9</v>
      </c>
      <c r="U75" s="212">
        <v>1796639.5899999999</v>
      </c>
      <c r="V75" s="212">
        <v>34877.68</v>
      </c>
      <c r="W75" s="212">
        <v>3053854.25</v>
      </c>
      <c r="X75" s="212">
        <v>0</v>
      </c>
      <c r="Y75" s="212">
        <v>968381</v>
      </c>
      <c r="Z75" s="212">
        <v>0</v>
      </c>
      <c r="AA75" s="212">
        <v>228134.21</v>
      </c>
      <c r="AB75" s="212">
        <v>5420587.6100000003</v>
      </c>
      <c r="AC75" s="219">
        <v>90249838.270000011</v>
      </c>
    </row>
    <row r="76" spans="1:29">
      <c r="A76" s="295">
        <v>54</v>
      </c>
      <c r="B76" s="237">
        <v>75</v>
      </c>
      <c r="C76" s="237">
        <v>10</v>
      </c>
      <c r="D76" s="212" t="s">
        <v>47</v>
      </c>
      <c r="E76" s="212" t="s">
        <v>215</v>
      </c>
      <c r="F76" s="282" t="s">
        <v>347</v>
      </c>
      <c r="G76" s="212">
        <v>21986699.669999998</v>
      </c>
      <c r="H76" s="212">
        <v>7055884</v>
      </c>
      <c r="I76" s="212">
        <v>12858108.32</v>
      </c>
      <c r="J76" s="212">
        <v>1409446.35</v>
      </c>
      <c r="K76" s="219">
        <v>21323438.670000002</v>
      </c>
      <c r="L76" s="212">
        <v>429237</v>
      </c>
      <c r="M76" s="212">
        <v>8766833.3300000001</v>
      </c>
      <c r="N76" s="219"/>
      <c r="O76" s="212">
        <v>2274363.06</v>
      </c>
      <c r="P76" s="212">
        <v>3345793.82</v>
      </c>
      <c r="Q76" s="219">
        <v>5620156.8799999999</v>
      </c>
      <c r="R76" s="212">
        <v>2814455</v>
      </c>
      <c r="S76" s="212">
        <v>2786760.01</v>
      </c>
      <c r="T76" s="212">
        <v>2387744.6</v>
      </c>
      <c r="U76" s="212">
        <v>1620852.7</v>
      </c>
      <c r="V76" s="212">
        <v>446795.14</v>
      </c>
      <c r="W76" s="212">
        <v>1187608.69</v>
      </c>
      <c r="X76" s="212">
        <v>0</v>
      </c>
      <c r="Y76" s="212">
        <v>8703.68</v>
      </c>
      <c r="Z76" s="212">
        <v>0</v>
      </c>
      <c r="AA76" s="212">
        <v>864540.4</v>
      </c>
      <c r="AB76" s="212">
        <v>4551554.16</v>
      </c>
      <c r="AC76" s="219">
        <v>74795379.930000007</v>
      </c>
    </row>
    <row r="77" spans="1:29">
      <c r="A77" s="295">
        <v>86</v>
      </c>
      <c r="B77" s="237">
        <v>76</v>
      </c>
      <c r="C77" s="237">
        <v>10</v>
      </c>
      <c r="D77" s="212" t="s">
        <v>45</v>
      </c>
      <c r="E77" s="212" t="s">
        <v>200</v>
      </c>
      <c r="F77" s="282" t="s">
        <v>329</v>
      </c>
      <c r="G77" s="212">
        <v>20872762.420000002</v>
      </c>
      <c r="H77" s="212">
        <v>10002442.460000001</v>
      </c>
      <c r="I77" s="212">
        <v>18152740</v>
      </c>
      <c r="J77" s="212">
        <v>1526266</v>
      </c>
      <c r="K77" s="219">
        <v>29681448.460000001</v>
      </c>
      <c r="L77" s="212">
        <v>611410.84</v>
      </c>
      <c r="M77" s="212">
        <v>10513487.939999999</v>
      </c>
      <c r="N77" s="219"/>
      <c r="O77" s="212">
        <v>3881378.47</v>
      </c>
      <c r="P77" s="212">
        <v>6986064.8399999999</v>
      </c>
      <c r="Q77" s="219">
        <v>10867443.310000001</v>
      </c>
      <c r="R77" s="212">
        <v>5358157.0299999993</v>
      </c>
      <c r="S77" s="212">
        <v>3252902.39</v>
      </c>
      <c r="T77" s="212">
        <v>2045527</v>
      </c>
      <c r="U77" s="212">
        <v>2166382.4699999997</v>
      </c>
      <c r="V77" s="212">
        <v>236</v>
      </c>
      <c r="W77" s="212">
        <v>2916067.79</v>
      </c>
      <c r="X77" s="212">
        <v>0</v>
      </c>
      <c r="Y77" s="212">
        <v>1461427.29</v>
      </c>
      <c r="Z77" s="212">
        <v>0</v>
      </c>
      <c r="AA77" s="212">
        <v>610139.41999999993</v>
      </c>
      <c r="AB77" s="212">
        <v>9152362.9199999981</v>
      </c>
      <c r="AC77" s="219">
        <v>99509755.280000016</v>
      </c>
    </row>
    <row r="78" spans="1:29">
      <c r="A78" s="295">
        <v>11</v>
      </c>
      <c r="B78" s="237">
        <v>77</v>
      </c>
      <c r="C78" s="237">
        <v>10</v>
      </c>
      <c r="D78" s="212" t="s">
        <v>51</v>
      </c>
      <c r="E78" s="212" t="s">
        <v>246</v>
      </c>
      <c r="F78" s="282" t="s">
        <v>383</v>
      </c>
      <c r="G78" s="212">
        <v>20338884.010000002</v>
      </c>
      <c r="H78" s="212">
        <v>4684402</v>
      </c>
      <c r="I78" s="212">
        <v>12099501.5</v>
      </c>
      <c r="J78" s="212">
        <v>1074150.9300000002</v>
      </c>
      <c r="K78" s="219">
        <v>17858054.43</v>
      </c>
      <c r="L78" s="212">
        <v>363607.93</v>
      </c>
      <c r="M78" s="212">
        <v>8939349.25</v>
      </c>
      <c r="N78" s="219"/>
      <c r="O78" s="212">
        <v>5022465.8899999997</v>
      </c>
      <c r="P78" s="212">
        <v>4832858</v>
      </c>
      <c r="Q78" s="219">
        <v>9855323.8900000006</v>
      </c>
      <c r="R78" s="212">
        <v>2986409</v>
      </c>
      <c r="S78" s="212">
        <v>8359093.2699999996</v>
      </c>
      <c r="T78" s="212">
        <v>3262306</v>
      </c>
      <c r="U78" s="212">
        <v>1741010.82</v>
      </c>
      <c r="V78" s="212">
        <v>449893</v>
      </c>
      <c r="W78" s="212">
        <v>4563249.2300000004</v>
      </c>
      <c r="X78" s="212">
        <v>0</v>
      </c>
      <c r="Y78" s="212">
        <v>1411620.01</v>
      </c>
      <c r="Z78" s="212">
        <v>0</v>
      </c>
      <c r="AA78" s="212">
        <v>100797.33</v>
      </c>
      <c r="AB78" s="212">
        <v>6073064.2599999998</v>
      </c>
      <c r="AC78" s="219">
        <v>86302662.430000007</v>
      </c>
    </row>
    <row r="79" spans="1:29">
      <c r="A79" s="295">
        <v>71</v>
      </c>
      <c r="B79" s="237">
        <v>78</v>
      </c>
      <c r="C79" s="237">
        <v>11</v>
      </c>
      <c r="D79" s="212" t="s">
        <v>45</v>
      </c>
      <c r="E79" s="212" t="s">
        <v>186</v>
      </c>
      <c r="F79" s="282" t="s">
        <v>314</v>
      </c>
      <c r="G79" s="212">
        <v>37374644.430000007</v>
      </c>
      <c r="H79" s="212">
        <v>13361756.83</v>
      </c>
      <c r="I79" s="212">
        <v>28670121.949999999</v>
      </c>
      <c r="J79" s="212">
        <v>2914358.5500000003</v>
      </c>
      <c r="K79" s="219">
        <v>44946237.329999998</v>
      </c>
      <c r="L79" s="212">
        <v>1412599.78</v>
      </c>
      <c r="M79" s="212">
        <v>23198650.870000001</v>
      </c>
      <c r="N79" s="219"/>
      <c r="O79" s="212">
        <v>10717503.25</v>
      </c>
      <c r="P79" s="212">
        <v>6717521.1200000001</v>
      </c>
      <c r="Q79" s="219">
        <v>17435024.370000001</v>
      </c>
      <c r="R79" s="212">
        <v>3621664.15</v>
      </c>
      <c r="S79" s="212">
        <v>20310054.609999999</v>
      </c>
      <c r="T79" s="212">
        <v>5016081.1500000004</v>
      </c>
      <c r="U79" s="212">
        <v>4360386.3099999996</v>
      </c>
      <c r="V79" s="212">
        <v>471378.57</v>
      </c>
      <c r="W79" s="212">
        <v>421948.5</v>
      </c>
      <c r="X79" s="212">
        <v>0</v>
      </c>
      <c r="Y79" s="212">
        <v>1507845.64</v>
      </c>
      <c r="Z79" s="212">
        <v>0</v>
      </c>
      <c r="AA79" s="212">
        <v>1756843.0499999998</v>
      </c>
      <c r="AB79" s="212">
        <v>17863548.219999999</v>
      </c>
      <c r="AC79" s="219">
        <v>179696906.98000002</v>
      </c>
    </row>
    <row r="80" spans="1:29">
      <c r="A80" s="295">
        <v>13</v>
      </c>
      <c r="B80" s="237">
        <v>79</v>
      </c>
      <c r="C80" s="237">
        <v>11</v>
      </c>
      <c r="D80" s="212" t="s">
        <v>55</v>
      </c>
      <c r="E80" s="212" t="s">
        <v>170</v>
      </c>
      <c r="F80" s="282" t="s">
        <v>297</v>
      </c>
      <c r="G80" s="212">
        <v>36259703.670000002</v>
      </c>
      <c r="H80" s="212">
        <v>13973278.640000001</v>
      </c>
      <c r="I80" s="212">
        <v>29087156.420000002</v>
      </c>
      <c r="J80" s="212">
        <v>2433693.4500000002</v>
      </c>
      <c r="K80" s="219">
        <v>45494128.510000005</v>
      </c>
      <c r="L80" s="212">
        <v>772178</v>
      </c>
      <c r="M80" s="212">
        <v>26140692.170000002</v>
      </c>
      <c r="N80" s="219"/>
      <c r="O80" s="212">
        <v>17278129.18</v>
      </c>
      <c r="P80" s="212">
        <v>5537824.1100000003</v>
      </c>
      <c r="Q80" s="219">
        <v>22815953.289999999</v>
      </c>
      <c r="R80" s="212">
        <v>6888690.5499999998</v>
      </c>
      <c r="S80" s="212">
        <v>12411593.709999999</v>
      </c>
      <c r="T80" s="212">
        <v>10661453</v>
      </c>
      <c r="U80" s="212">
        <v>4663652.68</v>
      </c>
      <c r="V80" s="212">
        <v>448794.89</v>
      </c>
      <c r="W80" s="212">
        <v>2941260.15</v>
      </c>
      <c r="X80" s="212">
        <v>0</v>
      </c>
      <c r="Y80" s="212">
        <v>5971659.8900000006</v>
      </c>
      <c r="Z80" s="212">
        <v>2400</v>
      </c>
      <c r="AA80" s="212">
        <v>610986.13</v>
      </c>
      <c r="AB80" s="212">
        <v>14493043.1</v>
      </c>
      <c r="AC80" s="219">
        <v>190576189.74000004</v>
      </c>
    </row>
    <row r="81" spans="1:29">
      <c r="A81" s="295">
        <v>42</v>
      </c>
      <c r="B81" s="237">
        <v>80</v>
      </c>
      <c r="C81" s="237">
        <v>11</v>
      </c>
      <c r="D81" s="212" t="s">
        <v>49</v>
      </c>
      <c r="E81" s="212" t="s">
        <v>227</v>
      </c>
      <c r="F81" s="282" t="s">
        <v>362</v>
      </c>
      <c r="G81" s="212">
        <v>27709489.490000002</v>
      </c>
      <c r="H81" s="212">
        <v>12761357</v>
      </c>
      <c r="I81" s="212">
        <v>18642976.449999999</v>
      </c>
      <c r="J81" s="212">
        <v>1980770.77</v>
      </c>
      <c r="K81" s="219">
        <v>33385104.219999999</v>
      </c>
      <c r="L81" s="212">
        <v>141638.64000000001</v>
      </c>
      <c r="M81" s="212">
        <v>19438358.510000002</v>
      </c>
      <c r="N81" s="219"/>
      <c r="O81" s="212">
        <v>10602419.939999999</v>
      </c>
      <c r="P81" s="212">
        <v>4656747.2</v>
      </c>
      <c r="Q81" s="219">
        <v>15259167.140000001</v>
      </c>
      <c r="R81" s="212">
        <v>5749256.2899999991</v>
      </c>
      <c r="S81" s="212">
        <v>9716062.5199999996</v>
      </c>
      <c r="T81" s="212">
        <v>3980330</v>
      </c>
      <c r="U81" s="212">
        <v>2818495.3699999996</v>
      </c>
      <c r="V81" s="212">
        <v>24742.720000000001</v>
      </c>
      <c r="W81" s="212">
        <v>142565.75</v>
      </c>
      <c r="X81" s="212">
        <v>311938</v>
      </c>
      <c r="Y81" s="212">
        <v>2054369.6</v>
      </c>
      <c r="Z81" s="212">
        <v>3665.03</v>
      </c>
      <c r="AA81" s="212">
        <v>315087.31</v>
      </c>
      <c r="AB81" s="212">
        <v>13643167.91</v>
      </c>
      <c r="AC81" s="219">
        <v>134693438.5</v>
      </c>
    </row>
    <row r="82" spans="1:29">
      <c r="A82" s="295">
        <v>57</v>
      </c>
      <c r="B82" s="237">
        <v>81</v>
      </c>
      <c r="C82" s="237">
        <v>11</v>
      </c>
      <c r="D82" s="212" t="s">
        <v>47</v>
      </c>
      <c r="E82" s="212" t="s">
        <v>218</v>
      </c>
      <c r="F82" s="282" t="s">
        <v>350</v>
      </c>
      <c r="G82" s="212">
        <v>39201434.68</v>
      </c>
      <c r="H82" s="212">
        <v>15700975</v>
      </c>
      <c r="I82" s="212">
        <v>29953690.5</v>
      </c>
      <c r="J82" s="212">
        <v>2642693.25</v>
      </c>
      <c r="K82" s="219">
        <v>48297358.75</v>
      </c>
      <c r="L82" s="212">
        <v>490827.72</v>
      </c>
      <c r="M82" s="212">
        <v>21846125.609999999</v>
      </c>
      <c r="N82" s="219"/>
      <c r="O82" s="212">
        <v>20175936</v>
      </c>
      <c r="P82" s="212">
        <v>5841427.4800000004</v>
      </c>
      <c r="Q82" s="219">
        <v>26017363.48</v>
      </c>
      <c r="R82" s="212">
        <v>4955472.32</v>
      </c>
      <c r="S82" s="212">
        <v>5272187.120000001</v>
      </c>
      <c r="T82" s="212">
        <v>2636430</v>
      </c>
      <c r="U82" s="212">
        <v>3406152.63</v>
      </c>
      <c r="V82" s="212">
        <v>9375.51</v>
      </c>
      <c r="W82" s="212">
        <v>1589792.59</v>
      </c>
      <c r="X82" s="212">
        <v>2770000</v>
      </c>
      <c r="Y82" s="212">
        <v>68356.600000000006</v>
      </c>
      <c r="Z82" s="212">
        <v>6850</v>
      </c>
      <c r="AA82" s="212">
        <v>386367.61</v>
      </c>
      <c r="AB82" s="212">
        <v>16587691.16</v>
      </c>
      <c r="AC82" s="219">
        <v>173541785.78</v>
      </c>
    </row>
    <row r="83" spans="1:29">
      <c r="A83" s="295">
        <v>51</v>
      </c>
      <c r="B83" s="237">
        <v>82</v>
      </c>
      <c r="C83" s="237">
        <v>11</v>
      </c>
      <c r="D83" s="212" t="s">
        <v>49</v>
      </c>
      <c r="E83" s="212" t="s">
        <v>235</v>
      </c>
      <c r="F83" s="282" t="s">
        <v>371</v>
      </c>
      <c r="G83" s="212">
        <v>39871683.200000003</v>
      </c>
      <c r="H83" s="212">
        <v>10903951.9</v>
      </c>
      <c r="I83" s="212">
        <v>22512086.5</v>
      </c>
      <c r="J83" s="212">
        <v>2407649.48</v>
      </c>
      <c r="K83" s="219">
        <v>35823687.879999995</v>
      </c>
      <c r="L83" s="212">
        <v>701869.48</v>
      </c>
      <c r="M83" s="212">
        <v>27530091.370000001</v>
      </c>
      <c r="N83" s="219"/>
      <c r="O83" s="212">
        <v>4323064.8000000007</v>
      </c>
      <c r="P83" s="212">
        <v>2195032.73</v>
      </c>
      <c r="Q83" s="219">
        <v>6518097.5300000012</v>
      </c>
      <c r="R83" s="212">
        <v>3390401.02</v>
      </c>
      <c r="S83" s="212">
        <v>14391794.939999999</v>
      </c>
      <c r="T83" s="212">
        <v>5171249.63</v>
      </c>
      <c r="U83" s="212">
        <v>4177649.0100000002</v>
      </c>
      <c r="V83" s="212">
        <v>396909.95</v>
      </c>
      <c r="W83" s="212">
        <v>611798</v>
      </c>
      <c r="X83" s="212">
        <v>0</v>
      </c>
      <c r="Y83" s="212">
        <v>0</v>
      </c>
      <c r="Z83" s="212">
        <v>0</v>
      </c>
      <c r="AA83" s="212">
        <v>1247302.6400000001</v>
      </c>
      <c r="AB83" s="212">
        <v>14872407.26</v>
      </c>
      <c r="AC83" s="219">
        <v>154704941.90999997</v>
      </c>
    </row>
    <row r="84" spans="1:29">
      <c r="A84" s="295">
        <v>62</v>
      </c>
      <c r="B84" s="237">
        <v>83</v>
      </c>
      <c r="C84" s="237">
        <v>12</v>
      </c>
      <c r="D84" s="212" t="s">
        <v>88</v>
      </c>
      <c r="E84" s="212" t="s">
        <v>177</v>
      </c>
      <c r="F84" s="282" t="s">
        <v>305</v>
      </c>
      <c r="G84" s="212">
        <v>58557219.559999995</v>
      </c>
      <c r="H84" s="212">
        <v>13673790</v>
      </c>
      <c r="I84" s="212">
        <v>31057335.920000002</v>
      </c>
      <c r="J84" s="212">
        <v>3644529.9099999997</v>
      </c>
      <c r="K84" s="219">
        <v>48375655.829999998</v>
      </c>
      <c r="L84" s="212">
        <v>357977.3</v>
      </c>
      <c r="M84" s="212">
        <v>29313600.73</v>
      </c>
      <c r="N84" s="219"/>
      <c r="O84" s="212">
        <v>11199659.26</v>
      </c>
      <c r="P84" s="212">
        <v>4167144.11</v>
      </c>
      <c r="Q84" s="219">
        <v>15366803.369999999</v>
      </c>
      <c r="R84" s="212">
        <v>5889901.5</v>
      </c>
      <c r="S84" s="212">
        <v>7469563.3600000003</v>
      </c>
      <c r="T84" s="212">
        <v>4738126.96</v>
      </c>
      <c r="U84" s="212">
        <v>3752898.2</v>
      </c>
      <c r="V84" s="212">
        <v>77004.069999999992</v>
      </c>
      <c r="W84" s="212">
        <v>1399527.7</v>
      </c>
      <c r="X84" s="212">
        <v>0</v>
      </c>
      <c r="Y84" s="212">
        <v>300000</v>
      </c>
      <c r="Z84" s="212">
        <v>556758.35</v>
      </c>
      <c r="AA84" s="212">
        <v>2086575.76</v>
      </c>
      <c r="AB84" s="212">
        <v>16557860.309999999</v>
      </c>
      <c r="AC84" s="219">
        <v>194799472.99999997</v>
      </c>
    </row>
    <row r="85" spans="1:29">
      <c r="A85" s="295">
        <v>21</v>
      </c>
      <c r="B85" s="237">
        <v>84</v>
      </c>
      <c r="C85" s="237">
        <v>12</v>
      </c>
      <c r="D85" s="212" t="s">
        <v>53</v>
      </c>
      <c r="E85" s="212" t="s">
        <v>201</v>
      </c>
      <c r="F85" s="282" t="s">
        <v>332</v>
      </c>
      <c r="G85" s="212">
        <v>85071453.570000008</v>
      </c>
      <c r="H85" s="212">
        <v>21095176.07</v>
      </c>
      <c r="I85" s="212">
        <v>51180123.560000002</v>
      </c>
      <c r="J85" s="212">
        <v>5013047.6900000004</v>
      </c>
      <c r="K85" s="219">
        <v>77288347.319999993</v>
      </c>
      <c r="L85" s="212">
        <v>1218175.77</v>
      </c>
      <c r="M85" s="212">
        <v>42528787.18</v>
      </c>
      <c r="N85" s="219"/>
      <c r="O85" s="212">
        <v>38735497.380000003</v>
      </c>
      <c r="P85" s="212">
        <v>4378495.75</v>
      </c>
      <c r="Q85" s="219">
        <v>43113993.130000003</v>
      </c>
      <c r="R85" s="212">
        <v>12873459.260000002</v>
      </c>
      <c r="S85" s="212">
        <v>6607304.3799999999</v>
      </c>
      <c r="T85" s="212">
        <v>19527395.100000001</v>
      </c>
      <c r="U85" s="212">
        <v>6104940.7399999993</v>
      </c>
      <c r="V85" s="212">
        <v>6165555.7000000002</v>
      </c>
      <c r="W85" s="212">
        <v>1175612.32</v>
      </c>
      <c r="X85" s="212">
        <v>0</v>
      </c>
      <c r="Y85" s="212">
        <v>880575.51</v>
      </c>
      <c r="Z85" s="212">
        <v>14500</v>
      </c>
      <c r="AA85" s="212">
        <v>3451270.75</v>
      </c>
      <c r="AB85" s="212">
        <v>24581317.900000002</v>
      </c>
      <c r="AC85" s="219">
        <v>330602688.63</v>
      </c>
    </row>
    <row r="86" spans="1:29">
      <c r="A86" s="295">
        <v>53</v>
      </c>
      <c r="B86" s="237">
        <v>85</v>
      </c>
      <c r="C86" s="237">
        <v>12</v>
      </c>
      <c r="D86" s="212" t="s">
        <v>47</v>
      </c>
      <c r="E86" s="212" t="s">
        <v>214</v>
      </c>
      <c r="F86" s="282" t="s">
        <v>346</v>
      </c>
      <c r="G86" s="212">
        <v>77291850.63000001</v>
      </c>
      <c r="H86" s="212">
        <v>17995631.73</v>
      </c>
      <c r="I86" s="212">
        <v>42162255.030000001</v>
      </c>
      <c r="J86" s="212">
        <v>5016238.17</v>
      </c>
      <c r="K86" s="219">
        <v>65174124.930000007</v>
      </c>
      <c r="L86" s="212">
        <v>1797674.59</v>
      </c>
      <c r="M86" s="212">
        <v>38667551.310000002</v>
      </c>
      <c r="N86" s="219"/>
      <c r="O86" s="212">
        <v>20703494.300000001</v>
      </c>
      <c r="P86" s="212">
        <v>1133823.45</v>
      </c>
      <c r="Q86" s="219">
        <v>21837317.75</v>
      </c>
      <c r="R86" s="212">
        <v>5755931.6799999997</v>
      </c>
      <c r="S86" s="212">
        <v>11427298.68</v>
      </c>
      <c r="T86" s="212">
        <v>7216829.2999999998</v>
      </c>
      <c r="U86" s="212">
        <v>6404402.0999999996</v>
      </c>
      <c r="V86" s="212">
        <v>6108742.54</v>
      </c>
      <c r="W86" s="212">
        <v>1049666.5</v>
      </c>
      <c r="X86" s="212">
        <v>0</v>
      </c>
      <c r="Y86" s="212">
        <v>1257920</v>
      </c>
      <c r="Z86" s="212">
        <v>1715563.94</v>
      </c>
      <c r="AA86" s="212">
        <v>3580921.66</v>
      </c>
      <c r="AB86" s="212">
        <v>24104781.859999999</v>
      </c>
      <c r="AC86" s="219">
        <v>273390577.47000003</v>
      </c>
    </row>
    <row r="87" spans="1:29">
      <c r="A87" s="295">
        <v>1</v>
      </c>
      <c r="B87" s="237">
        <v>86</v>
      </c>
      <c r="C87" s="237">
        <v>12</v>
      </c>
      <c r="D87" s="212" t="s">
        <v>51</v>
      </c>
      <c r="E87" s="212" t="s">
        <v>237</v>
      </c>
      <c r="F87" s="282" t="s">
        <v>373</v>
      </c>
      <c r="G87" s="212">
        <v>74590220.470000014</v>
      </c>
      <c r="H87" s="212">
        <v>26743772.390000001</v>
      </c>
      <c r="I87" s="212">
        <v>40689860.269999996</v>
      </c>
      <c r="J87" s="212">
        <v>4412698.7300000004</v>
      </c>
      <c r="K87" s="219">
        <v>71846331.390000001</v>
      </c>
      <c r="L87" s="212">
        <v>1263798</v>
      </c>
      <c r="M87" s="212">
        <v>36809376.009999998</v>
      </c>
      <c r="N87" s="219"/>
      <c r="O87" s="212">
        <v>12859852.869999999</v>
      </c>
      <c r="P87" s="212">
        <v>9237010.4800000004</v>
      </c>
      <c r="Q87" s="219">
        <v>22096863.350000001</v>
      </c>
      <c r="R87" s="212">
        <v>8034361.1299999999</v>
      </c>
      <c r="S87" s="212">
        <v>1694242.72</v>
      </c>
      <c r="T87" s="212">
        <v>12583895</v>
      </c>
      <c r="U87" s="212">
        <v>7111630.54</v>
      </c>
      <c r="V87" s="212">
        <v>934132</v>
      </c>
      <c r="W87" s="212">
        <v>910770</v>
      </c>
      <c r="X87" s="212">
        <v>0</v>
      </c>
      <c r="Y87" s="212">
        <v>5558500</v>
      </c>
      <c r="Z87" s="212">
        <v>1073322.23</v>
      </c>
      <c r="AA87" s="212">
        <v>4718947.2700000005</v>
      </c>
      <c r="AB87" s="212">
        <v>22165625.899999999</v>
      </c>
      <c r="AC87" s="219">
        <v>271392016.00999999</v>
      </c>
    </row>
    <row r="88" spans="1:29">
      <c r="A88" s="295">
        <v>68</v>
      </c>
      <c r="B88" s="237">
        <v>87</v>
      </c>
      <c r="C88" s="237">
        <v>13</v>
      </c>
      <c r="D88" s="212" t="s">
        <v>45</v>
      </c>
      <c r="E88" s="212" t="s">
        <v>183</v>
      </c>
      <c r="F88" s="282" t="s">
        <v>311</v>
      </c>
      <c r="G88" s="212">
        <v>204945682.06000003</v>
      </c>
      <c r="H88" s="212">
        <v>60856108</v>
      </c>
      <c r="I88" s="212">
        <v>151492613.94999999</v>
      </c>
      <c r="J88" s="212">
        <v>13094498.430000002</v>
      </c>
      <c r="K88" s="219">
        <v>225443220.38</v>
      </c>
      <c r="L88" s="212">
        <v>2792659.06</v>
      </c>
      <c r="M88" s="212">
        <v>271277035.10000002</v>
      </c>
      <c r="N88" s="219"/>
      <c r="O88" s="212">
        <v>135423987.60999998</v>
      </c>
      <c r="P88" s="212">
        <v>6651043.25</v>
      </c>
      <c r="Q88" s="219">
        <v>142075030.85999998</v>
      </c>
      <c r="R88" s="212">
        <v>26675039.91</v>
      </c>
      <c r="S88" s="212">
        <v>65032871.209999993</v>
      </c>
      <c r="T88" s="212">
        <v>61012252.520000003</v>
      </c>
      <c r="U88" s="212">
        <v>11499231.049999999</v>
      </c>
      <c r="V88" s="212">
        <v>337897.14</v>
      </c>
      <c r="W88" s="212">
        <v>2705806.69</v>
      </c>
      <c r="X88" s="212">
        <v>0</v>
      </c>
      <c r="Y88" s="212">
        <v>9993861.129999999</v>
      </c>
      <c r="Z88" s="212">
        <v>13909187.48</v>
      </c>
      <c r="AA88" s="212">
        <v>4941786.8499999996</v>
      </c>
      <c r="AB88" s="212">
        <v>61652714.450000003</v>
      </c>
      <c r="AC88" s="219">
        <v>1104294275.8900001</v>
      </c>
    </row>
    <row r="89" spans="1:29">
      <c r="A89" s="295">
        <v>35</v>
      </c>
      <c r="B89" s="237">
        <v>88</v>
      </c>
      <c r="C89" s="237">
        <v>13</v>
      </c>
      <c r="D89" s="212" t="s">
        <v>49</v>
      </c>
      <c r="E89" s="212" t="s">
        <v>221</v>
      </c>
      <c r="F89" s="282" t="s">
        <v>355</v>
      </c>
      <c r="G89" s="212">
        <v>138254481.03</v>
      </c>
      <c r="H89" s="212">
        <v>48362184.950000003</v>
      </c>
      <c r="I89" s="212">
        <v>78554283.599999994</v>
      </c>
      <c r="J89" s="212">
        <v>8785183.5600000005</v>
      </c>
      <c r="K89" s="219">
        <v>135701652.10999998</v>
      </c>
      <c r="L89" s="212">
        <v>1649531.17</v>
      </c>
      <c r="M89" s="212">
        <v>180989561.22</v>
      </c>
      <c r="N89" s="219"/>
      <c r="O89" s="212">
        <v>96050168.829999998</v>
      </c>
      <c r="P89" s="212">
        <v>11124236.810000001</v>
      </c>
      <c r="Q89" s="219">
        <v>107174405.64</v>
      </c>
      <c r="R89" s="212">
        <v>16441007.459999999</v>
      </c>
      <c r="S89" s="212">
        <v>29674720.43</v>
      </c>
      <c r="T89" s="212">
        <v>17874175</v>
      </c>
      <c r="U89" s="212">
        <v>14118979.520000001</v>
      </c>
      <c r="V89" s="212">
        <v>36673.519999999997</v>
      </c>
      <c r="W89" s="212">
        <v>1299975.56</v>
      </c>
      <c r="X89" s="212">
        <v>0</v>
      </c>
      <c r="Y89" s="212">
        <v>294137.73</v>
      </c>
      <c r="Z89" s="212">
        <v>0</v>
      </c>
      <c r="AA89" s="212">
        <v>7307380.2999999998</v>
      </c>
      <c r="AB89" s="212">
        <v>38497128.199999988</v>
      </c>
      <c r="AC89" s="219">
        <v>689313808.88999987</v>
      </c>
    </row>
    <row r="90" spans="1:29">
      <c r="F90" s="172"/>
    </row>
    <row r="91" spans="1:29">
      <c r="F91" s="172"/>
    </row>
  </sheetData>
  <sortState xmlns:xlrd2="http://schemas.microsoft.com/office/spreadsheetml/2017/richdata2" ref="A2:AC89">
    <sortCondition ref="B2:B8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0301-44B1-4099-BB67-CFD175F82CDC}">
  <dimension ref="A1:CT112"/>
  <sheetViews>
    <sheetView topLeftCell="B1" zoomScale="60" zoomScaleNormal="60" workbookViewId="0">
      <pane xSplit="6" topLeftCell="H1" activePane="topRight" state="frozen"/>
      <selection activeCell="B1" sqref="B1"/>
      <selection pane="topRight" activeCell="I7" sqref="I7"/>
    </sheetView>
  </sheetViews>
  <sheetFormatPr defaultColWidth="11.5" defaultRowHeight="24.6"/>
  <cols>
    <col min="1" max="1" width="5" style="63" customWidth="1"/>
    <col min="2" max="2" width="8.69921875" style="162"/>
    <col min="3" max="3" width="11.69921875" style="293" customWidth="1"/>
    <col min="4" max="4" width="7.69921875" style="293" customWidth="1"/>
    <col min="5" max="6" width="15.5" style="183" customWidth="1"/>
    <col min="7" max="7" width="30" style="162" customWidth="1"/>
    <col min="8" max="8" width="13" style="186" customWidth="1"/>
    <col min="9" max="9" width="11.09765625" style="186" bestFit="1" customWidth="1"/>
    <col min="10" max="10" width="10.8984375" style="186" customWidth="1"/>
    <col min="11" max="12" width="10.09765625" style="186" bestFit="1" customWidth="1"/>
    <col min="13" max="13" width="16.19921875" style="180" customWidth="1"/>
    <col min="14" max="14" width="25.69921875" style="180" customWidth="1"/>
    <col min="15" max="15" width="11.5" style="180" customWidth="1"/>
    <col min="16" max="16" width="15.69921875" style="180" customWidth="1"/>
    <col min="17" max="19" width="11.5" style="180" customWidth="1"/>
    <col min="20" max="20" width="8.3984375" style="63" customWidth="1"/>
    <col min="21" max="21" width="11.59765625" style="266" customWidth="1"/>
    <col min="22" max="22" width="14.69921875" style="62" customWidth="1"/>
    <col min="23" max="23" width="13.8984375" style="62" customWidth="1"/>
    <col min="24" max="24" width="25.69921875" style="62" customWidth="1"/>
    <col min="25" max="35" width="16.59765625" style="180" customWidth="1"/>
    <col min="36" max="98" width="11.5" style="63"/>
    <col min="99" max="16384" width="11.5" style="62"/>
  </cols>
  <sheetData>
    <row r="1" spans="1:35">
      <c r="A1" s="70"/>
      <c r="C1" s="292"/>
      <c r="D1" s="292"/>
      <c r="E1" s="285"/>
      <c r="F1" s="285"/>
      <c r="G1" s="286"/>
      <c r="H1" s="189"/>
      <c r="I1" s="190"/>
      <c r="J1" s="190"/>
      <c r="K1" s="190"/>
      <c r="L1" s="190"/>
      <c r="M1" s="349" t="s">
        <v>135</v>
      </c>
      <c r="N1" s="350"/>
      <c r="O1" s="350"/>
      <c r="P1" s="350"/>
      <c r="Q1" s="350"/>
      <c r="R1" s="350"/>
      <c r="S1" s="351"/>
      <c r="T1" s="70"/>
      <c r="U1" s="326" t="s">
        <v>1355</v>
      </c>
      <c r="V1" s="65"/>
      <c r="W1" s="65"/>
      <c r="Y1" s="346" t="s">
        <v>248</v>
      </c>
      <c r="Z1" s="347"/>
      <c r="AA1" s="347"/>
      <c r="AB1" s="347"/>
      <c r="AC1" s="347"/>
      <c r="AD1" s="347"/>
      <c r="AE1" s="347"/>
      <c r="AF1" s="347"/>
      <c r="AG1" s="347"/>
      <c r="AH1" s="347"/>
      <c r="AI1" s="348"/>
    </row>
    <row r="2" spans="1:35" ht="107.25" customHeight="1">
      <c r="A2" s="69" t="s">
        <v>164</v>
      </c>
      <c r="B2" s="294" t="s">
        <v>1358</v>
      </c>
      <c r="C2" s="294" t="s">
        <v>1357</v>
      </c>
      <c r="D2" s="121" t="s">
        <v>247</v>
      </c>
      <c r="E2" s="121" t="s">
        <v>42</v>
      </c>
      <c r="F2" s="121" t="s">
        <v>164</v>
      </c>
      <c r="G2" s="121" t="s">
        <v>1356</v>
      </c>
      <c r="H2" s="191" t="s">
        <v>280</v>
      </c>
      <c r="I2" s="192" t="s">
        <v>270</v>
      </c>
      <c r="J2" s="192" t="s">
        <v>276</v>
      </c>
      <c r="K2" s="192" t="s">
        <v>275</v>
      </c>
      <c r="L2" s="192" t="s">
        <v>274</v>
      </c>
      <c r="M2" s="185" t="s">
        <v>137</v>
      </c>
      <c r="N2" s="185" t="s">
        <v>253</v>
      </c>
      <c r="O2" s="185" t="s">
        <v>139</v>
      </c>
      <c r="P2" s="185" t="s">
        <v>140</v>
      </c>
      <c r="Q2" s="185" t="s">
        <v>141</v>
      </c>
      <c r="R2" s="185" t="s">
        <v>142</v>
      </c>
      <c r="S2" s="185" t="s">
        <v>143</v>
      </c>
      <c r="T2" s="68"/>
      <c r="U2" s="326"/>
      <c r="V2" s="65" t="s">
        <v>272</v>
      </c>
      <c r="W2" s="65" t="s">
        <v>730</v>
      </c>
      <c r="X2" s="65" t="s">
        <v>1341</v>
      </c>
      <c r="Y2" s="309" t="s">
        <v>5</v>
      </c>
      <c r="Z2" s="309" t="s">
        <v>8</v>
      </c>
      <c r="AA2" s="309" t="s">
        <v>11</v>
      </c>
      <c r="AB2" s="309" t="s">
        <v>17</v>
      </c>
      <c r="AC2" s="309" t="s">
        <v>20</v>
      </c>
      <c r="AD2" s="309" t="s">
        <v>23</v>
      </c>
      <c r="AE2" s="309" t="s">
        <v>26</v>
      </c>
      <c r="AF2" s="309" t="s">
        <v>29</v>
      </c>
      <c r="AG2" s="309" t="s">
        <v>32</v>
      </c>
      <c r="AH2" s="309" t="s">
        <v>35</v>
      </c>
      <c r="AI2" s="309" t="s">
        <v>38</v>
      </c>
    </row>
    <row r="3" spans="1:35" s="63" customFormat="1" ht="24.6" customHeight="1">
      <c r="A3" s="67" t="s">
        <v>159</v>
      </c>
      <c r="B3" s="295">
        <v>72</v>
      </c>
      <c r="C3" s="237">
        <v>1</v>
      </c>
      <c r="D3" s="237">
        <v>1</v>
      </c>
      <c r="E3" s="212" t="s">
        <v>45</v>
      </c>
      <c r="F3" s="212" t="s">
        <v>159</v>
      </c>
      <c r="G3" s="282" t="s">
        <v>315</v>
      </c>
      <c r="H3" s="248">
        <f>+DATA!G6</f>
        <v>5185</v>
      </c>
      <c r="I3" s="250">
        <f>+DATA!H6</f>
        <v>4063</v>
      </c>
      <c r="J3" s="250">
        <f>+DATA!I6</f>
        <v>108</v>
      </c>
      <c r="K3" s="250">
        <f>+DATA!J6</f>
        <v>100</v>
      </c>
      <c r="L3" s="250">
        <f>+DATA!K6</f>
        <v>914</v>
      </c>
      <c r="M3" s="261">
        <f>+'6.รายรับ'!G4/I3</f>
        <v>575.57640659611127</v>
      </c>
      <c r="N3" s="261">
        <f>+('6.รายรับ'!H4+'6.รายรับ'!I4+'6.รายรับ'!J4)/I3</f>
        <v>382.41262613832146</v>
      </c>
      <c r="O3" s="261">
        <f>+'6.รายรับ'!K4/'8.คำนวณ'!J3</f>
        <v>343.16666666666669</v>
      </c>
      <c r="P3" s="261">
        <f>+'6.รายรับ'!L4/'8.คำนวณ'!K3</f>
        <v>14046.290799999999</v>
      </c>
      <c r="Q3" s="261">
        <f>+'6.รายรับ'!M4/'8.คำนวณ'!H3</f>
        <v>6.339440694310511</v>
      </c>
      <c r="R3" s="262">
        <f>+'6.รายรับ'!Q4/'8.คำนวณ'!H3</f>
        <v>19.301446480231437</v>
      </c>
      <c r="S3" s="262">
        <f>+'6.รายรับ'!V4/'8.คำนวณ'!I3</f>
        <v>838.67308885060299</v>
      </c>
      <c r="T3" s="66"/>
      <c r="U3" s="281">
        <f>+'2.Hosp. Group'!L4</f>
        <v>21</v>
      </c>
      <c r="V3" s="63">
        <f>+DATA!L6</f>
        <v>6989</v>
      </c>
      <c r="W3" s="63">
        <f>+DATA!M6</f>
        <v>89.529700000000005</v>
      </c>
      <c r="X3" s="63">
        <f t="shared" ref="X3:X34" si="0">+(V3/U3)+W3</f>
        <v>422.33922380952379</v>
      </c>
      <c r="Y3" s="263">
        <f>+('7.รายจ่าย'!G2+'7.รายจ่าย'!K2)/'8.คำนวณ'!X3</f>
        <v>15711.458670939497</v>
      </c>
      <c r="Z3" s="263">
        <f>+'7.รายจ่าย'!L2/'8.คำนวณ'!X3</f>
        <v>69.077173881338467</v>
      </c>
      <c r="AA3" s="263">
        <f>+'7.รายจ่าย'!M2/'8.คำนวณ'!X3</f>
        <v>2060.7512893297453</v>
      </c>
      <c r="AB3" s="263">
        <f>+'7.รายจ่าย'!O2/'8.คำนวณ'!X3</f>
        <v>297.97381560931439</v>
      </c>
      <c r="AC3" s="263">
        <f>+'7.รายจ่าย'!P2/'8.คำนวณ'!X3</f>
        <v>20.412501406424177</v>
      </c>
      <c r="AD3" s="263">
        <f>+'7.รายจ่าย'!R2/'8.คำนวณ'!X3</f>
        <v>605.0335739482357</v>
      </c>
      <c r="AE3" s="263">
        <f>+'7.รายจ่าย'!S2/'8.คำนวณ'!X3</f>
        <v>3560.3673663949462</v>
      </c>
      <c r="AF3" s="263">
        <f>+'7.รายจ่าย'!T2/'8.คำนวณ'!X3</f>
        <v>477.17566505471115</v>
      </c>
      <c r="AG3" s="263">
        <f>+'7.รายจ่าย'!U2/'8.คำนวณ'!X3</f>
        <v>696.95302592295559</v>
      </c>
      <c r="AH3" s="263">
        <f>+'7.รายจ่าย'!V2/'8.คำนวณ'!X3</f>
        <v>0</v>
      </c>
      <c r="AI3" s="263">
        <f>+'7.รายจ่าย'!Y2/'8.คำนวณ'!X3</f>
        <v>5076.6024539718619</v>
      </c>
    </row>
    <row r="4" spans="1:35" s="63" customFormat="1">
      <c r="A4" s="67" t="s">
        <v>162</v>
      </c>
      <c r="B4" s="295">
        <v>25</v>
      </c>
      <c r="C4" s="237">
        <v>2</v>
      </c>
      <c r="D4" s="237">
        <v>1</v>
      </c>
      <c r="E4" s="212" t="s">
        <v>53</v>
      </c>
      <c r="F4" s="212" t="s">
        <v>160</v>
      </c>
      <c r="G4" s="282" t="s">
        <v>336</v>
      </c>
      <c r="H4" s="248">
        <f>+DATA!G7</f>
        <v>11706</v>
      </c>
      <c r="I4" s="250">
        <f>+DATA!H7</f>
        <v>8768</v>
      </c>
      <c r="J4" s="250">
        <f>+DATA!I7</f>
        <v>211</v>
      </c>
      <c r="K4" s="250">
        <f>+DATA!J7</f>
        <v>625</v>
      </c>
      <c r="L4" s="250">
        <f>+DATA!K7</f>
        <v>2102</v>
      </c>
      <c r="M4" s="261">
        <f>+'6.รายรับ'!G5/I4</f>
        <v>1258.8089438868612</v>
      </c>
      <c r="N4" s="261">
        <f>+('6.รายรับ'!H5+'6.รายรับ'!I5+'6.รายรับ'!J5)/I4</f>
        <v>727.54990761861313</v>
      </c>
      <c r="O4" s="261">
        <f>+'6.รายรับ'!K5/'8.คำนวณ'!J4</f>
        <v>632.13744075829402</v>
      </c>
      <c r="P4" s="261">
        <f>+'6.รายรับ'!L5/'8.คำนวณ'!K4</f>
        <v>1599.281248</v>
      </c>
      <c r="Q4" s="261">
        <f>+'6.รายรับ'!M5/'8.คำนวณ'!H4</f>
        <v>5.1172048522125406</v>
      </c>
      <c r="R4" s="262">
        <f>+'6.รายรับ'!Q5/'8.คำนวณ'!H4</f>
        <v>31.799846232701178</v>
      </c>
      <c r="S4" s="262">
        <f>+'6.รายรับ'!V5/'8.คำนวณ'!I4</f>
        <v>616.43803033759127</v>
      </c>
      <c r="T4" s="66"/>
      <c r="U4" s="281">
        <f>+'2.Hosp. Group'!L5</f>
        <v>21</v>
      </c>
      <c r="V4" s="63">
        <f>+DATA!L7</f>
        <v>9957</v>
      </c>
      <c r="W4" s="63">
        <f>+DATA!M7</f>
        <v>281.56729999999999</v>
      </c>
      <c r="X4" s="63">
        <f t="shared" si="0"/>
        <v>755.71015714285716</v>
      </c>
      <c r="Y4" s="263">
        <f>+('7.รายจ่าย'!G3+'7.รายจ่าย'!K3)/'8.คำนวณ'!X4</f>
        <v>14443.890262462874</v>
      </c>
      <c r="Z4" s="263">
        <f>+'7.รายจ่าย'!L3/'8.คำนวณ'!X4</f>
        <v>124.74888567916751</v>
      </c>
      <c r="AA4" s="263">
        <f>+'7.รายจ่าย'!M3/'8.คำนวณ'!X4</f>
        <v>1329.984585360022</v>
      </c>
      <c r="AB4" s="263">
        <f>+'7.รายจ่าย'!O3/'8.คำนวณ'!X4</f>
        <v>510.98457040719944</v>
      </c>
      <c r="AC4" s="263">
        <f>+'7.รายจ่าย'!P3/'8.คำนวณ'!X4</f>
        <v>742.13373301793649</v>
      </c>
      <c r="AD4" s="263">
        <f>+'7.รายจ่าย'!R3/'8.คำนวณ'!X4</f>
        <v>696.74238863044081</v>
      </c>
      <c r="AE4" s="263">
        <f>+'7.รายจ่าย'!S3/'8.คำนวณ'!X4</f>
        <v>2656.9888481999456</v>
      </c>
      <c r="AF4" s="263">
        <f>+'7.รายจ่าย'!T3/'8.คำนวณ'!X4</f>
        <v>102.53203462680543</v>
      </c>
      <c r="AG4" s="263">
        <f>+'7.รายจ่าย'!U3/'8.คำนวณ'!X4</f>
        <v>190.01468836001769</v>
      </c>
      <c r="AH4" s="263">
        <f>+'7.รายจ่าย'!V3/'8.คำนวณ'!X4</f>
        <v>256.56991396418022</v>
      </c>
      <c r="AI4" s="263">
        <f>+'7.รายจ่าย'!Y3/'8.คำนวณ'!X4</f>
        <v>23.527538742130368</v>
      </c>
    </row>
    <row r="5" spans="1:35" s="63" customFormat="1">
      <c r="A5" s="67" t="s">
        <v>161</v>
      </c>
      <c r="B5" s="295">
        <v>20</v>
      </c>
      <c r="C5" s="237">
        <v>3</v>
      </c>
      <c r="D5" s="237">
        <v>1</v>
      </c>
      <c r="E5" s="212" t="s">
        <v>55</v>
      </c>
      <c r="F5" s="212" t="s">
        <v>158</v>
      </c>
      <c r="G5" s="282" t="s">
        <v>304</v>
      </c>
      <c r="H5" s="248">
        <f>+DATA!G8</f>
        <v>14045</v>
      </c>
      <c r="I5" s="250">
        <f>+DATA!H8</f>
        <v>11241</v>
      </c>
      <c r="J5" s="250">
        <f>+DATA!I8</f>
        <v>404</v>
      </c>
      <c r="K5" s="250">
        <f>+DATA!J8</f>
        <v>798</v>
      </c>
      <c r="L5" s="250">
        <f>+DATA!K8</f>
        <v>1602</v>
      </c>
      <c r="M5" s="261">
        <f>+'6.รายรับ'!G6/I5</f>
        <v>952.8639231385107</v>
      </c>
      <c r="N5" s="261">
        <f>+('6.รายรับ'!H6+'6.รายรับ'!I6+'6.รายรับ'!J6)/I5</f>
        <v>464.06136286807225</v>
      </c>
      <c r="O5" s="261">
        <f>+'6.รายรับ'!K6/'8.คำนวณ'!J5</f>
        <v>468.23952970297017</v>
      </c>
      <c r="P5" s="261">
        <f>+'6.รายรับ'!L6/'8.คำนวณ'!K5</f>
        <v>1536.2376942355888</v>
      </c>
      <c r="Q5" s="261">
        <f>+'6.รายรับ'!M6/'8.คำนวณ'!H5</f>
        <v>3.0656105375578497</v>
      </c>
      <c r="R5" s="262">
        <f>+'6.รายรับ'!Q6/'8.คำนวณ'!H5</f>
        <v>27.034069063723745</v>
      </c>
      <c r="S5" s="262">
        <f>+'6.รายรับ'!V6/'8.คำนวณ'!I5</f>
        <v>493.35138332888539</v>
      </c>
      <c r="T5" s="66"/>
      <c r="U5" s="281">
        <f>+'2.Hosp. Group'!L6</f>
        <v>21</v>
      </c>
      <c r="V5" s="63">
        <f>+DATA!L8</f>
        <v>10892</v>
      </c>
      <c r="W5" s="63">
        <f>+DATA!M8</f>
        <v>261.97480000000002</v>
      </c>
      <c r="X5" s="63">
        <f t="shared" si="0"/>
        <v>780.6414666666667</v>
      </c>
      <c r="Y5" s="263">
        <f>+('7.รายจ่าย'!G4+'7.รายจ่าย'!K4)/'8.คำนวณ'!X5</f>
        <v>13740.11715749663</v>
      </c>
      <c r="Z5" s="263">
        <f>+'7.รายจ่าย'!L4/'8.คำนวณ'!X5</f>
        <v>17.064171670101732</v>
      </c>
      <c r="AA5" s="263">
        <f>+'7.รายจ่าย'!M4/'8.คำนวณ'!X5</f>
        <v>1504.1034458669972</v>
      </c>
      <c r="AB5" s="263">
        <f>+'7.รายจ่าย'!O4/'8.คำนวณ'!X5</f>
        <v>396.47523634836375</v>
      </c>
      <c r="AC5" s="263">
        <f>+'7.รายจ่าย'!P4/'8.คำนวณ'!X5</f>
        <v>712.37664631702023</v>
      </c>
      <c r="AD5" s="263">
        <f>+'7.รายจ่าย'!R4/'8.คำนวณ'!X5</f>
        <v>546.65171941502467</v>
      </c>
      <c r="AE5" s="263">
        <f>+'7.รายจ่าย'!S4/'8.คำนวณ'!X5</f>
        <v>757.98354976787448</v>
      </c>
      <c r="AF5" s="263">
        <f>+'7.รายจ่าย'!T4/'8.คำนวณ'!X5</f>
        <v>271.3537635971511</v>
      </c>
      <c r="AG5" s="263">
        <f>+'7.รายจ่าย'!U4/'8.คำนวณ'!X5</f>
        <v>468.2602777442346</v>
      </c>
      <c r="AH5" s="263">
        <f>+'7.รายจ่าย'!V4/'8.คำนวณ'!X5</f>
        <v>0.22933703581550283</v>
      </c>
      <c r="AI5" s="263">
        <f>+'7.รายจ่าย'!Y4/'8.คำนวณ'!X5</f>
        <v>298.38537913521031</v>
      </c>
    </row>
    <row r="6" spans="1:35" s="63" customFormat="1">
      <c r="A6" s="67" t="s">
        <v>163</v>
      </c>
      <c r="B6" s="295">
        <v>41</v>
      </c>
      <c r="C6" s="237">
        <v>4</v>
      </c>
      <c r="D6" s="237">
        <v>1</v>
      </c>
      <c r="E6" s="212" t="s">
        <v>49</v>
      </c>
      <c r="F6" s="212" t="s">
        <v>162</v>
      </c>
      <c r="G6" s="282" t="s">
        <v>361</v>
      </c>
      <c r="H6" s="248">
        <f>+DATA!G9</f>
        <v>14869</v>
      </c>
      <c r="I6" s="250">
        <f>+DATA!H9</f>
        <v>10820</v>
      </c>
      <c r="J6" s="250">
        <f>+DATA!I9</f>
        <v>552</v>
      </c>
      <c r="K6" s="250">
        <f>+DATA!J9</f>
        <v>594</v>
      </c>
      <c r="L6" s="250">
        <f>+DATA!K9</f>
        <v>2903</v>
      </c>
      <c r="M6" s="261">
        <f>+'6.รายรับ'!G7/I6</f>
        <v>505.7254279112754</v>
      </c>
      <c r="N6" s="261">
        <f>+('6.รายรับ'!H7+'6.รายรับ'!I7+'6.รายรับ'!J7)/I6</f>
        <v>405.24640295748617</v>
      </c>
      <c r="O6" s="261">
        <f>+'6.รายรับ'!K7/'8.คำนวณ'!J6</f>
        <v>228.80994565217389</v>
      </c>
      <c r="P6" s="261">
        <f>+'6.รายรับ'!L7/'8.คำนวณ'!K6</f>
        <v>1151.0342592592592</v>
      </c>
      <c r="Q6" s="261">
        <f>+'6.รายรับ'!M7/'8.คำนวณ'!H6</f>
        <v>3.112583226847804</v>
      </c>
      <c r="R6" s="262">
        <f>+'6.รายรับ'!Q7/'8.คำนวณ'!H6</f>
        <v>12.915562579864147</v>
      </c>
      <c r="S6" s="262">
        <f>+'6.รายรับ'!V7/'8.คำนวณ'!I6</f>
        <v>470.5751959334566</v>
      </c>
      <c r="T6" s="66"/>
      <c r="U6" s="281">
        <f>+'2.Hosp. Group'!L7</f>
        <v>21</v>
      </c>
      <c r="V6" s="63">
        <f>+DATA!L9</f>
        <v>8489</v>
      </c>
      <c r="W6" s="63">
        <f>+DATA!M9</f>
        <v>181.5829</v>
      </c>
      <c r="X6" s="63">
        <f t="shared" si="0"/>
        <v>585.82099523809529</v>
      </c>
      <c r="Y6" s="263">
        <f>+('7.รายจ่าย'!G5+'7.รายจ่าย'!K5)/'8.คำนวณ'!X6</f>
        <v>16819.972363734152</v>
      </c>
      <c r="Z6" s="263">
        <f>+'7.รายจ่าย'!L5/'8.คำนวณ'!X6</f>
        <v>78.646891071690845</v>
      </c>
      <c r="AA6" s="263">
        <f>+'7.รายจ่าย'!M5/'8.คำนวณ'!X6</f>
        <v>1448.025637345469</v>
      </c>
      <c r="AB6" s="263">
        <f>+'7.รายจ่าย'!O5/'8.คำนวณ'!X6</f>
        <v>536.56108701301719</v>
      </c>
      <c r="AC6" s="263">
        <f>+'7.รายจ่าย'!P5/'8.คำนวณ'!X6</f>
        <v>878.77185041954419</v>
      </c>
      <c r="AD6" s="263">
        <f>+'7.รายจ่าย'!R5/'8.คำนวณ'!X6</f>
        <v>944.58529908969672</v>
      </c>
      <c r="AE6" s="263">
        <f>+'7.รายจ่าย'!S5/'8.คำนวณ'!X6</f>
        <v>649.94358873268357</v>
      </c>
      <c r="AF6" s="263">
        <f>+'7.รายจ่าย'!T5/'8.คำนวณ'!X6</f>
        <v>148.16812764575272</v>
      </c>
      <c r="AG6" s="263">
        <f>+'7.รายจ่าย'!U5/'8.คำนวณ'!X6</f>
        <v>461.94897792970374</v>
      </c>
      <c r="AH6" s="263">
        <f>+'7.รายจ่าย'!V5/'8.คำนวณ'!X6</f>
        <v>32.381017672967204</v>
      </c>
      <c r="AI6" s="263">
        <f>+'7.รายจ่าย'!Y5/'8.คำนวณ'!X6</f>
        <v>136.56048630944952</v>
      </c>
    </row>
    <row r="7" spans="1:35" s="63" customFormat="1">
      <c r="A7" s="67" t="s">
        <v>160</v>
      </c>
      <c r="B7" s="295">
        <v>88</v>
      </c>
      <c r="C7" s="237">
        <v>5</v>
      </c>
      <c r="D7" s="237">
        <v>1</v>
      </c>
      <c r="E7" s="212" t="s">
        <v>45</v>
      </c>
      <c r="F7" s="212" t="s">
        <v>166</v>
      </c>
      <c r="G7" s="282" t="s">
        <v>331</v>
      </c>
      <c r="H7" s="248">
        <f>+DATA!G10</f>
        <v>25442</v>
      </c>
      <c r="I7" s="250">
        <f>+DATA!H10</f>
        <v>19069</v>
      </c>
      <c r="J7" s="250">
        <f>+DATA!I10</f>
        <v>2108</v>
      </c>
      <c r="K7" s="250">
        <f>+DATA!J10</f>
        <v>742</v>
      </c>
      <c r="L7" s="250">
        <f>+DATA!K10</f>
        <v>3523</v>
      </c>
      <c r="M7" s="261">
        <f>+'6.รายรับ'!G8/I7</f>
        <v>540.33985211599975</v>
      </c>
      <c r="N7" s="261">
        <f>+('6.รายรับ'!H8+'6.รายรับ'!I8+'6.รายรับ'!J8)/I7</f>
        <v>190.02509360742565</v>
      </c>
      <c r="O7" s="261">
        <f>+'6.รายรับ'!K8/'8.คำนวณ'!J7</f>
        <v>151.91093453510436</v>
      </c>
      <c r="P7" s="261">
        <f>+'6.รายรับ'!L8/'8.คำนวณ'!K7</f>
        <v>803.23188679245277</v>
      </c>
      <c r="Q7" s="261">
        <f>+'6.รายรับ'!M8/'8.คำนวณ'!H7</f>
        <v>5.841380394623064</v>
      </c>
      <c r="R7" s="262">
        <f>+'6.รายรับ'!Q8/'8.คำนวณ'!H7</f>
        <v>11.053297696721955</v>
      </c>
      <c r="S7" s="262">
        <f>+'6.รายรับ'!V8/'8.คำนวณ'!I7</f>
        <v>210.41029262153234</v>
      </c>
      <c r="T7" s="66"/>
      <c r="U7" s="281">
        <f>+'2.Hosp. Group'!L8</f>
        <v>21</v>
      </c>
      <c r="V7" s="63">
        <f>+DATA!L10</f>
        <v>13229</v>
      </c>
      <c r="W7" s="63">
        <f>+DATA!M10</f>
        <v>321.41239999999999</v>
      </c>
      <c r="X7" s="63">
        <f t="shared" si="0"/>
        <v>951.3647809523809</v>
      </c>
      <c r="Y7" s="263">
        <f>+('7.รายจ่าย'!G6+'7.รายจ่าย'!K6)/'8.คำนวณ'!X7</f>
        <v>9704.9163106050892</v>
      </c>
      <c r="Z7" s="263">
        <f>+'7.รายจ่าย'!L6/'8.คำนวณ'!X7</f>
        <v>30.772633784795705</v>
      </c>
      <c r="AA7" s="263">
        <f>+'7.รายจ่าย'!M6/'8.คำนวณ'!X7</f>
        <v>1313.6209527842018</v>
      </c>
      <c r="AB7" s="263">
        <f>+'7.รายจ่าย'!O6/'8.คำนวณ'!X7</f>
        <v>535.86505429563238</v>
      </c>
      <c r="AC7" s="263">
        <f>+'7.รายจ่าย'!P6/'8.คำนวณ'!X7</f>
        <v>1055.7068015431105</v>
      </c>
      <c r="AD7" s="263">
        <f>+'7.รายจ่าย'!R6/'8.คำนวณ'!X7</f>
        <v>416.75649334326744</v>
      </c>
      <c r="AE7" s="263">
        <f>+'7.รายจ่าย'!S6/'8.คำนวณ'!X7</f>
        <v>497.84577848873192</v>
      </c>
      <c r="AF7" s="263">
        <f>+'7.รายจ่าย'!T6/'8.คำนวณ'!X7</f>
        <v>143.39504965007563</v>
      </c>
      <c r="AG7" s="263">
        <f>+'7.รายจ่าย'!U6/'8.คำนวณ'!X7</f>
        <v>416.49191554404717</v>
      </c>
      <c r="AH7" s="263">
        <f>+'7.รายจ่าย'!V6/'8.คำนวณ'!X7</f>
        <v>34.149340663501143</v>
      </c>
      <c r="AI7" s="263">
        <f>+'7.รายจ่าย'!Y6/'8.คำนวณ'!X7</f>
        <v>427.01972800939154</v>
      </c>
    </row>
    <row r="8" spans="1:35" s="63" customFormat="1">
      <c r="A8" s="67" t="s">
        <v>158</v>
      </c>
      <c r="B8" s="295">
        <v>59</v>
      </c>
      <c r="C8" s="237">
        <v>6</v>
      </c>
      <c r="D8" s="237">
        <v>1</v>
      </c>
      <c r="E8" s="212" t="s">
        <v>47</v>
      </c>
      <c r="F8" s="212" t="s">
        <v>161</v>
      </c>
      <c r="G8" s="282" t="s">
        <v>352</v>
      </c>
      <c r="H8" s="248">
        <f>+DATA!G11</f>
        <v>15230</v>
      </c>
      <c r="I8" s="250">
        <f>+DATA!H11</f>
        <v>12022</v>
      </c>
      <c r="J8" s="250">
        <f>+DATA!I11</f>
        <v>184</v>
      </c>
      <c r="K8" s="250">
        <f>+DATA!J11</f>
        <v>781</v>
      </c>
      <c r="L8" s="250">
        <f>+DATA!K11</f>
        <v>2243</v>
      </c>
      <c r="M8" s="261">
        <f>+'6.รายรับ'!G9/I8</f>
        <v>565.21786973881217</v>
      </c>
      <c r="N8" s="261">
        <f>+('6.รายรับ'!H9+'6.รายรับ'!I9+'6.รายรับ'!J9)/I8</f>
        <v>122.46110963234071</v>
      </c>
      <c r="O8" s="261">
        <f>+'6.รายรับ'!K9/'8.คำนวณ'!J8</f>
        <v>525.55581521739134</v>
      </c>
      <c r="P8" s="261">
        <f>+'6.รายรับ'!L9/'8.คำนวณ'!K8</f>
        <v>934.51160051216391</v>
      </c>
      <c r="Q8" s="261">
        <f>+'6.รายรับ'!M9/'8.คำนวณ'!H8</f>
        <v>10.886080105055811</v>
      </c>
      <c r="R8" s="262">
        <f>+'6.รายรับ'!Q9/'8.คำนวณ'!H8</f>
        <v>17.412475377544322</v>
      </c>
      <c r="S8" s="262">
        <f>+'6.รายรับ'!V9/'8.คำนวณ'!I8</f>
        <v>306.98219930128096</v>
      </c>
      <c r="T8" s="66"/>
      <c r="U8" s="281">
        <f>+'2.Hosp. Group'!L9</f>
        <v>21</v>
      </c>
      <c r="V8" s="63">
        <f>+DATA!L11</f>
        <v>9460</v>
      </c>
      <c r="W8" s="63">
        <f>+DATA!M11</f>
        <v>211.77369999999999</v>
      </c>
      <c r="X8" s="63">
        <f t="shared" si="0"/>
        <v>662.24989047619044</v>
      </c>
      <c r="Y8" s="263">
        <f>+('7.รายจ่าย'!G7+'7.รายจ่าย'!K7)/'8.คำนวณ'!X8</f>
        <v>12468.160612397809</v>
      </c>
      <c r="Z8" s="263">
        <f>+'7.รายจ่าย'!L7/'8.คำนวณ'!X8</f>
        <v>104.68706903091976</v>
      </c>
      <c r="AA8" s="263">
        <f>+'7.รายจ่าย'!M7/'8.คำนวณ'!X8</f>
        <v>1305.430884070613</v>
      </c>
      <c r="AB8" s="263">
        <f>+'7.รายจ่าย'!O7/'8.คำนวณ'!X8</f>
        <v>662.61149501205773</v>
      </c>
      <c r="AC8" s="263">
        <f>+'7.รายจ่าย'!P7/'8.คำนวณ'!X8</f>
        <v>918.21934400434975</v>
      </c>
      <c r="AD8" s="263">
        <f>+'7.รายจ่าย'!R7/'8.คำนวณ'!X8</f>
        <v>640.35258608358583</v>
      </c>
      <c r="AE8" s="263">
        <f>+'7.รายจ่าย'!S7/'8.คำนวณ'!X8</f>
        <v>1189.5429373850873</v>
      </c>
      <c r="AF8" s="263">
        <f>+'7.รายจ่าย'!T7/'8.คำนวณ'!X8</f>
        <v>242.97474762026422</v>
      </c>
      <c r="AG8" s="263">
        <f>+'7.รายจ่าย'!U7/'8.คำนวณ'!X8</f>
        <v>283.43524506290339</v>
      </c>
      <c r="AH8" s="263">
        <f>+'7.รายจ่าย'!V7/'8.คำนวณ'!X8</f>
        <v>18.129108320980002</v>
      </c>
      <c r="AI8" s="263">
        <f>+'7.รายจ่าย'!Y7/'8.คำนวณ'!X8</f>
        <v>44.696119132184585</v>
      </c>
    </row>
    <row r="9" spans="1:35" s="63" customFormat="1">
      <c r="A9" s="260" t="s">
        <v>166</v>
      </c>
      <c r="B9" s="295">
        <v>12</v>
      </c>
      <c r="C9" s="237">
        <v>7</v>
      </c>
      <c r="D9" s="237">
        <v>1</v>
      </c>
      <c r="E9" s="212" t="s">
        <v>51</v>
      </c>
      <c r="F9" s="212" t="s">
        <v>163</v>
      </c>
      <c r="G9" s="282" t="s">
        <v>384</v>
      </c>
      <c r="H9" s="248">
        <f>+DATA!G12</f>
        <v>15621</v>
      </c>
      <c r="I9" s="250">
        <f>+DATA!H12</f>
        <v>11638</v>
      </c>
      <c r="J9" s="250">
        <f>+DATA!I12</f>
        <v>185</v>
      </c>
      <c r="K9" s="250">
        <f>+DATA!J12</f>
        <v>103</v>
      </c>
      <c r="L9" s="250">
        <f>+DATA!K12</f>
        <v>3695</v>
      </c>
      <c r="M9" s="261">
        <f>+'6.รายรับ'!G10/I9</f>
        <v>526.34075270665062</v>
      </c>
      <c r="N9" s="261">
        <f>+('6.รายรับ'!H10+'6.รายรับ'!I10+'6.รายรับ'!J10)/I9</f>
        <v>232.65551898951711</v>
      </c>
      <c r="O9" s="261">
        <f>+'6.รายรับ'!K10/'8.คำนวณ'!J9</f>
        <v>466.1536216216216</v>
      </c>
      <c r="P9" s="261">
        <f>+'6.รายรับ'!L10/'8.คำนวณ'!K9</f>
        <v>5146.4037864077663</v>
      </c>
      <c r="Q9" s="261">
        <f>+'6.รายรับ'!M10/'8.คำนวณ'!H9</f>
        <v>3.9570770117149991</v>
      </c>
      <c r="R9" s="262">
        <f>+'6.รายรับ'!Q10/'8.คำนวณ'!H9</f>
        <v>6.6488701107483514</v>
      </c>
      <c r="S9" s="262">
        <f>+'6.รายรับ'!V10/'8.คำนวณ'!I9</f>
        <v>251.57271266540641</v>
      </c>
      <c r="T9" s="66"/>
      <c r="U9" s="281">
        <f>+'2.Hosp. Group'!L10</f>
        <v>21</v>
      </c>
      <c r="V9" s="63">
        <f>+DATA!L12</f>
        <v>10956</v>
      </c>
      <c r="W9" s="63">
        <f>+DATA!M12</f>
        <v>183.86779999999999</v>
      </c>
      <c r="X9" s="63">
        <f t="shared" si="0"/>
        <v>705.58208571428565</v>
      </c>
      <c r="Y9" s="263">
        <f>+('7.รายจ่าย'!G8+'7.รายจ่าย'!K8)/'8.คำนวณ'!X9</f>
        <v>9333.2239201246321</v>
      </c>
      <c r="Z9" s="263">
        <f>+'7.รายจ่าย'!L8/'8.คำนวณ'!X9</f>
        <v>48.228265270583286</v>
      </c>
      <c r="AA9" s="263">
        <f>+'7.รายจ่าย'!M8/'8.คำนวณ'!X9</f>
        <v>1560.3126160515981</v>
      </c>
      <c r="AB9" s="263">
        <f>+'7.รายจ่าย'!O8/'8.คำนวณ'!X9</f>
        <v>373.71739637218684</v>
      </c>
      <c r="AC9" s="263">
        <f>+'7.รายจ่าย'!P8/'8.คำนวณ'!X9</f>
        <v>1141.389380917632</v>
      </c>
      <c r="AD9" s="263">
        <f>+'7.รายจ่าย'!R8/'8.คำนวณ'!X9</f>
        <v>345.71886806488004</v>
      </c>
      <c r="AE9" s="263">
        <f>+'7.รายจ่าย'!S8/'8.คำนวณ'!X9</f>
        <v>146.93710639640878</v>
      </c>
      <c r="AF9" s="263">
        <f>+'7.รายจ่าย'!T8/'8.คำนวณ'!X9</f>
        <v>307.14498622879682</v>
      </c>
      <c r="AG9" s="263">
        <f>+'7.รายจ่าย'!U8/'8.คำนวณ'!X9</f>
        <v>397.9897813246231</v>
      </c>
      <c r="AH9" s="263">
        <f>+'7.รายจ่าย'!V8/'8.คำนวณ'!X9</f>
        <v>1.7007234513121142E-2</v>
      </c>
      <c r="AI9" s="263">
        <f>+'7.รายจ่าย'!Y8/'8.คำนวณ'!X9</f>
        <v>275.32445045474714</v>
      </c>
    </row>
    <row r="10" spans="1:35" s="63" customFormat="1">
      <c r="A10" s="67" t="s">
        <v>169</v>
      </c>
      <c r="B10" s="295">
        <v>83</v>
      </c>
      <c r="C10" s="237">
        <v>8</v>
      </c>
      <c r="D10" s="237">
        <v>2</v>
      </c>
      <c r="E10" s="212" t="s">
        <v>45</v>
      </c>
      <c r="F10" s="212" t="s">
        <v>197</v>
      </c>
      <c r="G10" s="282" t="s">
        <v>326</v>
      </c>
      <c r="H10" s="248">
        <f>+DATA!G13</f>
        <v>27187</v>
      </c>
      <c r="I10" s="250">
        <f>+DATA!H13</f>
        <v>21043</v>
      </c>
      <c r="J10" s="250">
        <f>+DATA!I13</f>
        <v>567</v>
      </c>
      <c r="K10" s="250">
        <f>+DATA!J13</f>
        <v>814</v>
      </c>
      <c r="L10" s="250">
        <f>+DATA!K13</f>
        <v>4763</v>
      </c>
      <c r="M10" s="261">
        <f>+'6.รายรับ'!G11/I10</f>
        <v>401.62467186237706</v>
      </c>
      <c r="N10" s="261">
        <f>+('6.รายรับ'!H11+'6.รายรับ'!I11+'6.รายรับ'!J11)/I10</f>
        <v>231.22600769852207</v>
      </c>
      <c r="O10" s="261">
        <f>+'6.รายรับ'!K11/'8.คำนวณ'!J10</f>
        <v>305.0674603174603</v>
      </c>
      <c r="P10" s="261">
        <f>+'6.รายรับ'!L11/'8.คำนวณ'!K10</f>
        <v>1020.0042874692874</v>
      </c>
      <c r="Q10" s="261">
        <f>+'6.รายรับ'!M11/'8.คำนวณ'!H10</f>
        <v>2.0278441902379813</v>
      </c>
      <c r="R10" s="262">
        <f>+'6.รายรับ'!Q11/'8.คำนวณ'!H10</f>
        <v>12.241218229300769</v>
      </c>
      <c r="S10" s="262">
        <f>+'6.รายรับ'!V11/'8.คำนวณ'!I10</f>
        <v>360.446704367248</v>
      </c>
      <c r="T10" s="66"/>
      <c r="U10" s="281">
        <f>+'2.Hosp. Group'!L11</f>
        <v>21</v>
      </c>
      <c r="V10" s="63">
        <f>+DATA!L13</f>
        <v>20610</v>
      </c>
      <c r="W10" s="63">
        <f>+DATA!M13</f>
        <v>302.63420000000002</v>
      </c>
      <c r="X10" s="63">
        <f t="shared" si="0"/>
        <v>1284.0627714285715</v>
      </c>
      <c r="Y10" s="263">
        <f>+('7.รายจ่าย'!G9+'7.รายจ่าย'!K9)/'8.คำนวณ'!X10</f>
        <v>11116.206393959777</v>
      </c>
      <c r="Z10" s="263">
        <f>+'7.รายจ่าย'!L9/'8.คำนวณ'!X10</f>
        <v>1.277196128173262</v>
      </c>
      <c r="AA10" s="263">
        <f>+'7.รายจ่าย'!M9/'8.คำนวณ'!X10</f>
        <v>1058.2648996888158</v>
      </c>
      <c r="AB10" s="263">
        <f>+'7.รายจ่าย'!O9/'8.คำนวณ'!X10</f>
        <v>404.46063195352906</v>
      </c>
      <c r="AC10" s="263">
        <f>+'7.รายจ่าย'!P9/'8.คำนวณ'!X10</f>
        <v>821.77407793392911</v>
      </c>
      <c r="AD10" s="263">
        <f>+'7.รายจ่าย'!R9/'8.คำนวณ'!X10</f>
        <v>539.14403205521967</v>
      </c>
      <c r="AE10" s="263">
        <f>+'7.รายจ่าย'!S9/'8.คำนวณ'!X10</f>
        <v>95.322832125897179</v>
      </c>
      <c r="AF10" s="263">
        <f>+'7.รายจ่าย'!T9/'8.คำนวณ'!X10</f>
        <v>5.7473825767796791</v>
      </c>
      <c r="AG10" s="263">
        <f>+'7.รายจ่าย'!U9/'8.คำนวณ'!X10</f>
        <v>450.36685344955436</v>
      </c>
      <c r="AH10" s="263">
        <f>+'7.รายจ่าย'!V9/'8.คำนวณ'!X10</f>
        <v>9.3453375232189911E-3</v>
      </c>
      <c r="AI10" s="263">
        <f>+'7.รายจ่าย'!Y9/'8.คำนวณ'!X10</f>
        <v>10.513699408153098</v>
      </c>
    </row>
    <row r="11" spans="1:35" s="63" customFormat="1">
      <c r="A11" s="67" t="s">
        <v>165</v>
      </c>
      <c r="B11" s="295">
        <v>84</v>
      </c>
      <c r="C11" s="237">
        <v>9</v>
      </c>
      <c r="D11" s="237">
        <v>2</v>
      </c>
      <c r="E11" s="212" t="s">
        <v>45</v>
      </c>
      <c r="F11" s="212" t="s">
        <v>198</v>
      </c>
      <c r="G11" s="282" t="s">
        <v>327</v>
      </c>
      <c r="H11" s="248">
        <f>+DATA!G14</f>
        <v>28676</v>
      </c>
      <c r="I11" s="250">
        <f>+DATA!H14</f>
        <v>23638</v>
      </c>
      <c r="J11" s="250">
        <f>+DATA!I14</f>
        <v>675</v>
      </c>
      <c r="K11" s="250">
        <f>+DATA!J14</f>
        <v>708</v>
      </c>
      <c r="L11" s="250">
        <f>+DATA!K14</f>
        <v>3655</v>
      </c>
      <c r="M11" s="261">
        <f>+'6.รายรับ'!G12/I11</f>
        <v>663.95742575513998</v>
      </c>
      <c r="N11" s="261">
        <f>+('6.รายรับ'!H12+'6.รายรับ'!I12+'6.รายรับ'!J12)/I11</f>
        <v>278.2741200609189</v>
      </c>
      <c r="O11" s="261">
        <f>+'6.รายรับ'!K12/'8.คำนวณ'!J11</f>
        <v>300.74333333333334</v>
      </c>
      <c r="P11" s="261">
        <f>+'6.รายรับ'!L12/'8.คำนวณ'!K11</f>
        <v>1104.1312005649718</v>
      </c>
      <c r="Q11" s="261">
        <f>+'6.รายรับ'!M12/'8.คำนวณ'!H11</f>
        <v>3.6639349979076581</v>
      </c>
      <c r="R11" s="262">
        <f>+'6.รายรับ'!Q12/'8.คำนวณ'!H11</f>
        <v>9.8439555726042691</v>
      </c>
      <c r="S11" s="262">
        <f>+'6.รายรับ'!V12/'8.คำนวณ'!I11</f>
        <v>224.98146162957948</v>
      </c>
      <c r="T11" s="66"/>
      <c r="U11" s="281">
        <f>+'2.Hosp. Group'!L12</f>
        <v>21</v>
      </c>
      <c r="V11" s="63">
        <f>+DATA!L14</f>
        <v>16223</v>
      </c>
      <c r="W11" s="63">
        <f>+DATA!M14</f>
        <v>393.1687</v>
      </c>
      <c r="X11" s="63">
        <f t="shared" si="0"/>
        <v>1165.6925095238096</v>
      </c>
      <c r="Y11" s="263">
        <f>+('7.รายจ่าย'!G10+'7.รายจ่าย'!K10)/'8.คำนวณ'!X11</f>
        <v>10891.065127617763</v>
      </c>
      <c r="Z11" s="263">
        <f>+'7.รายจ่าย'!L10/'8.คำนวณ'!X11</f>
        <v>59.787524952416689</v>
      </c>
      <c r="AA11" s="263">
        <f>+'7.รายจ่าย'!M10/'8.คำนวณ'!X11</f>
        <v>1529.3184569987902</v>
      </c>
      <c r="AB11" s="263">
        <f>+'7.รายจ่าย'!O10/'8.คำนวณ'!X11</f>
        <v>484.45668594944789</v>
      </c>
      <c r="AC11" s="263">
        <f>+'7.รายจ่าย'!P10/'8.คำนวณ'!X11</f>
        <v>974.39804298304966</v>
      </c>
      <c r="AD11" s="263">
        <f>+'7.รายจ่าย'!R10/'8.คำนวณ'!X11</f>
        <v>598.18926029202328</v>
      </c>
      <c r="AE11" s="263">
        <f>+'7.รายจ่าย'!S10/'8.คำนวณ'!X11</f>
        <v>540.19698578764701</v>
      </c>
      <c r="AF11" s="263">
        <f>+'7.รายจ่าย'!T10/'8.คำนวณ'!X11</f>
        <v>87.515360325746599</v>
      </c>
      <c r="AG11" s="263">
        <f>+'7.รายจ่าย'!U10/'8.คำนวณ'!X11</f>
        <v>394.54609705597153</v>
      </c>
      <c r="AH11" s="263">
        <f>+'7.รายจ่าย'!V10/'8.คำนวณ'!X11</f>
        <v>1.0245840907804211</v>
      </c>
      <c r="AI11" s="263">
        <f>+'7.รายจ่าย'!Y10/'8.คำนวณ'!X11</f>
        <v>20.870418057278496</v>
      </c>
    </row>
    <row r="12" spans="1:35" s="63" customFormat="1">
      <c r="A12" s="67" t="s">
        <v>220</v>
      </c>
      <c r="B12" s="295">
        <v>55</v>
      </c>
      <c r="C12" s="237">
        <v>10</v>
      </c>
      <c r="D12" s="237">
        <v>2</v>
      </c>
      <c r="E12" s="212" t="s">
        <v>47</v>
      </c>
      <c r="F12" s="212" t="s">
        <v>216</v>
      </c>
      <c r="G12" s="282" t="s">
        <v>348</v>
      </c>
      <c r="H12" s="248">
        <f>+DATA!G15</f>
        <v>29755</v>
      </c>
      <c r="I12" s="250">
        <f>+DATA!H15</f>
        <v>23304</v>
      </c>
      <c r="J12" s="250">
        <f>+DATA!I15</f>
        <v>1092</v>
      </c>
      <c r="K12" s="250">
        <f>+DATA!J15</f>
        <v>1283</v>
      </c>
      <c r="L12" s="250">
        <f>+DATA!K15</f>
        <v>4076</v>
      </c>
      <c r="M12" s="261">
        <f>+'6.รายรับ'!G13/I12</f>
        <v>352.02653793340193</v>
      </c>
      <c r="N12" s="261">
        <f>+('6.รายรับ'!H13+'6.รายรับ'!I13+'6.รายรับ'!J13)/I12</f>
        <v>87.424422416752492</v>
      </c>
      <c r="O12" s="261">
        <f>+'6.รายรับ'!K13/'8.คำนวณ'!J12</f>
        <v>306.56909340659337</v>
      </c>
      <c r="P12" s="261">
        <f>+'6.รายรับ'!L13/'8.คำนวณ'!K12</f>
        <v>1165.8841932969603</v>
      </c>
      <c r="Q12" s="261">
        <f>+'6.รายรับ'!M13/'8.คำนวณ'!H12</f>
        <v>7.4386825743572507</v>
      </c>
      <c r="R12" s="262">
        <f>+'6.รายรับ'!Q13/'8.คำนวณ'!H12</f>
        <v>21.78456561922366</v>
      </c>
      <c r="S12" s="262">
        <f>+'6.รายรับ'!V13/'8.คำนวณ'!I12</f>
        <v>394.72816898386543</v>
      </c>
      <c r="T12" s="66"/>
      <c r="U12" s="281">
        <f>+'2.Hosp. Group'!L13</f>
        <v>21</v>
      </c>
      <c r="V12" s="63">
        <f>+DATA!L15</f>
        <v>18532</v>
      </c>
      <c r="W12" s="63">
        <f>+DATA!M15</f>
        <v>352.4991</v>
      </c>
      <c r="X12" s="63">
        <f t="shared" si="0"/>
        <v>1234.9752904761904</v>
      </c>
      <c r="Y12" s="263">
        <f>+('7.รายจ่าย'!G11+'7.รายจ่าย'!K11)/'8.คำนวณ'!X12</f>
        <v>13069.772913251001</v>
      </c>
      <c r="Z12" s="263">
        <f>+'7.รายจ่าย'!L11/'8.คำนวณ'!X12</f>
        <v>31.375364591350937</v>
      </c>
      <c r="AA12" s="263">
        <f>+'7.รายจ่าย'!M11/'8.คำนวณ'!X12</f>
        <v>1665.2243618631724</v>
      </c>
      <c r="AB12" s="263">
        <f>+'7.รายจ่าย'!O11/'8.คำนวณ'!X12</f>
        <v>409.45019216135393</v>
      </c>
      <c r="AC12" s="263">
        <f>+'7.รายจ่าย'!P11/'8.คำนวณ'!X12</f>
        <v>892.19801278383784</v>
      </c>
      <c r="AD12" s="263">
        <f>+'7.รายจ่าย'!R11/'8.คำนวณ'!X12</f>
        <v>468.84087840878379</v>
      </c>
      <c r="AE12" s="263">
        <f>+'7.รายจ่าย'!S11/'8.คำนวณ'!X12</f>
        <v>476.26170704452613</v>
      </c>
      <c r="AF12" s="263">
        <f>+'7.รายจ่าย'!T11/'8.คำนวณ'!X12</f>
        <v>456.94719914793285</v>
      </c>
      <c r="AG12" s="263">
        <f>+'7.รายจ่าย'!U11/'8.คำนวณ'!X12</f>
        <v>356.23164559864671</v>
      </c>
      <c r="AH12" s="263">
        <f>+'7.รายจ่าย'!V11/'8.คำนวณ'!X12</f>
        <v>1.4494217121621917</v>
      </c>
      <c r="AI12" s="263">
        <f>+'7.รายจ่าย'!Y11/'8.คำนวณ'!X12</f>
        <v>8.0973280009060993</v>
      </c>
    </row>
    <row r="13" spans="1:35" s="63" customFormat="1" ht="25.2" customHeight="1">
      <c r="A13" s="67" t="s">
        <v>167</v>
      </c>
      <c r="B13" s="295">
        <v>47</v>
      </c>
      <c r="C13" s="237">
        <v>11</v>
      </c>
      <c r="D13" s="237">
        <v>2</v>
      </c>
      <c r="E13" s="212" t="s">
        <v>49</v>
      </c>
      <c r="F13" s="212" t="s">
        <v>168</v>
      </c>
      <c r="G13" s="282" t="s">
        <v>367</v>
      </c>
      <c r="H13" s="248">
        <f>+DATA!G16</f>
        <v>24290</v>
      </c>
      <c r="I13" s="250">
        <f>+DATA!H16</f>
        <v>17778</v>
      </c>
      <c r="J13" s="250">
        <f>+DATA!I16</f>
        <v>1518</v>
      </c>
      <c r="K13" s="250">
        <f>+DATA!J16</f>
        <v>921</v>
      </c>
      <c r="L13" s="250">
        <f>+DATA!K16</f>
        <v>4073</v>
      </c>
      <c r="M13" s="261">
        <f>+'6.รายรับ'!G14/I13</f>
        <v>501.66178310271107</v>
      </c>
      <c r="N13" s="261">
        <f>+('6.รายรับ'!H14+'6.รายรับ'!I14+'6.รายรับ'!J14)/I13</f>
        <v>141.38599111261109</v>
      </c>
      <c r="O13" s="261">
        <f>+'6.รายรับ'!K14/'8.คำนวณ'!J13</f>
        <v>210.56021739130432</v>
      </c>
      <c r="P13" s="261">
        <f>+'6.รายรับ'!L14/'8.คำนวณ'!K13</f>
        <v>1115.1373072747012</v>
      </c>
      <c r="Q13" s="261">
        <f>+'6.รายรับ'!M14/'8.คำนวณ'!H13</f>
        <v>4.5768629065459034</v>
      </c>
      <c r="R13" s="262">
        <f>+'6.รายรับ'!Q14/'8.คำนวณ'!H13</f>
        <v>18.201018937834501</v>
      </c>
      <c r="S13" s="262">
        <f>+'6.รายรับ'!V14/'8.คำนวณ'!I13</f>
        <v>364.29986500168746</v>
      </c>
      <c r="T13" s="66"/>
      <c r="U13" s="281">
        <f>+'2.Hosp. Group'!L14</f>
        <v>21</v>
      </c>
      <c r="V13" s="63">
        <f>+DATA!L16</f>
        <v>14355</v>
      </c>
      <c r="W13" s="63">
        <f>+DATA!M16</f>
        <v>308.66739999999999</v>
      </c>
      <c r="X13" s="63">
        <f t="shared" si="0"/>
        <v>992.23882857142848</v>
      </c>
      <c r="Y13" s="263">
        <f>+('7.รายจ่าย'!G12+'7.รายจ่าย'!K12)/'8.คำนวณ'!X13</f>
        <v>12788.065821077236</v>
      </c>
      <c r="Z13" s="263">
        <f>+'7.รายจ่าย'!L12/'8.คำนวณ'!X13</f>
        <v>80.22967627119958</v>
      </c>
      <c r="AA13" s="263">
        <f>+'7.รายจ่าย'!M12/'8.คำนวณ'!X13</f>
        <v>1208.0294738372177</v>
      </c>
      <c r="AB13" s="263">
        <f>+'7.รายจ่าย'!O12/'8.คำนวณ'!X13</f>
        <v>662.12408855828755</v>
      </c>
      <c r="AC13" s="263">
        <f>+'7.รายจ่าย'!P12/'8.คำนวณ'!X13</f>
        <v>1248.5824625344378</v>
      </c>
      <c r="AD13" s="263">
        <f>+'7.รายจ่าย'!R12/'8.คำนวณ'!X13</f>
        <v>699.07098979252089</v>
      </c>
      <c r="AE13" s="263">
        <f>+'7.รายจ่าย'!S12/'8.คำนวณ'!X13</f>
        <v>806.41660753391784</v>
      </c>
      <c r="AF13" s="263">
        <f>+'7.รายจ่าย'!T12/'8.คำนวณ'!X13</f>
        <v>193.61467669693235</v>
      </c>
      <c r="AG13" s="263">
        <f>+'7.รายจ่าย'!U12/'8.คำนวณ'!X13</f>
        <v>312.67567955053681</v>
      </c>
      <c r="AH13" s="263">
        <f>+'7.รายจ่าย'!V12/'8.คำนวณ'!X13</f>
        <v>18.273594499527032</v>
      </c>
      <c r="AI13" s="263">
        <f>+'7.รายจ่าย'!Y12/'8.คำนวณ'!X13</f>
        <v>9.5319793255995773</v>
      </c>
    </row>
    <row r="14" spans="1:35" s="63" customFormat="1" ht="24.6" customHeight="1">
      <c r="A14" s="67" t="s">
        <v>198</v>
      </c>
      <c r="B14" s="295">
        <v>5</v>
      </c>
      <c r="C14" s="237">
        <v>12</v>
      </c>
      <c r="D14" s="237">
        <v>2</v>
      </c>
      <c r="E14" s="212" t="s">
        <v>51</v>
      </c>
      <c r="F14" s="212" t="s">
        <v>169</v>
      </c>
      <c r="G14" s="282" t="s">
        <v>377</v>
      </c>
      <c r="H14" s="248">
        <f>+DATA!G17</f>
        <v>23716</v>
      </c>
      <c r="I14" s="250">
        <f>+DATA!H17</f>
        <v>17669</v>
      </c>
      <c r="J14" s="250">
        <f>+DATA!I17</f>
        <v>1149</v>
      </c>
      <c r="K14" s="250">
        <f>+DATA!J17</f>
        <v>865</v>
      </c>
      <c r="L14" s="250">
        <f>+DATA!K17</f>
        <v>4033</v>
      </c>
      <c r="M14" s="261">
        <f>+'6.รายรับ'!G15/I14</f>
        <v>886.64395211953149</v>
      </c>
      <c r="N14" s="261">
        <f>+('6.รายรับ'!H15+'6.รายรับ'!I15+'6.รายรับ'!J15)/I14</f>
        <v>333.76772935650007</v>
      </c>
      <c r="O14" s="261">
        <f>+'6.รายรับ'!K15/'8.คำนวณ'!J14</f>
        <v>94.600330722367275</v>
      </c>
      <c r="P14" s="261">
        <f>+'6.รายรับ'!L15/'8.คำนวณ'!K14</f>
        <v>956.91670520231219</v>
      </c>
      <c r="Q14" s="261">
        <f>+'6.รายรับ'!M15/'8.คำนวณ'!H14</f>
        <v>4.2691010288412885</v>
      </c>
      <c r="R14" s="262">
        <f>+'6.รายรับ'!Q15/'8.คำนวณ'!H14</f>
        <v>8.3644585933546978</v>
      </c>
      <c r="S14" s="262">
        <f>+'6.รายรับ'!V15/'8.คำนวณ'!I14</f>
        <v>412.39173184673723</v>
      </c>
      <c r="T14" s="66"/>
      <c r="U14" s="281">
        <f>+'2.Hosp. Group'!L15</f>
        <v>21</v>
      </c>
      <c r="V14" s="63">
        <f>+DATA!L17</f>
        <v>15164</v>
      </c>
      <c r="W14" s="63">
        <f>+DATA!M17</f>
        <v>285.04840000000002</v>
      </c>
      <c r="X14" s="63">
        <f t="shared" si="0"/>
        <v>1007.1436380952381</v>
      </c>
      <c r="Y14" s="263">
        <f>+('7.รายจ่าย'!G13+'7.รายจ่าย'!K13)/'8.คำนวณ'!X14</f>
        <v>13140.902359300298</v>
      </c>
      <c r="Z14" s="263">
        <f>+'7.รายจ่าย'!L13/'8.คำนวณ'!X14</f>
        <v>32.996286470964627</v>
      </c>
      <c r="AA14" s="263">
        <f>+'7.รายจ่าย'!M13/'8.คำนวณ'!X14</f>
        <v>1771.3031116136628</v>
      </c>
      <c r="AB14" s="263">
        <f>+'7.รายจ่าย'!O13/'8.คำนวณ'!X14</f>
        <v>878.92937662213819</v>
      </c>
      <c r="AC14" s="263">
        <f>+'7.รายจ่าย'!P13/'8.คำนวณ'!X14</f>
        <v>745.40241491254835</v>
      </c>
      <c r="AD14" s="263">
        <f>+'7.รายจ่าย'!R13/'8.คำนวณ'!X14</f>
        <v>613.67517663012313</v>
      </c>
      <c r="AE14" s="263">
        <f>+'7.รายจ่าย'!S13/'8.คำนวณ'!X14</f>
        <v>891.64600364092382</v>
      </c>
      <c r="AF14" s="263">
        <f>+'7.รายจ่าย'!T13/'8.คำนวณ'!X14</f>
        <v>154.15874571142177</v>
      </c>
      <c r="AG14" s="263">
        <f>+'7.รายจ่าย'!U13/'8.คำนวณ'!X14</f>
        <v>385.87000433720704</v>
      </c>
      <c r="AH14" s="263">
        <f>+'7.รายจ่าย'!V13/'8.คำนวณ'!X14</f>
        <v>10.425523830799488</v>
      </c>
      <c r="AI14" s="263">
        <f>+'7.รายจ่าย'!Y13/'8.คำนวณ'!X14</f>
        <v>146.35449644379472</v>
      </c>
    </row>
    <row r="15" spans="1:35" s="63" customFormat="1">
      <c r="A15" s="67" t="s">
        <v>197</v>
      </c>
      <c r="B15" s="295">
        <v>58</v>
      </c>
      <c r="C15" s="237">
        <v>13</v>
      </c>
      <c r="D15" s="237">
        <v>2</v>
      </c>
      <c r="E15" s="212" t="s">
        <v>47</v>
      </c>
      <c r="F15" s="212" t="s">
        <v>167</v>
      </c>
      <c r="G15" s="282" t="s">
        <v>351</v>
      </c>
      <c r="H15" s="248">
        <f>+DATA!G18</f>
        <v>26601</v>
      </c>
      <c r="I15" s="250">
        <f>+DATA!H18</f>
        <v>20272</v>
      </c>
      <c r="J15" s="250">
        <f>+DATA!I18</f>
        <v>1089</v>
      </c>
      <c r="K15" s="250">
        <f>+DATA!J18</f>
        <v>645</v>
      </c>
      <c r="L15" s="250">
        <f>+DATA!K18</f>
        <v>4595</v>
      </c>
      <c r="M15" s="261">
        <f>+'6.รายรับ'!G16/I15</f>
        <v>620.26480662983431</v>
      </c>
      <c r="N15" s="261">
        <f>+('6.รายรับ'!H16+'6.รายรับ'!I16+'6.รายรับ'!J16)/I15</f>
        <v>62.082051104972365</v>
      </c>
      <c r="O15" s="261">
        <f>+'6.รายรับ'!K16/'8.คำนวณ'!J15</f>
        <v>292.71874196510555</v>
      </c>
      <c r="P15" s="261">
        <f>+'6.รายรับ'!L16/'8.คำนวณ'!K15</f>
        <v>1199.4569147286822</v>
      </c>
      <c r="Q15" s="261">
        <f>+'6.รายรับ'!M16/'8.คำนวณ'!H15</f>
        <v>3.1152212322845005</v>
      </c>
      <c r="R15" s="262">
        <f>+'6.รายรับ'!Q16/'8.คำนวณ'!H15</f>
        <v>12.04157362505169</v>
      </c>
      <c r="S15" s="262">
        <f>+'6.รายรับ'!V16/'8.คำนวณ'!I15</f>
        <v>177.20886641673243</v>
      </c>
      <c r="T15" s="66"/>
      <c r="U15" s="281">
        <f>+'2.Hosp. Group'!L16</f>
        <v>21</v>
      </c>
      <c r="V15" s="63">
        <f>+DATA!L18</f>
        <v>15255</v>
      </c>
      <c r="W15" s="63">
        <f>+DATA!M18</f>
        <v>450.86270000000002</v>
      </c>
      <c r="X15" s="63">
        <f t="shared" si="0"/>
        <v>1177.2912714285715</v>
      </c>
      <c r="Y15" s="263">
        <f>+('7.รายจ่าย'!G14+'7.รายจ่าย'!K14)/'8.คำนวณ'!X15</f>
        <v>8598.2267733258723</v>
      </c>
      <c r="Z15" s="263">
        <f>+'7.รายจ่าย'!L14/'8.คำนวณ'!X15</f>
        <v>73.192864069601711</v>
      </c>
      <c r="AA15" s="263">
        <f>+'7.รายจ่าย'!M14/'8.คำนวณ'!X15</f>
        <v>1225.951168608123</v>
      </c>
      <c r="AB15" s="263">
        <f>+'7.รายจ่าย'!O14/'8.คำนวณ'!X15</f>
        <v>801.37752049683934</v>
      </c>
      <c r="AC15" s="263">
        <f>+'7.รายจ่าย'!P14/'8.คำนวณ'!X15</f>
        <v>683.903227298199</v>
      </c>
      <c r="AD15" s="263">
        <f>+'7.รายจ่าย'!R14/'8.คำนวณ'!X15</f>
        <v>748.02510761112899</v>
      </c>
      <c r="AE15" s="263">
        <f>+'7.รายจ่าย'!S14/'8.คำนวณ'!X15</f>
        <v>474.65160369525734</v>
      </c>
      <c r="AF15" s="263">
        <f>+'7.รายจ่าย'!T14/'8.คำนวณ'!X15</f>
        <v>215.26448564634248</v>
      </c>
      <c r="AG15" s="263">
        <f>+'7.รายจ่าย'!U14/'8.คำนวณ'!X15</f>
        <v>315.55552904864942</v>
      </c>
      <c r="AH15" s="263">
        <f>+'7.รายจ่าย'!V14/'8.คำนวณ'!X15</f>
        <v>0</v>
      </c>
      <c r="AI15" s="263">
        <f>+'7.รายจ่าย'!Y14/'8.คำนวณ'!X15</f>
        <v>0</v>
      </c>
    </row>
    <row r="16" spans="1:35" s="63" customFormat="1">
      <c r="A16" s="67" t="s">
        <v>168</v>
      </c>
      <c r="B16" s="295">
        <v>87</v>
      </c>
      <c r="C16" s="237">
        <v>14</v>
      </c>
      <c r="D16" s="237">
        <v>2</v>
      </c>
      <c r="E16" s="212" t="s">
        <v>45</v>
      </c>
      <c r="F16" s="212" t="s">
        <v>165</v>
      </c>
      <c r="G16" s="282" t="s">
        <v>330</v>
      </c>
      <c r="H16" s="248">
        <f>+DATA!G19</f>
        <v>22059</v>
      </c>
      <c r="I16" s="250">
        <f>+DATA!H19</f>
        <v>18239</v>
      </c>
      <c r="J16" s="250">
        <f>+DATA!I19</f>
        <v>307</v>
      </c>
      <c r="K16" s="250">
        <f>+DATA!J19</f>
        <v>460</v>
      </c>
      <c r="L16" s="250">
        <f>+DATA!K19</f>
        <v>3053</v>
      </c>
      <c r="M16" s="261">
        <f>+'6.รายรับ'!G17/I16</f>
        <v>517.76581610833921</v>
      </c>
      <c r="N16" s="261">
        <f>+('6.รายรับ'!H17+'6.รายรับ'!I17+'6.รายรับ'!J17)/I16</f>
        <v>317.18225505784312</v>
      </c>
      <c r="O16" s="261">
        <f>+'6.รายรับ'!K17/'8.คำนวณ'!J16</f>
        <v>1243.3861889250813</v>
      </c>
      <c r="P16" s="261">
        <f>+'6.รายรับ'!L17/'8.คำนวณ'!K16</f>
        <v>1986.8951521739127</v>
      </c>
      <c r="Q16" s="261">
        <f>+'6.รายรับ'!M17/'8.คำนวณ'!H16</f>
        <v>5.7266875198331748</v>
      </c>
      <c r="R16" s="262">
        <f>+'6.รายรับ'!Q17/'8.คำนวณ'!H16</f>
        <v>12.694818441452469</v>
      </c>
      <c r="S16" s="262">
        <f>+'6.รายรับ'!V17/'8.คำนวณ'!I16</f>
        <v>231.09490651899776</v>
      </c>
      <c r="T16" s="66"/>
      <c r="U16" s="281">
        <f>+'2.Hosp. Group'!L17</f>
        <v>21</v>
      </c>
      <c r="V16" s="63">
        <f>+DATA!L19</f>
        <v>15358</v>
      </c>
      <c r="W16" s="63">
        <f>+DATA!M19</f>
        <v>310.17</v>
      </c>
      <c r="X16" s="63">
        <f t="shared" si="0"/>
        <v>1041.5033333333333</v>
      </c>
      <c r="Y16" s="263">
        <f>+('7.รายจ่าย'!G15+'7.รายจ่าย'!K15)/'8.คำนวณ'!X16</f>
        <v>9780.1327600167697</v>
      </c>
      <c r="Z16" s="263">
        <f>+'7.รายจ่าย'!L15/'8.คำนวณ'!X16</f>
        <v>60.045511136146146</v>
      </c>
      <c r="AA16" s="263">
        <f>+'7.รายจ่าย'!M15/'8.คำนวณ'!X16</f>
        <v>1053.100489356731</v>
      </c>
      <c r="AB16" s="263">
        <f>+'7.รายจ่าย'!O15/'8.คำนวณ'!X16</f>
        <v>727.99066093563465</v>
      </c>
      <c r="AC16" s="263">
        <f>+'7.รายจ่าย'!P15/'8.คำนวณ'!X16</f>
        <v>1105.1413501637055</v>
      </c>
      <c r="AD16" s="263">
        <f>+'7.รายจ่าย'!R15/'8.คำนวณ'!X16</f>
        <v>337.7281557748255</v>
      </c>
      <c r="AE16" s="263">
        <f>+'7.รายจ่าย'!S15/'8.คำนวณ'!X16</f>
        <v>264.17454576877651</v>
      </c>
      <c r="AF16" s="263">
        <f>+'7.รายจ่าย'!T15/'8.คำนวณ'!X16</f>
        <v>68.818790786395311</v>
      </c>
      <c r="AG16" s="263">
        <f>+'7.รายจ่าย'!U15/'8.คำนวณ'!X16</f>
        <v>347.16083801940141</v>
      </c>
      <c r="AH16" s="263">
        <f>+'7.รายจ่าย'!V15/'8.คำนวณ'!X16</f>
        <v>320.35440437060532</v>
      </c>
      <c r="AI16" s="263">
        <f>+'7.รายจ่าย'!Y15/'8.คำนวณ'!X16</f>
        <v>667.59431078793148</v>
      </c>
    </row>
    <row r="17" spans="1:35" s="63" customFormat="1">
      <c r="A17" s="67" t="s">
        <v>216</v>
      </c>
      <c r="B17" s="295">
        <v>60</v>
      </c>
      <c r="C17" s="237">
        <v>15</v>
      </c>
      <c r="D17" s="237">
        <v>2</v>
      </c>
      <c r="E17" s="212" t="s">
        <v>47</v>
      </c>
      <c r="F17" s="212" t="s">
        <v>219</v>
      </c>
      <c r="G17" s="282" t="s">
        <v>353</v>
      </c>
      <c r="H17" s="248">
        <f>+DATA!G20</f>
        <v>50852</v>
      </c>
      <c r="I17" s="250">
        <f>+DATA!H20</f>
        <v>36388</v>
      </c>
      <c r="J17" s="250">
        <f>+DATA!I20</f>
        <v>1111</v>
      </c>
      <c r="K17" s="250">
        <f>+DATA!J20</f>
        <v>1249</v>
      </c>
      <c r="L17" s="250">
        <f>+DATA!K20</f>
        <v>12104</v>
      </c>
      <c r="M17" s="261">
        <f>+'6.รายรับ'!G18/I17</f>
        <v>435.73246427393644</v>
      </c>
      <c r="N17" s="261">
        <f>+('6.รายรับ'!H18+'6.รายรับ'!I18+'6.รายรับ'!J18)/I17</f>
        <v>67.31906864900516</v>
      </c>
      <c r="O17" s="261">
        <f>+'6.รายรับ'!K18/'8.คำนวณ'!J17</f>
        <v>102.69208820882091</v>
      </c>
      <c r="P17" s="261">
        <f>+'6.รายรับ'!L18/'8.คำนวณ'!K17</f>
        <v>765.59427542033632</v>
      </c>
      <c r="Q17" s="261">
        <f>+'6.รายรับ'!M18/'8.คำนวณ'!H17</f>
        <v>2.5073940061354518</v>
      </c>
      <c r="R17" s="262">
        <f>+'6.รายรับ'!Q18/'8.คำนวณ'!H17</f>
        <v>9.5525249744356167</v>
      </c>
      <c r="S17" s="262">
        <f>+'6.รายรับ'!V18/'8.คำนวณ'!I17</f>
        <v>127.54974167307904</v>
      </c>
      <c r="T17" s="66"/>
      <c r="U17" s="281">
        <f>+'2.Hosp. Group'!L18</f>
        <v>21</v>
      </c>
      <c r="V17" s="63">
        <f>+DATA!L20</f>
        <v>17709</v>
      </c>
      <c r="W17" s="63">
        <f>+DATA!M20</f>
        <v>454.6044</v>
      </c>
      <c r="X17" s="63">
        <f t="shared" si="0"/>
        <v>1297.8901142857144</v>
      </c>
      <c r="Y17" s="263">
        <f>+('7.รายจ่าย'!G16+'7.รายจ่าย'!K16)/'8.คำนวณ'!X17</f>
        <v>9516.8068267456656</v>
      </c>
      <c r="Z17" s="263">
        <f>+'7.รายจ่าย'!L16/'8.คำนวณ'!X17</f>
        <v>45.385968620632063</v>
      </c>
      <c r="AA17" s="263">
        <f>+'7.รายจ่าย'!M16/'8.คำนวณ'!X17</f>
        <v>1413.995198669031</v>
      </c>
      <c r="AB17" s="263">
        <f>+'7.รายจ่าย'!O16/'8.คำนวณ'!X17</f>
        <v>1134.9133133744933</v>
      </c>
      <c r="AC17" s="263">
        <f>+'7.รายจ่าย'!P16/'8.คำนวณ'!X17</f>
        <v>891.11635666977224</v>
      </c>
      <c r="AD17" s="263">
        <f>+'7.รายจ่าย'!R16/'8.คำนวณ'!X17</f>
        <v>924.87721940976985</v>
      </c>
      <c r="AE17" s="263">
        <f>+'7.รายจ่าย'!S16/'8.คำนวณ'!X17</f>
        <v>574.51766662878833</v>
      </c>
      <c r="AF17" s="263">
        <f>+'7.รายจ่าย'!T16/'8.คำนวณ'!X17</f>
        <v>392.6322378073213</v>
      </c>
      <c r="AG17" s="263">
        <f>+'7.รายจ่าย'!U16/'8.คำนวณ'!X17</f>
        <v>344.99238808550683</v>
      </c>
      <c r="AH17" s="263">
        <f>+'7.รายจ่าย'!V16/'8.คำนวณ'!X17</f>
        <v>93.085345723963329</v>
      </c>
      <c r="AI17" s="263">
        <f>+'7.รายจ่าย'!Y16/'8.คำนวณ'!X17</f>
        <v>40.527313846556325</v>
      </c>
    </row>
    <row r="18" spans="1:35" s="63" customFormat="1">
      <c r="A18" s="67" t="s">
        <v>213</v>
      </c>
      <c r="B18" s="295">
        <v>61</v>
      </c>
      <c r="C18" s="237">
        <v>16</v>
      </c>
      <c r="D18" s="237">
        <v>2</v>
      </c>
      <c r="E18" s="212" t="s">
        <v>47</v>
      </c>
      <c r="F18" s="212" t="s">
        <v>220</v>
      </c>
      <c r="G18" s="282" t="s">
        <v>354</v>
      </c>
      <c r="H18" s="248">
        <f>+DATA!G21</f>
        <v>37916</v>
      </c>
      <c r="I18" s="250">
        <f>+DATA!H21</f>
        <v>28793</v>
      </c>
      <c r="J18" s="250">
        <f>+DATA!I21</f>
        <v>2950</v>
      </c>
      <c r="K18" s="250">
        <f>+DATA!J21</f>
        <v>1368</v>
      </c>
      <c r="L18" s="250">
        <f>+DATA!K21</f>
        <v>4805</v>
      </c>
      <c r="M18" s="261">
        <f>+'6.รายรับ'!G19/I18</f>
        <v>461.33927829680823</v>
      </c>
      <c r="N18" s="261">
        <f>+('6.รายรับ'!H19+'6.รายรับ'!I19+'6.รายรับ'!J19)/I18</f>
        <v>86.444419824262852</v>
      </c>
      <c r="O18" s="261">
        <f>+'6.รายรับ'!K19/'8.คำนวณ'!J18</f>
        <v>46.517562711864407</v>
      </c>
      <c r="P18" s="261">
        <f>+'6.รายรับ'!L19/'8.คำนวณ'!K18</f>
        <v>855.97770467836256</v>
      </c>
      <c r="Q18" s="261">
        <f>+'6.รายรับ'!M19/'8.คำนวณ'!H18</f>
        <v>6.923330520097057</v>
      </c>
      <c r="R18" s="262">
        <f>+'6.รายรับ'!Q19/'8.คำนวณ'!H18</f>
        <v>13.975485283257727</v>
      </c>
      <c r="S18" s="262">
        <f>+'6.รายรับ'!V19/'8.คำนวณ'!I18</f>
        <v>160.14986837078456</v>
      </c>
      <c r="T18" s="66"/>
      <c r="U18" s="281">
        <f>+'2.Hosp. Group'!L19</f>
        <v>21</v>
      </c>
      <c r="V18" s="63">
        <f>+DATA!L21</f>
        <v>16078</v>
      </c>
      <c r="W18" s="63">
        <f>+DATA!M21</f>
        <v>310.06990000000002</v>
      </c>
      <c r="X18" s="63">
        <f t="shared" si="0"/>
        <v>1075.6889476190477</v>
      </c>
      <c r="Y18" s="263">
        <f>+('7.รายจ่าย'!G17+'7.รายจ่าย'!K17)/'8.คำนวณ'!X18</f>
        <v>10611.550769639862</v>
      </c>
      <c r="Z18" s="263">
        <f>+'7.รายจ่าย'!L17/'8.คำนวณ'!X18</f>
        <v>160.06485925239522</v>
      </c>
      <c r="AA18" s="263">
        <f>+'7.รายจ่าย'!M17/'8.คำนวณ'!X18</f>
        <v>1538.7336122246597</v>
      </c>
      <c r="AB18" s="263">
        <f>+'7.รายจ่าย'!O17/'8.คำนวณ'!X18</f>
        <v>769.14585934093645</v>
      </c>
      <c r="AC18" s="263">
        <f>+'7.รายจ่าย'!P17/'8.คำนวณ'!X18</f>
        <v>832.1606836077799</v>
      </c>
      <c r="AD18" s="263">
        <f>+'7.รายจ่าย'!R17/'8.คำนวณ'!X18</f>
        <v>558.72132118702973</v>
      </c>
      <c r="AE18" s="263">
        <f>+'7.รายจ่าย'!S17/'8.คำนวณ'!X18</f>
        <v>712.95604709662052</v>
      </c>
      <c r="AF18" s="263">
        <f>+'7.รายจ่าย'!T17/'8.คำนวณ'!X18</f>
        <v>237.80573423776838</v>
      </c>
      <c r="AG18" s="263">
        <f>+'7.รายจ่าย'!U17/'8.คำนวณ'!X18</f>
        <v>390.49534805554225</v>
      </c>
      <c r="AH18" s="263">
        <f>+'7.รายจ่าย'!V17/'8.คำนวณ'!X18</f>
        <v>230.97233689156531</v>
      </c>
      <c r="AI18" s="263">
        <f>+'7.รายจ่าย'!Y17/'8.คำนวณ'!X18</f>
        <v>197.17595915572673</v>
      </c>
    </row>
    <row r="19" spans="1:35" s="63" customFormat="1">
      <c r="A19" s="67" t="s">
        <v>219</v>
      </c>
      <c r="B19" s="295">
        <v>34</v>
      </c>
      <c r="C19" s="237">
        <v>17</v>
      </c>
      <c r="D19" s="237">
        <v>2</v>
      </c>
      <c r="E19" s="212" t="s">
        <v>53</v>
      </c>
      <c r="F19" s="212" t="s">
        <v>213</v>
      </c>
      <c r="G19" s="282" t="s">
        <v>345</v>
      </c>
      <c r="H19" s="248">
        <f>+DATA!G22</f>
        <v>25000</v>
      </c>
      <c r="I19" s="250">
        <f>+DATA!H22</f>
        <v>19761</v>
      </c>
      <c r="J19" s="250">
        <f>+DATA!I22</f>
        <v>782</v>
      </c>
      <c r="K19" s="250">
        <f>+DATA!J22</f>
        <v>890</v>
      </c>
      <c r="L19" s="250">
        <f>+DATA!K22</f>
        <v>3567</v>
      </c>
      <c r="M19" s="261">
        <f>+'6.รายรับ'!G20/I19</f>
        <v>464.04631901219574</v>
      </c>
      <c r="N19" s="261">
        <f>+('6.รายรับ'!H20+'6.รายรับ'!I20+'6.รายรับ'!J20)/I19</f>
        <v>93.398823440109297</v>
      </c>
      <c r="O19" s="261">
        <f>+'6.รายรับ'!K20/'8.คำนวณ'!J19</f>
        <v>237.71962915601023</v>
      </c>
      <c r="P19" s="261">
        <f>+'6.รายรับ'!L20/'8.คำนวณ'!K19</f>
        <v>1036.4107415730339</v>
      </c>
      <c r="Q19" s="261">
        <f>+'6.รายรับ'!M20/'8.คำนวณ'!H19</f>
        <v>3.3122400000000001</v>
      </c>
      <c r="R19" s="262">
        <f>+'6.รายรับ'!Q20/'8.คำนวณ'!H19</f>
        <v>20.96462</v>
      </c>
      <c r="S19" s="262">
        <f>+'6.รายรับ'!V20/'8.คำนวณ'!I19</f>
        <v>276.38480947320477</v>
      </c>
      <c r="T19" s="66"/>
      <c r="U19" s="281">
        <f>+'2.Hosp. Group'!L20</f>
        <v>21</v>
      </c>
      <c r="V19" s="63">
        <f>+DATA!L22</f>
        <v>17638</v>
      </c>
      <c r="W19" s="63">
        <f>+DATA!M22</f>
        <v>337.09609999999998</v>
      </c>
      <c r="X19" s="63">
        <f t="shared" si="0"/>
        <v>1177.0008619047619</v>
      </c>
      <c r="Y19" s="263">
        <f>+('7.รายจ่าย'!G18+'7.รายจ่าย'!K18)/'8.คำนวณ'!X19</f>
        <v>9814.4467382171788</v>
      </c>
      <c r="Z19" s="263">
        <f>+'7.รายจ่าย'!L18/'8.คำนวณ'!X19</f>
        <v>26.929462013057311</v>
      </c>
      <c r="AA19" s="263">
        <f>+'7.รายจ่าย'!M18/'8.คำนวณ'!X19</f>
        <v>1044.4417585307349</v>
      </c>
      <c r="AB19" s="263">
        <f>+'7.รายจ่าย'!O18/'8.คำนวณ'!X19</f>
        <v>620.82768471169265</v>
      </c>
      <c r="AC19" s="263">
        <f>+'7.รายจ่าย'!P18/'8.คำนวณ'!X19</f>
        <v>717.6959060445887</v>
      </c>
      <c r="AD19" s="263">
        <f>+'7.รายจ่าย'!R18/'8.คำนวณ'!X19</f>
        <v>765.7048598431054</v>
      </c>
      <c r="AE19" s="263">
        <f>+'7.รายจ่าย'!S18/'8.คำนวณ'!X19</f>
        <v>177.79973386029118</v>
      </c>
      <c r="AF19" s="263">
        <f>+'7.รายจ่าย'!T18/'8.คำนวณ'!X19</f>
        <v>256.41109515552768</v>
      </c>
      <c r="AG19" s="263">
        <f>+'7.รายจ่าย'!U18/'8.คำนวณ'!X19</f>
        <v>307.26415902086507</v>
      </c>
      <c r="AH19" s="263">
        <f>+'7.รายจ่าย'!V18/'8.คำนวณ'!X19</f>
        <v>59.876396255096815</v>
      </c>
      <c r="AI19" s="263">
        <f>+'7.รายจ่าย'!Y18/'8.คำนวณ'!X19</f>
        <v>565.51785265715364</v>
      </c>
    </row>
    <row r="20" spans="1:35" s="63" customFormat="1">
      <c r="A20" s="67" t="s">
        <v>199</v>
      </c>
      <c r="B20" s="295">
        <v>75</v>
      </c>
      <c r="C20" s="237">
        <v>18</v>
      </c>
      <c r="D20" s="237">
        <v>3</v>
      </c>
      <c r="E20" s="212" t="s">
        <v>45</v>
      </c>
      <c r="F20" s="212" t="s">
        <v>189</v>
      </c>
      <c r="G20" s="282" t="s">
        <v>318</v>
      </c>
      <c r="H20" s="248">
        <f>+DATA!G23</f>
        <v>32172</v>
      </c>
      <c r="I20" s="250">
        <f>+DATA!H23</f>
        <v>24948</v>
      </c>
      <c r="J20" s="250">
        <f>+DATA!I23</f>
        <v>500</v>
      </c>
      <c r="K20" s="250">
        <f>+DATA!J23</f>
        <v>1083</v>
      </c>
      <c r="L20" s="250">
        <f>+DATA!K23</f>
        <v>5641</v>
      </c>
      <c r="M20" s="261">
        <f>+'6.รายรับ'!G21/I20</f>
        <v>483.44043730960385</v>
      </c>
      <c r="N20" s="261">
        <f>+('6.รายรับ'!H21+'6.รายรับ'!I21+'6.รายรับ'!J21)/I20</f>
        <v>116.41609187109187</v>
      </c>
      <c r="O20" s="261">
        <f>+'6.รายรับ'!K21/'8.คำนวณ'!J20</f>
        <v>569.4313800000001</v>
      </c>
      <c r="P20" s="261">
        <f>+'6.รายรับ'!L21/'8.คำนวณ'!K20</f>
        <v>976.66108956602045</v>
      </c>
      <c r="Q20" s="261">
        <f>+'6.รายรับ'!M21/'8.คำนวณ'!H20</f>
        <v>2.3615877160263583</v>
      </c>
      <c r="R20" s="262">
        <f>+'6.รายรับ'!Q21/'8.คำนวณ'!H20</f>
        <v>8.3721528036802191</v>
      </c>
      <c r="S20" s="262">
        <f>+'6.รายรับ'!V21/'8.คำนวณ'!I20</f>
        <v>316.87109187109189</v>
      </c>
      <c r="T20" s="66"/>
      <c r="U20" s="281">
        <f>+'2.Hosp. Group'!L21</f>
        <v>21</v>
      </c>
      <c r="V20" s="63">
        <f>+DATA!L23</f>
        <v>20079</v>
      </c>
      <c r="W20" s="63">
        <f>+DATA!M23</f>
        <v>452.2</v>
      </c>
      <c r="X20" s="63">
        <f t="shared" si="0"/>
        <v>1408.3428571428572</v>
      </c>
      <c r="Y20" s="263">
        <f>+('7.รายจ่าย'!G19+'7.รายจ่าย'!K19)/'8.คำนวณ'!X20</f>
        <v>10415.905839690011</v>
      </c>
      <c r="Z20" s="263">
        <f>+'7.รายจ่าย'!L19/'8.คำนวณ'!X20</f>
        <v>38.416781627850362</v>
      </c>
      <c r="AA20" s="263">
        <f>+'7.รายจ่าย'!M19/'8.คำนวณ'!X20</f>
        <v>1298.8365870729531</v>
      </c>
      <c r="AB20" s="263">
        <f>+'7.รายจ่าย'!O19/'8.คำนวณ'!X20</f>
        <v>642.21130913738534</v>
      </c>
      <c r="AC20" s="263">
        <f>+'7.รายจ่าย'!P19/'8.คำนวณ'!X20</f>
        <v>674.81863182666552</v>
      </c>
      <c r="AD20" s="263">
        <f>+'7.รายจ่าย'!R19/'8.คำนวณ'!X20</f>
        <v>824.23765215450783</v>
      </c>
      <c r="AE20" s="263">
        <f>+'7.รายจ่าย'!S19/'8.คำนวณ'!X20</f>
        <v>157.88342935973384</v>
      </c>
      <c r="AF20" s="263">
        <f>+'7.รายจ่าย'!T19/'8.คำนวณ'!X20</f>
        <v>163.80599285888175</v>
      </c>
      <c r="AG20" s="263">
        <f>+'7.รายจ่าย'!U19/'8.คำนวณ'!X20</f>
        <v>377.96882151261866</v>
      </c>
      <c r="AH20" s="263">
        <f>+'7.รายจ่าย'!V19/'8.คำนวณ'!X20</f>
        <v>95.703180029213669</v>
      </c>
      <c r="AI20" s="263">
        <f>+'7.รายจ่าย'!Y19/'8.คำนวณ'!X20</f>
        <v>4.2603262192647895</v>
      </c>
    </row>
    <row r="21" spans="1:35" s="63" customFormat="1">
      <c r="A21" s="67" t="s">
        <v>223</v>
      </c>
      <c r="B21" s="295">
        <v>76</v>
      </c>
      <c r="C21" s="237">
        <v>19</v>
      </c>
      <c r="D21" s="237">
        <v>3</v>
      </c>
      <c r="E21" s="212" t="s">
        <v>45</v>
      </c>
      <c r="F21" s="212" t="s">
        <v>190</v>
      </c>
      <c r="G21" s="282" t="s">
        <v>319</v>
      </c>
      <c r="H21" s="248">
        <f>+DATA!G24</f>
        <v>39520</v>
      </c>
      <c r="I21" s="250">
        <f>+DATA!H24</f>
        <v>29634</v>
      </c>
      <c r="J21" s="250">
        <f>+DATA!I24</f>
        <v>2917</v>
      </c>
      <c r="K21" s="250">
        <f>+DATA!J24</f>
        <v>1442</v>
      </c>
      <c r="L21" s="250">
        <f>+DATA!K24</f>
        <v>5527</v>
      </c>
      <c r="M21" s="261">
        <f>+'6.รายรับ'!G22/I21</f>
        <v>572.42423702503868</v>
      </c>
      <c r="N21" s="261">
        <f>+('6.รายรับ'!H22+'6.รายรับ'!I22+'6.รายรับ'!J22)/I21</f>
        <v>52.452032125261525</v>
      </c>
      <c r="O21" s="261">
        <f>+'6.รายรับ'!K22/'8.คำนวณ'!J21</f>
        <v>90.718889269797742</v>
      </c>
      <c r="P21" s="261">
        <f>+'6.รายรับ'!L22/'8.คำนวณ'!K21</f>
        <v>674.09364771151172</v>
      </c>
      <c r="Q21" s="261">
        <f>+'6.รายรับ'!M22/'8.คำนวณ'!H21</f>
        <v>2.4114372469635628</v>
      </c>
      <c r="R21" s="262">
        <f>+'6.รายรับ'!Q22/'8.คำนวณ'!H21</f>
        <v>14.324544534412956</v>
      </c>
      <c r="S21" s="262">
        <f>+'6.รายรับ'!V22/'8.คำนวณ'!I21</f>
        <v>242.16554903151786</v>
      </c>
      <c r="T21" s="66"/>
      <c r="U21" s="281">
        <f>+'2.Hosp. Group'!L22</f>
        <v>21</v>
      </c>
      <c r="V21" s="63">
        <f>+DATA!L24</f>
        <v>20617</v>
      </c>
      <c r="W21" s="63">
        <f>+DATA!M24</f>
        <v>276.065</v>
      </c>
      <c r="X21" s="63">
        <f t="shared" si="0"/>
        <v>1257.8269047619049</v>
      </c>
      <c r="Y21" s="263">
        <f>+('7.รายจ่าย'!G20+'7.รายจ่าย'!K20)/'8.คำนวณ'!X21</f>
        <v>11552.370477200566</v>
      </c>
      <c r="Z21" s="263">
        <f>+'7.รายจ่าย'!L20/'8.คำนวณ'!X21</f>
        <v>53.451027121038109</v>
      </c>
      <c r="AA21" s="263">
        <f>+'7.รายจ่าย'!M20/'8.คำนวณ'!X21</f>
        <v>1110.8472117349781</v>
      </c>
      <c r="AB21" s="263">
        <f>+'7.รายจ่าย'!O20/'8.คำนวณ'!X21</f>
        <v>563.49346425704346</v>
      </c>
      <c r="AC21" s="263">
        <f>+'7.รายจ่าย'!P20/'8.คำนวณ'!X21</f>
        <v>1237.0565410147092</v>
      </c>
      <c r="AD21" s="263">
        <f>+'7.รายจ่าย'!R20/'8.คำนวณ'!X21</f>
        <v>430.41752243523547</v>
      </c>
      <c r="AE21" s="263">
        <f>+'7.รายจ่าย'!S20/'8.คำนวณ'!X21</f>
        <v>947.18075713726216</v>
      </c>
      <c r="AF21" s="263">
        <f>+'7.รายจ่าย'!T20/'8.คำนวณ'!X21</f>
        <v>148.9052263796612</v>
      </c>
      <c r="AG21" s="263">
        <f>+'7.รายจ่าย'!U20/'8.คำนวณ'!X21</f>
        <v>300.40280468601077</v>
      </c>
      <c r="AH21" s="263">
        <f>+'7.รายจ่าย'!V20/'8.คำนวณ'!X21</f>
        <v>127.73848245074223</v>
      </c>
      <c r="AI21" s="263">
        <f>+'7.รายจ่าย'!Y20/'8.คำนวณ'!X21</f>
        <v>165.12605924844303</v>
      </c>
    </row>
    <row r="22" spans="1:35" s="63" customFormat="1">
      <c r="A22" s="67" t="s">
        <v>205</v>
      </c>
      <c r="B22" s="295">
        <v>82</v>
      </c>
      <c r="C22" s="237">
        <v>20</v>
      </c>
      <c r="D22" s="237">
        <v>3</v>
      </c>
      <c r="E22" s="212" t="s">
        <v>45</v>
      </c>
      <c r="F22" s="212" t="s">
        <v>196</v>
      </c>
      <c r="G22" s="282" t="s">
        <v>325</v>
      </c>
      <c r="H22" s="248">
        <f>+DATA!G25</f>
        <v>29222</v>
      </c>
      <c r="I22" s="250">
        <f>+DATA!H25</f>
        <v>22343</v>
      </c>
      <c r="J22" s="250">
        <f>+DATA!I25</f>
        <v>383</v>
      </c>
      <c r="K22" s="250">
        <f>+DATA!J25</f>
        <v>766</v>
      </c>
      <c r="L22" s="250">
        <f>+DATA!K25</f>
        <v>5730</v>
      </c>
      <c r="M22" s="261">
        <f>+'6.รายรับ'!G23/I22</f>
        <v>465.35288725775405</v>
      </c>
      <c r="N22" s="261">
        <f>+('6.รายรับ'!H23+'6.รายรับ'!I23+'6.รายรับ'!J23)/I22</f>
        <v>220.53408673857584</v>
      </c>
      <c r="O22" s="261">
        <f>+'6.รายรับ'!K23/'8.คำนวณ'!J22</f>
        <v>867.22715404699738</v>
      </c>
      <c r="P22" s="261">
        <f>+'6.รายรับ'!L23/'8.คำนวณ'!K22</f>
        <v>2722.8883812010445</v>
      </c>
      <c r="Q22" s="261">
        <f>+'6.รายรับ'!M23/'8.คำนวณ'!H22</f>
        <v>0.83680104031209368</v>
      </c>
      <c r="R22" s="262">
        <f>+'6.รายรับ'!Q23/'8.คำนวณ'!H22</f>
        <v>8.7694031893778668</v>
      </c>
      <c r="S22" s="262">
        <f>+'6.รายรับ'!V23/'8.คำนวณ'!I22</f>
        <v>275.5451219621358</v>
      </c>
      <c r="T22" s="66"/>
      <c r="U22" s="281">
        <f>+'2.Hosp. Group'!L23</f>
        <v>21</v>
      </c>
      <c r="V22" s="63">
        <f>+DATA!L25</f>
        <v>26226</v>
      </c>
      <c r="W22" s="63">
        <f>+DATA!M25</f>
        <v>265.04660000000001</v>
      </c>
      <c r="X22" s="63">
        <f t="shared" si="0"/>
        <v>1513.9037428571428</v>
      </c>
      <c r="Y22" s="263">
        <f>+('7.รายจ่าย'!G21+'7.รายจ่าย'!K21)/'8.คำนวณ'!X22</f>
        <v>9140.2473144593787</v>
      </c>
      <c r="Z22" s="263">
        <f>+'7.รายจ่าย'!L21/'8.คำนวณ'!X22</f>
        <v>32.468378674613227</v>
      </c>
      <c r="AA22" s="263">
        <f>+'7.รายจ่าย'!M21/'8.คำนวณ'!X22</f>
        <v>1003.6802651219701</v>
      </c>
      <c r="AB22" s="263">
        <f>+'7.รายจ่าย'!O21/'8.คำนวณ'!X22</f>
        <v>690.66771578664816</v>
      </c>
      <c r="AC22" s="263">
        <f>+'7.รายจ่าย'!P21/'8.คำนวณ'!X22</f>
        <v>217.51614100545476</v>
      </c>
      <c r="AD22" s="263">
        <f>+'7.รายจ่าย'!R21/'8.คำนวณ'!X22</f>
        <v>622.98088927374909</v>
      </c>
      <c r="AE22" s="263">
        <f>+'7.รายจ่าย'!S21/'8.คำนวณ'!X22</f>
        <v>989.26354272269157</v>
      </c>
      <c r="AF22" s="263">
        <f>+'7.รายจ่าย'!T21/'8.คำนวณ'!X22</f>
        <v>129.64166376231771</v>
      </c>
      <c r="AG22" s="263">
        <f>+'7.รายจ่าย'!U21/'8.คำนวณ'!X22</f>
        <v>395.53697044826271</v>
      </c>
      <c r="AH22" s="263">
        <f>+'7.รายจ่าย'!V21/'8.คำนวณ'!X22</f>
        <v>81.14919497335093</v>
      </c>
      <c r="AI22" s="263">
        <f>+'7.รายจ่าย'!Y21/'8.คำนวณ'!X22</f>
        <v>151.87089739674147</v>
      </c>
    </row>
    <row r="23" spans="1:35" s="63" customFormat="1">
      <c r="A23" s="67" t="s">
        <v>196</v>
      </c>
      <c r="B23" s="295">
        <v>85</v>
      </c>
      <c r="C23" s="237">
        <v>21</v>
      </c>
      <c r="D23" s="237">
        <v>3</v>
      </c>
      <c r="E23" s="212" t="s">
        <v>45</v>
      </c>
      <c r="F23" s="212" t="s">
        <v>199</v>
      </c>
      <c r="G23" s="282" t="s">
        <v>328</v>
      </c>
      <c r="H23" s="248">
        <f>+DATA!G26</f>
        <v>24684</v>
      </c>
      <c r="I23" s="250">
        <f>+DATA!H26</f>
        <v>19451</v>
      </c>
      <c r="J23" s="250">
        <f>+DATA!I26</f>
        <v>306</v>
      </c>
      <c r="K23" s="250">
        <f>+DATA!J26</f>
        <v>1185</v>
      </c>
      <c r="L23" s="250">
        <f>+DATA!K26</f>
        <v>3742</v>
      </c>
      <c r="M23" s="261">
        <f>+'6.รายรับ'!G24/I23</f>
        <v>480.07910801501208</v>
      </c>
      <c r="N23" s="261">
        <f>+('6.รายรับ'!H24+'6.รายรับ'!I24+'6.รายรับ'!J24)/I23</f>
        <v>217.54439925967819</v>
      </c>
      <c r="O23" s="261">
        <f>+'6.รายรับ'!K24/'8.คำนวณ'!J23</f>
        <v>1125.8006535947713</v>
      </c>
      <c r="P23" s="261">
        <f>+'6.รายรับ'!L24/'8.คำนวณ'!K23</f>
        <v>949.36344303797478</v>
      </c>
      <c r="Q23" s="261">
        <f>+'6.รายรับ'!M24/'8.คำนวณ'!H23</f>
        <v>3.0559471722573326</v>
      </c>
      <c r="R23" s="262">
        <f>+'6.รายรับ'!Q24/'8.คำนวณ'!H23</f>
        <v>12.835743801652892</v>
      </c>
      <c r="S23" s="262">
        <f>+'6.รายรับ'!V24/'8.คำนวณ'!I23</f>
        <v>368.53830445735434</v>
      </c>
      <c r="T23" s="66"/>
      <c r="U23" s="281">
        <f>+'2.Hosp. Group'!L24</f>
        <v>21</v>
      </c>
      <c r="V23" s="63">
        <f>+DATA!L26</f>
        <v>19595</v>
      </c>
      <c r="W23" s="63">
        <f>+DATA!M26</f>
        <v>385.87569999999999</v>
      </c>
      <c r="X23" s="63">
        <f t="shared" si="0"/>
        <v>1318.9709380952381</v>
      </c>
      <c r="Y23" s="263">
        <f>+('7.รายจ่าย'!G22+'7.รายจ่าย'!K22)/'8.คำนวณ'!X23</f>
        <v>10210.328075498193</v>
      </c>
      <c r="Z23" s="263">
        <f>+'7.รายจ่าย'!L22/'8.คำนวณ'!X23</f>
        <v>52.583599832881262</v>
      </c>
      <c r="AA23" s="263">
        <f>+'7.รายจ่าย'!M22/'8.คำนวณ'!X23</f>
        <v>1174.7725179128374</v>
      </c>
      <c r="AB23" s="263">
        <f>+'7.รายจ่าย'!O22/'8.คำนวณ'!X23</f>
        <v>427.32300138011271</v>
      </c>
      <c r="AC23" s="263">
        <f>+'7.รายจ่าย'!P22/'8.คำนวณ'!X23</f>
        <v>770.39366118818089</v>
      </c>
      <c r="AD23" s="263">
        <f>+'7.รายจ่าย'!R22/'8.คำนวณ'!X23</f>
        <v>551.35561292214766</v>
      </c>
      <c r="AE23" s="263">
        <f>+'7.รายจ่าย'!S22/'8.คำนวณ'!X23</f>
        <v>284.48955102974816</v>
      </c>
      <c r="AF23" s="263">
        <f>+'7.รายจ่าย'!T22/'8.คำนวณ'!X23</f>
        <v>55.079833756545057</v>
      </c>
      <c r="AG23" s="263">
        <f>+'7.รายจ่าย'!U22/'8.คำนวณ'!X23</f>
        <v>354.68994538696955</v>
      </c>
      <c r="AH23" s="263">
        <f>+'7.รายจ่าย'!V22/'8.คำนวณ'!X23</f>
        <v>4.5490009117750262E-3</v>
      </c>
      <c r="AI23" s="263">
        <f>+'7.รายจ่าย'!Y22/'8.คำนวณ'!X23</f>
        <v>559.15633066567761</v>
      </c>
    </row>
    <row r="24" spans="1:35" s="63" customFormat="1">
      <c r="A24" s="67" t="s">
        <v>190</v>
      </c>
      <c r="B24" s="295">
        <v>22</v>
      </c>
      <c r="C24" s="237">
        <v>22</v>
      </c>
      <c r="D24" s="237">
        <v>3</v>
      </c>
      <c r="E24" s="212" t="s">
        <v>53</v>
      </c>
      <c r="F24" s="212" t="s">
        <v>202</v>
      </c>
      <c r="G24" s="282" t="s">
        <v>333</v>
      </c>
      <c r="H24" s="248">
        <f>+DATA!G27</f>
        <v>26261</v>
      </c>
      <c r="I24" s="250">
        <f>+DATA!H27</f>
        <v>21566</v>
      </c>
      <c r="J24" s="250">
        <f>+DATA!I27</f>
        <v>1341</v>
      </c>
      <c r="K24" s="250">
        <f>+DATA!J27</f>
        <v>827</v>
      </c>
      <c r="L24" s="250">
        <f>+DATA!K27</f>
        <v>2527</v>
      </c>
      <c r="M24" s="261">
        <f>+'6.รายรับ'!G25/I24</f>
        <v>659.72274598905676</v>
      </c>
      <c r="N24" s="261">
        <f>+('6.รายรับ'!H25+'6.รายรับ'!I25+'6.รายรับ'!J25)/I24</f>
        <v>159.27978391913197</v>
      </c>
      <c r="O24" s="261">
        <f>+'6.รายรับ'!K25/'8.คำนวณ'!J24</f>
        <v>333.00381804623413</v>
      </c>
      <c r="P24" s="261">
        <f>+'6.รายรับ'!L25/'8.คำนวณ'!K24</f>
        <v>966.63725513905695</v>
      </c>
      <c r="Q24" s="261">
        <f>+'6.รายรับ'!M25/'8.คำนวณ'!H24</f>
        <v>5.1971745173451129</v>
      </c>
      <c r="R24" s="262">
        <f>+'6.รายรับ'!Q25/'8.คำนวณ'!H24</f>
        <v>19.32243631240242</v>
      </c>
      <c r="S24" s="262">
        <f>+'6.รายรับ'!V25/'8.คำนวณ'!I24</f>
        <v>305.65745664471854</v>
      </c>
      <c r="T24" s="66"/>
      <c r="U24" s="281">
        <f>+'2.Hosp. Group'!L25</f>
        <v>21</v>
      </c>
      <c r="V24" s="63">
        <f>+DATA!L27</f>
        <v>17806</v>
      </c>
      <c r="W24" s="63">
        <f>+DATA!M27</f>
        <v>586.92629999999997</v>
      </c>
      <c r="X24" s="63">
        <f t="shared" si="0"/>
        <v>1434.831061904762</v>
      </c>
      <c r="Y24" s="263">
        <f>+('7.รายจ่าย'!G23+'7.รายจ่าย'!K23)/'8.คำนวณ'!X24</f>
        <v>9171.2519329843235</v>
      </c>
      <c r="Z24" s="263">
        <f>+'7.รายจ่าย'!L23/'8.คำนวณ'!X24</f>
        <v>86.734252766170172</v>
      </c>
      <c r="AA24" s="263">
        <f>+'7.รายจ่าย'!M23/'8.คำนวณ'!X24</f>
        <v>1459.779569602757</v>
      </c>
      <c r="AB24" s="263">
        <f>+'7.รายจ่าย'!O23/'8.คำนวณ'!X24</f>
        <v>407.41324572662558</v>
      </c>
      <c r="AC24" s="263">
        <f>+'7.รายจ่าย'!P23/'8.คำนวณ'!X24</f>
        <v>550.69765422491764</v>
      </c>
      <c r="AD24" s="263">
        <f>+'7.รายจ่าย'!R23/'8.คำนวณ'!X24</f>
        <v>544.30797515856875</v>
      </c>
      <c r="AE24" s="263">
        <f>+'7.รายจ่าย'!S23/'8.คำนวณ'!X24</f>
        <v>473.17375405764949</v>
      </c>
      <c r="AF24" s="263">
        <f>+'7.รายจ่าย'!T23/'8.คำนวณ'!X24</f>
        <v>133.66556181561816</v>
      </c>
      <c r="AG24" s="263">
        <f>+'7.รายจ่าย'!U23/'8.คำนวณ'!X24</f>
        <v>315.74848219314009</v>
      </c>
      <c r="AH24" s="263">
        <f>+'7.รายจ่าย'!V23/'8.คำนวณ'!X24</f>
        <v>5.4361800542883219E-2</v>
      </c>
      <c r="AI24" s="263">
        <f>+'7.รายจ่าย'!Y23/'8.คำนวณ'!X24</f>
        <v>1516.5301531118032</v>
      </c>
    </row>
    <row r="25" spans="1:35" s="63" customFormat="1" ht="25.2" customHeight="1">
      <c r="A25" s="67" t="s">
        <v>236</v>
      </c>
      <c r="B25" s="295">
        <v>26</v>
      </c>
      <c r="C25" s="237">
        <v>23</v>
      </c>
      <c r="D25" s="237">
        <v>3</v>
      </c>
      <c r="E25" s="212" t="s">
        <v>53</v>
      </c>
      <c r="F25" s="212" t="s">
        <v>205</v>
      </c>
      <c r="G25" s="282" t="s">
        <v>337</v>
      </c>
      <c r="H25" s="248">
        <f>+DATA!G28</f>
        <v>22553</v>
      </c>
      <c r="I25" s="250">
        <f>+DATA!H28</f>
        <v>18002</v>
      </c>
      <c r="J25" s="250">
        <f>+DATA!I28</f>
        <v>751</v>
      </c>
      <c r="K25" s="250">
        <f>+DATA!J28</f>
        <v>940</v>
      </c>
      <c r="L25" s="250">
        <f>+DATA!K28</f>
        <v>2860</v>
      </c>
      <c r="M25" s="261">
        <f>+'6.รายรับ'!G26/I25</f>
        <v>617.60144872791921</v>
      </c>
      <c r="N25" s="261">
        <f>+('6.รายรับ'!H26+'6.รายรับ'!I26+'6.รายรับ'!J26)/I25</f>
        <v>175.9823336295967</v>
      </c>
      <c r="O25" s="261">
        <f>+'6.รายรับ'!K26/'8.คำนวณ'!J25</f>
        <v>472.29161118508654</v>
      </c>
      <c r="P25" s="261">
        <f>+'6.รายรับ'!L26/'8.คำนวณ'!K25</f>
        <v>1310.6411382978722</v>
      </c>
      <c r="Q25" s="261">
        <f>+'6.รายรับ'!M26/'8.คำนวณ'!H25</f>
        <v>5.0216822595663544</v>
      </c>
      <c r="R25" s="262">
        <f>+'6.รายรับ'!Q26/'8.คำนวณ'!H25</f>
        <v>21.76019598279608</v>
      </c>
      <c r="S25" s="262">
        <f>+'6.รายรับ'!V26/'8.คำนวณ'!I25</f>
        <v>366.47298077991331</v>
      </c>
      <c r="T25" s="66"/>
      <c r="U25" s="281">
        <f>+'2.Hosp. Group'!L26</f>
        <v>21</v>
      </c>
      <c r="V25" s="63">
        <f>+DATA!L28</f>
        <v>20684</v>
      </c>
      <c r="W25" s="63">
        <f>+DATA!M28</f>
        <v>437.89600000000002</v>
      </c>
      <c r="X25" s="63">
        <f t="shared" si="0"/>
        <v>1422.8483809523809</v>
      </c>
      <c r="Y25" s="263">
        <f>+('7.รายจ่าย'!G24+'7.รายจ่าย'!K24)/'8.คำนวณ'!X25</f>
        <v>8695.0376622131826</v>
      </c>
      <c r="Z25" s="263">
        <f>+'7.รายจ่าย'!L24/'8.คำนวณ'!X25</f>
        <v>66.488461642467954</v>
      </c>
      <c r="AA25" s="263">
        <f>+'7.รายจ่าย'!M24/'8.คำนวณ'!X25</f>
        <v>928.01512633143398</v>
      </c>
      <c r="AB25" s="263">
        <f>+'7.รายจ่าย'!O24/'8.คำนวณ'!X25</f>
        <v>385.52676261460243</v>
      </c>
      <c r="AC25" s="263">
        <f>+'7.รายจ่าย'!P24/'8.คำนวณ'!X25</f>
        <v>472.79677793196583</v>
      </c>
      <c r="AD25" s="263">
        <f>+'7.รายจ่าย'!R24/'8.คำนวณ'!X25</f>
        <v>469.39397685715335</v>
      </c>
      <c r="AE25" s="263">
        <f>+'7.รายจ่าย'!S24/'8.คำนวณ'!X25</f>
        <v>252.68078792720814</v>
      </c>
      <c r="AF25" s="263">
        <f>+'7.รายจ่าย'!T24/'8.คำนวณ'!X25</f>
        <v>83.26762119284804</v>
      </c>
      <c r="AG25" s="263">
        <f>+'7.รายจ่าย'!U24/'8.คำนวณ'!X25</f>
        <v>213.04333199374457</v>
      </c>
      <c r="AH25" s="263">
        <f>+'7.รายจ่าย'!V24/'8.คำนวณ'!X25</f>
        <v>14.59246134581284</v>
      </c>
      <c r="AI25" s="263">
        <f>+'7.รายจ่าย'!Y24/'8.คำนวณ'!X25</f>
        <v>470.24265477404549</v>
      </c>
    </row>
    <row r="26" spans="1:35" s="63" customFormat="1" ht="24.6" customHeight="1">
      <c r="A26" s="67" t="s">
        <v>189</v>
      </c>
      <c r="B26" s="295">
        <v>37</v>
      </c>
      <c r="C26" s="237">
        <v>24</v>
      </c>
      <c r="D26" s="237">
        <v>3</v>
      </c>
      <c r="E26" s="212" t="s">
        <v>49</v>
      </c>
      <c r="F26" s="212" t="s">
        <v>223</v>
      </c>
      <c r="G26" s="282" t="s">
        <v>357</v>
      </c>
      <c r="H26" s="248">
        <f>+DATA!G29</f>
        <v>32760</v>
      </c>
      <c r="I26" s="250">
        <f>+DATA!H29</f>
        <v>23937</v>
      </c>
      <c r="J26" s="250">
        <f>+DATA!I29</f>
        <v>2093</v>
      </c>
      <c r="K26" s="250">
        <f>+DATA!J29</f>
        <v>1477</v>
      </c>
      <c r="L26" s="250">
        <f>+DATA!K29</f>
        <v>5253</v>
      </c>
      <c r="M26" s="261">
        <f>+'6.รายรับ'!G27/I26</f>
        <v>432.11329197476715</v>
      </c>
      <c r="N26" s="261">
        <f>+('6.รายรับ'!H27+'6.รายรับ'!I27+'6.รายรับ'!J27)/I26</f>
        <v>117.23837531854453</v>
      </c>
      <c r="O26" s="261">
        <f>+'6.รายรับ'!K27/'8.คำนวณ'!J26</f>
        <v>111.25082656473961</v>
      </c>
      <c r="P26" s="261">
        <f>+'6.รายรับ'!L27/'8.คำนวณ'!K26</f>
        <v>1566.8205010155721</v>
      </c>
      <c r="Q26" s="261">
        <f>+'6.รายรับ'!M27/'8.คำนวณ'!H26</f>
        <v>2.0126526251526253</v>
      </c>
      <c r="R26" s="262">
        <f>+'6.รายรับ'!Q27/'8.คำนวณ'!H26</f>
        <v>8.0987179487179493</v>
      </c>
      <c r="S26" s="262">
        <f>+'6.รายรับ'!V27/'8.คำนวณ'!I26</f>
        <v>320.29539415966912</v>
      </c>
      <c r="T26" s="66"/>
      <c r="U26" s="281">
        <f>+'2.Hosp. Group'!L27</f>
        <v>21</v>
      </c>
      <c r="V26" s="63">
        <f>+DATA!L29</f>
        <v>17121</v>
      </c>
      <c r="W26" s="63">
        <f>+DATA!M29</f>
        <v>408.28859999999997</v>
      </c>
      <c r="X26" s="63">
        <f t="shared" si="0"/>
        <v>1223.5743142857143</v>
      </c>
      <c r="Y26" s="263">
        <f>+('7.รายจ่าย'!G25+'7.รายจ่าย'!K25)/'8.คำนวณ'!X26</f>
        <v>12217.12261811128</v>
      </c>
      <c r="Z26" s="263">
        <f>+'7.รายจ่าย'!L25/'8.คำนวณ'!X26</f>
        <v>137.65653465709281</v>
      </c>
      <c r="AA26" s="263">
        <f>+'7.รายจ่าย'!M25/'8.คำนวณ'!X26</f>
        <v>1400.5034348897391</v>
      </c>
      <c r="AB26" s="263">
        <f>+'7.รายจ่าย'!O25/'8.คำนวณ'!X26</f>
        <v>713.36251489517792</v>
      </c>
      <c r="AC26" s="263">
        <f>+'7.รายจ่าย'!P25/'8.คำนวณ'!X26</f>
        <v>991.08430590741636</v>
      </c>
      <c r="AD26" s="263">
        <f>+'7.รายจ่าย'!R25/'8.คำนวณ'!X26</f>
        <v>522.2158086679118</v>
      </c>
      <c r="AE26" s="263">
        <f>+'7.รายจ่าย'!S25/'8.คำนวณ'!X26</f>
        <v>1425.6035041225005</v>
      </c>
      <c r="AF26" s="263">
        <f>+'7.รายจ่าย'!T25/'8.คำนวณ'!X26</f>
        <v>207.08182334467816</v>
      </c>
      <c r="AG26" s="263">
        <f>+'7.รายจ่าย'!U25/'8.คำนวณ'!X26</f>
        <v>395.59865252857196</v>
      </c>
      <c r="AH26" s="263">
        <f>+'7.รายจ่าย'!V25/'8.คำนวณ'!X26</f>
        <v>42.629106700764112</v>
      </c>
      <c r="AI26" s="263">
        <f>+'7.รายจ่าย'!Y25/'8.คำนวณ'!X26</f>
        <v>144.41296939381417</v>
      </c>
    </row>
    <row r="27" spans="1:35" s="63" customFormat="1">
      <c r="A27" s="67" t="s">
        <v>234</v>
      </c>
      <c r="B27" s="295">
        <v>46</v>
      </c>
      <c r="C27" s="237">
        <v>25</v>
      </c>
      <c r="D27" s="237">
        <v>3</v>
      </c>
      <c r="E27" s="212" t="s">
        <v>49</v>
      </c>
      <c r="F27" s="212" t="s">
        <v>231</v>
      </c>
      <c r="G27" s="282" t="s">
        <v>366</v>
      </c>
      <c r="H27" s="248">
        <f>+DATA!G30</f>
        <v>34562</v>
      </c>
      <c r="I27" s="250">
        <f>+DATA!H30</f>
        <v>26439</v>
      </c>
      <c r="J27" s="250">
        <f>+DATA!I30</f>
        <v>793</v>
      </c>
      <c r="K27" s="250">
        <f>+DATA!J30</f>
        <v>531</v>
      </c>
      <c r="L27" s="250">
        <f>+DATA!K30</f>
        <v>6799</v>
      </c>
      <c r="M27" s="261">
        <f>+'6.รายรับ'!G28/I27</f>
        <v>568.4238912213018</v>
      </c>
      <c r="N27" s="261">
        <f>+('6.รายรับ'!H28+'6.รายรับ'!I28+'6.รายรับ'!J28)/I27</f>
        <v>151.36200423616629</v>
      </c>
      <c r="O27" s="261">
        <f>+'6.รายรับ'!K28/'8.คำนวณ'!J27</f>
        <v>266.2141361916772</v>
      </c>
      <c r="P27" s="261">
        <f>+'6.รายรับ'!L28/'8.คำนวณ'!K27</f>
        <v>2663.4904331450093</v>
      </c>
      <c r="Q27" s="261">
        <f>+'6.รายรับ'!M28/'8.คำนวณ'!H27</f>
        <v>2.4986111914819746</v>
      </c>
      <c r="R27" s="262">
        <f>+'6.รายรับ'!Q28/'8.คำนวณ'!H27</f>
        <v>23.683505584167584</v>
      </c>
      <c r="S27" s="262">
        <f>+'6.รายรับ'!V28/'8.คำนวณ'!I27</f>
        <v>327.11278149703088</v>
      </c>
      <c r="T27" s="66"/>
      <c r="U27" s="281">
        <f>+'2.Hosp. Group'!L28</f>
        <v>21</v>
      </c>
      <c r="V27" s="63">
        <f>+DATA!L30</f>
        <v>29428</v>
      </c>
      <c r="W27" s="63">
        <f>+DATA!M30</f>
        <v>652.02480000000003</v>
      </c>
      <c r="X27" s="63">
        <f t="shared" si="0"/>
        <v>2053.3581333333332</v>
      </c>
      <c r="Y27" s="263">
        <f>+('7.รายจ่าย'!G26+'7.รายจ่าย'!K26)/'8.คำนวณ'!X27</f>
        <v>8322.4479123174224</v>
      </c>
      <c r="Z27" s="263">
        <f>+'7.รายจ่าย'!L26/'8.คำนวณ'!X27</f>
        <v>50.906365676362611</v>
      </c>
      <c r="AA27" s="263">
        <f>+'7.รายจ่าย'!M26/'8.คำนวณ'!X27</f>
        <v>893.91802637968146</v>
      </c>
      <c r="AB27" s="263">
        <f>+'7.รายจ่าย'!O26/'8.คำนวณ'!X27</f>
        <v>585.20232807577781</v>
      </c>
      <c r="AC27" s="263">
        <f>+'7.รายจ่าย'!P26/'8.คำนวณ'!X27</f>
        <v>881.30997248994277</v>
      </c>
      <c r="AD27" s="263">
        <f>+'7.รายจ่าย'!R26/'8.คำนวณ'!X27</f>
        <v>491.77658471137948</v>
      </c>
      <c r="AE27" s="263">
        <f>+'7.รายจ่าย'!S26/'8.คำนวณ'!X27</f>
        <v>615.57585570719732</v>
      </c>
      <c r="AF27" s="263">
        <f>+'7.รายจ่าย'!T26/'8.คำนวณ'!X27</f>
        <v>110.39730299361321</v>
      </c>
      <c r="AG27" s="263">
        <f>+'7.รายจ่าย'!U26/'8.คำนวณ'!X27</f>
        <v>242.03281538287916</v>
      </c>
      <c r="AH27" s="263">
        <f>+'7.รายจ่าย'!V26/'8.คำนวณ'!X27</f>
        <v>72.570141360630316</v>
      </c>
      <c r="AI27" s="263">
        <f>+'7.รายจ่าย'!Y26/'8.คำนวณ'!X27</f>
        <v>1.9451063772866122</v>
      </c>
    </row>
    <row r="28" spans="1:35" s="63" customFormat="1">
      <c r="A28" s="67" t="s">
        <v>233</v>
      </c>
      <c r="B28" s="295">
        <v>49</v>
      </c>
      <c r="C28" s="237">
        <v>26</v>
      </c>
      <c r="D28" s="237">
        <v>3</v>
      </c>
      <c r="E28" s="212" t="s">
        <v>49</v>
      </c>
      <c r="F28" s="212" t="s">
        <v>233</v>
      </c>
      <c r="G28" s="282" t="s">
        <v>369</v>
      </c>
      <c r="H28" s="248">
        <f>+DATA!G31</f>
        <v>45186</v>
      </c>
      <c r="I28" s="250">
        <f>+DATA!H31</f>
        <v>32820</v>
      </c>
      <c r="J28" s="250">
        <f>+DATA!I31</f>
        <v>2612</v>
      </c>
      <c r="K28" s="250">
        <f>+DATA!J31</f>
        <v>1340</v>
      </c>
      <c r="L28" s="250">
        <f>+DATA!K31</f>
        <v>8414</v>
      </c>
      <c r="M28" s="261">
        <f>+'6.รายรับ'!G29/I28</f>
        <v>497.6146959171237</v>
      </c>
      <c r="N28" s="261">
        <f>+('6.รายรับ'!H29+'6.รายรับ'!I29+'6.รายรับ'!J29)/I28</f>
        <v>188.70739853747716</v>
      </c>
      <c r="O28" s="261">
        <f>+'6.รายรับ'!K29/'8.คำนวณ'!J28</f>
        <v>49.68818529862174</v>
      </c>
      <c r="P28" s="261">
        <f>+'6.รายรับ'!L29/'8.คำนวณ'!K28</f>
        <v>763.2031417910448</v>
      </c>
      <c r="Q28" s="261">
        <f>+'6.รายรับ'!M29/'8.คำนวณ'!H28</f>
        <v>4.2126101004735981</v>
      </c>
      <c r="R28" s="262">
        <f>+'6.รายรับ'!Q29/'8.คำนวณ'!H28</f>
        <v>9.9088047182755723</v>
      </c>
      <c r="S28" s="262">
        <f>+'6.รายรับ'!V29/'8.คำนวณ'!I28</f>
        <v>242.25746496039</v>
      </c>
      <c r="T28" s="66"/>
      <c r="U28" s="281">
        <f>+'2.Hosp. Group'!L29</f>
        <v>21</v>
      </c>
      <c r="V28" s="63">
        <f>+DATA!L31</f>
        <v>24167</v>
      </c>
      <c r="W28" s="63">
        <f>+DATA!M31</f>
        <v>398.73230000000001</v>
      </c>
      <c r="X28" s="63">
        <f t="shared" si="0"/>
        <v>1549.541823809524</v>
      </c>
      <c r="Y28" s="263">
        <f>+('7.รายจ่าย'!G27+'7.รายจ่าย'!K27)/'8.คำนวณ'!X28</f>
        <v>10267.75995041213</v>
      </c>
      <c r="Z28" s="263">
        <f>+'7.รายจ่าย'!L27/'8.คำนวณ'!X28</f>
        <v>20.524854193228599</v>
      </c>
      <c r="AA28" s="263">
        <f>+'7.รายจ่าย'!M27/'8.คำนวณ'!X28</f>
        <v>1543.0813762235823</v>
      </c>
      <c r="AB28" s="263">
        <f>+'7.รายจ่าย'!O27/'8.คำนวณ'!X28</f>
        <v>824.1755662072311</v>
      </c>
      <c r="AC28" s="263">
        <f>+'7.รายจ่าย'!P27/'8.คำนวณ'!X28</f>
        <v>835.48612893661402</v>
      </c>
      <c r="AD28" s="263">
        <f>+'7.รายจ่าย'!R27/'8.คำนวณ'!X28</f>
        <v>505.80298508699263</v>
      </c>
      <c r="AE28" s="263">
        <f>+'7.รายจ่าย'!S27/'8.คำนวณ'!X28</f>
        <v>449.46240191682097</v>
      </c>
      <c r="AF28" s="263">
        <f>+'7.รายจ่าย'!T27/'8.คำนวณ'!X28</f>
        <v>316.58390400458251</v>
      </c>
      <c r="AG28" s="263">
        <f>+'7.รายจ่าย'!U27/'8.คำนวณ'!X28</f>
        <v>346.95629491191255</v>
      </c>
      <c r="AH28" s="263">
        <f>+'7.รายจ่าย'!V27/'8.คำนวณ'!X28</f>
        <v>18.72970419646289</v>
      </c>
      <c r="AI28" s="263">
        <f>+'7.รายจ่าย'!Y27/'8.คำนวณ'!X28</f>
        <v>163.84843319415251</v>
      </c>
    </row>
    <row r="29" spans="1:35" s="63" customFormat="1">
      <c r="A29" s="67" t="s">
        <v>238</v>
      </c>
      <c r="B29" s="295">
        <v>50</v>
      </c>
      <c r="C29" s="237">
        <v>27</v>
      </c>
      <c r="D29" s="237">
        <v>3</v>
      </c>
      <c r="E29" s="212" t="s">
        <v>49</v>
      </c>
      <c r="F29" s="212" t="s">
        <v>234</v>
      </c>
      <c r="G29" s="282" t="s">
        <v>370</v>
      </c>
      <c r="H29" s="248">
        <f>+DATA!G32</f>
        <v>37009</v>
      </c>
      <c r="I29" s="250">
        <f>+DATA!H32</f>
        <v>28073</v>
      </c>
      <c r="J29" s="250">
        <f>+DATA!I32</f>
        <v>1076</v>
      </c>
      <c r="K29" s="250">
        <f>+DATA!J32</f>
        <v>1261</v>
      </c>
      <c r="L29" s="250">
        <f>+DATA!K32</f>
        <v>6599</v>
      </c>
      <c r="M29" s="261">
        <f>+'6.รายรับ'!G30/I29</f>
        <v>518.92844370035277</v>
      </c>
      <c r="N29" s="261">
        <f>+('6.รายรับ'!H30+'6.รายรับ'!I30+'6.รายรับ'!J30)/I29</f>
        <v>74.818182951590501</v>
      </c>
      <c r="O29" s="261">
        <f>+'6.รายรับ'!K30/'8.คำนวณ'!J29</f>
        <v>388.50404275092933</v>
      </c>
      <c r="P29" s="261">
        <f>+'6.รายรับ'!L30/'8.คำนวณ'!K29</f>
        <v>1073.3429659000792</v>
      </c>
      <c r="Q29" s="261">
        <f>+'6.รายรับ'!M30/'8.คำนวณ'!H29</f>
        <v>4.5509470669296661</v>
      </c>
      <c r="R29" s="262">
        <f>+'6.รายรับ'!Q30/'8.คำนวณ'!H29</f>
        <v>9.5572698532789317</v>
      </c>
      <c r="S29" s="262">
        <f>+'6.รายรับ'!V30/'8.คำนวณ'!I29</f>
        <v>252.13750329498095</v>
      </c>
      <c r="T29" s="66"/>
      <c r="U29" s="281">
        <f>+'2.Hosp. Group'!L30</f>
        <v>21</v>
      </c>
      <c r="V29" s="63">
        <f>+DATA!L32</f>
        <v>24398</v>
      </c>
      <c r="W29" s="63">
        <f>+DATA!M32</f>
        <v>502.54860000000002</v>
      </c>
      <c r="X29" s="63">
        <f t="shared" si="0"/>
        <v>1664.3581238095239</v>
      </c>
      <c r="Y29" s="263">
        <f>+('7.รายจ่าย'!G28+'7.รายจ่าย'!K28)/'8.คำนวณ'!X29</f>
        <v>9166.8582330578192</v>
      </c>
      <c r="Z29" s="263">
        <f>+'7.รายจ่าย'!L28/'8.คำนวณ'!X29</f>
        <v>78.728248521467762</v>
      </c>
      <c r="AA29" s="263">
        <f>+'7.รายจ่าย'!M28/'8.คำนวณ'!X29</f>
        <v>1065.1259453358375</v>
      </c>
      <c r="AB29" s="263">
        <f>+'7.รายจ่าย'!O28/'8.คำนวณ'!X29</f>
        <v>519.20413499834967</v>
      </c>
      <c r="AC29" s="263">
        <f>+'7.รายจ่าย'!P28/'8.คำนวณ'!X29</f>
        <v>709.82649893635812</v>
      </c>
      <c r="AD29" s="263">
        <f>+'7.รายจ่าย'!R28/'8.คำนวณ'!X29</f>
        <v>759.1459325520733</v>
      </c>
      <c r="AE29" s="263">
        <f>+'7.รายจ่าย'!S28/'8.คำนวณ'!X29</f>
        <v>297.22689060915991</v>
      </c>
      <c r="AF29" s="263">
        <f>+'7.รายจ่าย'!T28/'8.คำนวณ'!X29</f>
        <v>109.89521869328912</v>
      </c>
      <c r="AG29" s="263">
        <f>+'7.รายจ่าย'!U28/'8.คำนวณ'!X29</f>
        <v>316.70242867773828</v>
      </c>
      <c r="AH29" s="263">
        <f>+'7.รายจ่าย'!V28/'8.คำนวณ'!X29</f>
        <v>14.606874357277604</v>
      </c>
      <c r="AI29" s="263">
        <f>+'7.รายจ่าย'!Y28/'8.คำนวณ'!X29</f>
        <v>0</v>
      </c>
    </row>
    <row r="30" spans="1:35" s="63" customFormat="1">
      <c r="A30" s="67" t="s">
        <v>202</v>
      </c>
      <c r="B30" s="295">
        <v>2</v>
      </c>
      <c r="C30" s="237">
        <v>28</v>
      </c>
      <c r="D30" s="237">
        <v>3</v>
      </c>
      <c r="E30" s="212" t="s">
        <v>51</v>
      </c>
      <c r="F30" s="212" t="s">
        <v>238</v>
      </c>
      <c r="G30" s="282" t="s">
        <v>374</v>
      </c>
      <c r="H30" s="248">
        <f>+DATA!G33</f>
        <v>54482</v>
      </c>
      <c r="I30" s="250">
        <f>+DATA!H33</f>
        <v>39229</v>
      </c>
      <c r="J30" s="250">
        <f>+DATA!I33</f>
        <v>3800</v>
      </c>
      <c r="K30" s="250">
        <f>+DATA!J33</f>
        <v>1847</v>
      </c>
      <c r="L30" s="250">
        <f>+DATA!K33</f>
        <v>9606</v>
      </c>
      <c r="M30" s="261">
        <f>+'6.รายรับ'!G31/I30</f>
        <v>323.95751663310301</v>
      </c>
      <c r="N30" s="261">
        <f>+('6.รายรับ'!H31+'6.รายรับ'!I31+'6.รายรับ'!J31)/I30</f>
        <v>75.836010604399817</v>
      </c>
      <c r="O30" s="261">
        <f>+'6.รายรับ'!K31/'8.คำนวณ'!J30</f>
        <v>91.080526315789456</v>
      </c>
      <c r="P30" s="261">
        <f>+'6.รายรับ'!L31/'8.คำนวณ'!K30</f>
        <v>1416.7944667027614</v>
      </c>
      <c r="Q30" s="261">
        <f>+'6.รายรับ'!M31/'8.คำนวณ'!H30</f>
        <v>0.45921588781615946</v>
      </c>
      <c r="R30" s="262">
        <f>+'6.รายรับ'!Q31/'8.คำนวณ'!H30</f>
        <v>7.4029174773319628</v>
      </c>
      <c r="S30" s="262">
        <f>+'6.รายรับ'!V31/'8.คำนวณ'!I30</f>
        <v>248.20583547885494</v>
      </c>
      <c r="T30" s="66"/>
      <c r="U30" s="281">
        <f>+'2.Hosp. Group'!L31</f>
        <v>21</v>
      </c>
      <c r="V30" s="63">
        <f>+DATA!L33</f>
        <v>23283</v>
      </c>
      <c r="W30" s="63">
        <f>+DATA!M33</f>
        <v>344.68310000000002</v>
      </c>
      <c r="X30" s="63">
        <f t="shared" si="0"/>
        <v>1453.3973857142857</v>
      </c>
      <c r="Y30" s="263">
        <f>+('7.รายจ่าย'!G29+'7.รายจ่าย'!K29)/'8.คำนวณ'!X30</f>
        <v>12347.441929091126</v>
      </c>
      <c r="Z30" s="263">
        <f>+'7.รายจ่าย'!L29/'8.คำนวณ'!X30</f>
        <v>130.76120947238331</v>
      </c>
      <c r="AA30" s="263">
        <f>+'7.รายจ่าย'!M29/'8.คำนวณ'!X30</f>
        <v>1759.435234392733</v>
      </c>
      <c r="AB30" s="263">
        <f>+'7.รายจ่าย'!O29/'8.คำนวณ'!X30</f>
        <v>1100.2553160738646</v>
      </c>
      <c r="AC30" s="263">
        <f>+'7.รายจ่าย'!P29/'8.คำนวณ'!X30</f>
        <v>249.83372308843622</v>
      </c>
      <c r="AD30" s="263">
        <f>+'7.รายจ่าย'!R29/'8.คำนวณ'!X30</f>
        <v>991.17721289419853</v>
      </c>
      <c r="AE30" s="263">
        <f>+'7.รายจ่าย'!S29/'8.คำนวณ'!X30</f>
        <v>3487.0961856789204</v>
      </c>
      <c r="AF30" s="263">
        <f>+'7.รายจ่าย'!T29/'8.คำนวณ'!X30</f>
        <v>228.55758739152029</v>
      </c>
      <c r="AG30" s="263">
        <f>+'7.รายจ่าย'!U29/'8.คำนวณ'!X30</f>
        <v>711.26100828367487</v>
      </c>
      <c r="AH30" s="263">
        <f>+'7.รายจ่าย'!V29/'8.คำนวณ'!X30</f>
        <v>20.653676891848388</v>
      </c>
      <c r="AI30" s="263">
        <f>+'7.รายจ่าย'!Y29/'8.คำนวณ'!X30</f>
        <v>1219.918906850537</v>
      </c>
    </row>
    <row r="31" spans="1:35" s="63" customFormat="1">
      <c r="A31" s="67" t="s">
        <v>231</v>
      </c>
      <c r="B31" s="295">
        <v>3</v>
      </c>
      <c r="C31" s="237">
        <v>29</v>
      </c>
      <c r="D31" s="237">
        <v>3</v>
      </c>
      <c r="E31" s="212" t="s">
        <v>51</v>
      </c>
      <c r="F31" s="212" t="s">
        <v>239</v>
      </c>
      <c r="G31" s="282" t="s">
        <v>375</v>
      </c>
      <c r="H31" s="248">
        <f>+DATA!G34</f>
        <v>59559</v>
      </c>
      <c r="I31" s="250">
        <f>+DATA!H34</f>
        <v>44414</v>
      </c>
      <c r="J31" s="250">
        <f>+DATA!I34</f>
        <v>2159</v>
      </c>
      <c r="K31" s="250">
        <f>+DATA!J34</f>
        <v>1909</v>
      </c>
      <c r="L31" s="250">
        <f>+DATA!K34</f>
        <v>11077</v>
      </c>
      <c r="M31" s="261">
        <f>+'6.รายรับ'!G32/I31</f>
        <v>376.66645787364342</v>
      </c>
      <c r="N31" s="261">
        <f>+('6.รายรับ'!H32+'6.รายรับ'!I32+'6.รายรับ'!J32)/I31</f>
        <v>72.521501553564192</v>
      </c>
      <c r="O31" s="261">
        <f>+'6.รายรับ'!K32/'8.คำนวณ'!J31</f>
        <v>100.90382584529874</v>
      </c>
      <c r="P31" s="261">
        <f>+'6.รายรับ'!L32/'8.คำนวณ'!K31</f>
        <v>963.60044525929811</v>
      </c>
      <c r="Q31" s="261">
        <f>+'6.รายรับ'!M32/'8.คำนวณ'!H31</f>
        <v>0.93779277691029062</v>
      </c>
      <c r="R31" s="262">
        <f>+'6.รายรับ'!Q32/'8.คำนวณ'!H31</f>
        <v>10.043620611494484</v>
      </c>
      <c r="S31" s="262">
        <f>+'6.รายรับ'!V32/'8.คำนวณ'!I31</f>
        <v>234.74819786553792</v>
      </c>
      <c r="T31" s="66"/>
      <c r="U31" s="281">
        <f>+'2.Hosp. Group'!L32</f>
        <v>21</v>
      </c>
      <c r="V31" s="63">
        <f>+DATA!L34</f>
        <v>22666</v>
      </c>
      <c r="W31" s="63">
        <f>+DATA!M34</f>
        <v>465.47579999999999</v>
      </c>
      <c r="X31" s="63">
        <f t="shared" si="0"/>
        <v>1544.8091333333332</v>
      </c>
      <c r="Y31" s="263">
        <f>+('7.รายจ่าย'!G30+'7.รายจ่าย'!K30)/'8.คำนวณ'!X31</f>
        <v>11568.04275971612</v>
      </c>
      <c r="Z31" s="263">
        <f>+'7.รายจ่าย'!L30/'8.คำนวณ'!X31</f>
        <v>29.413342412052891</v>
      </c>
      <c r="AA31" s="263">
        <f>+'7.รายจ่าย'!M30/'8.คำนวณ'!X31</f>
        <v>1442.6829320921072</v>
      </c>
      <c r="AB31" s="263">
        <f>+'7.รายจ่าย'!O30/'8.คำนวณ'!X31</f>
        <v>599.91276592227985</v>
      </c>
      <c r="AC31" s="263">
        <f>+'7.รายจ่าย'!P30/'8.คำนวณ'!X31</f>
        <v>1097.1203260191326</v>
      </c>
      <c r="AD31" s="263">
        <f>+'7.รายจ่าย'!R30/'8.คำนวณ'!X31</f>
        <v>819.96294083709245</v>
      </c>
      <c r="AE31" s="263">
        <f>+'7.รายจ่าย'!S30/'8.คำนวณ'!X31</f>
        <v>1168.3082790335652</v>
      </c>
      <c r="AF31" s="263">
        <f>+'7.รายจ่าย'!T30/'8.คำนวณ'!X31</f>
        <v>353.26370632108728</v>
      </c>
      <c r="AG31" s="263">
        <f>+'7.รายจ่าย'!U30/'8.คำนวณ'!X31</f>
        <v>405.8437683153694</v>
      </c>
      <c r="AH31" s="263">
        <f>+'7.รายจ่าย'!V30/'8.คำนวณ'!X31</f>
        <v>7.7679499305566861E-3</v>
      </c>
      <c r="AI31" s="263">
        <f>+'7.รายจ่าย'!Y30/'8.คำนวณ'!X31</f>
        <v>647.92777852124732</v>
      </c>
    </row>
    <row r="32" spans="1:35" s="63" customFormat="1">
      <c r="A32" s="67" t="s">
        <v>239</v>
      </c>
      <c r="B32" s="295">
        <v>52</v>
      </c>
      <c r="C32" s="237">
        <v>30</v>
      </c>
      <c r="D32" s="237">
        <v>3</v>
      </c>
      <c r="E32" s="212" t="s">
        <v>49</v>
      </c>
      <c r="F32" s="212" t="s">
        <v>236</v>
      </c>
      <c r="G32" s="282" t="s">
        <v>372</v>
      </c>
      <c r="H32" s="248">
        <f>+DATA!G35</f>
        <v>35858</v>
      </c>
      <c r="I32" s="250">
        <f>+DATA!H35</f>
        <v>28539</v>
      </c>
      <c r="J32" s="250">
        <f>+DATA!I35</f>
        <v>2669</v>
      </c>
      <c r="K32" s="250">
        <f>+DATA!J35</f>
        <v>1157</v>
      </c>
      <c r="L32" s="250">
        <f>+DATA!K35</f>
        <v>3493</v>
      </c>
      <c r="M32" s="261">
        <f>+'6.รายรับ'!G33/I32</f>
        <v>566.72432951399844</v>
      </c>
      <c r="N32" s="261">
        <f>+('6.รายรับ'!H33+'6.รายรับ'!I33+'6.รายรับ'!J33)/I32</f>
        <v>85.192455236693647</v>
      </c>
      <c r="O32" s="261">
        <f>+'6.รายรับ'!K33/'8.คำนวณ'!J32</f>
        <v>116.75840389659048</v>
      </c>
      <c r="P32" s="261">
        <f>+'6.รายรับ'!L33/'8.คำนวณ'!K32</f>
        <v>1066.823543647364</v>
      </c>
      <c r="Q32" s="261">
        <f>+'6.รายรับ'!M33/'8.คำนวณ'!H32</f>
        <v>2.7511294550727872</v>
      </c>
      <c r="R32" s="262">
        <f>+'6.รายรับ'!Q33/'8.คำนวณ'!H32</f>
        <v>12.776758324502204</v>
      </c>
      <c r="S32" s="262">
        <f>+'6.รายรับ'!V33/'8.คำนวณ'!I32</f>
        <v>249.92286905637897</v>
      </c>
      <c r="T32" s="66"/>
      <c r="U32" s="281">
        <f>+'2.Hosp. Group'!L33</f>
        <v>21</v>
      </c>
      <c r="V32" s="63">
        <f>+DATA!L35</f>
        <v>16250</v>
      </c>
      <c r="W32" s="63">
        <f>+DATA!M35</f>
        <v>625.20159999999998</v>
      </c>
      <c r="X32" s="63">
        <f t="shared" si="0"/>
        <v>1399.0111238095237</v>
      </c>
      <c r="Y32" s="263">
        <f>+('7.รายจ่าย'!G31+'7.รายจ่าย'!K31)/'8.คำนวณ'!X32</f>
        <v>10676.02680622683</v>
      </c>
      <c r="Z32" s="263">
        <f>+'7.รายจ่าย'!L31/'8.คำนวณ'!X32</f>
        <v>8.5782019855003977</v>
      </c>
      <c r="AA32" s="263">
        <f>+'7.รายจ่าย'!M31/'8.คำนวณ'!X32</f>
        <v>1457.0183648357663</v>
      </c>
      <c r="AB32" s="263">
        <f>+'7.รายจ่าย'!O31/'8.คำนวณ'!X32</f>
        <v>832.95344130420062</v>
      </c>
      <c r="AC32" s="263">
        <f>+'7.รายจ่าย'!P31/'8.คำนวณ'!X32</f>
        <v>737.70548527855408</v>
      </c>
      <c r="AD32" s="263">
        <f>+'7.รายจ่าย'!R31/'8.คำนวณ'!X32</f>
        <v>918.66017226535143</v>
      </c>
      <c r="AE32" s="263">
        <f>+'7.รายจ่าย'!S31/'8.คำนวณ'!X32</f>
        <v>499.01068556124625</v>
      </c>
      <c r="AF32" s="263">
        <f>+'7.รายจ่าย'!T31/'8.คำนวณ'!X32</f>
        <v>130.28616920762698</v>
      </c>
      <c r="AG32" s="263">
        <f>+'7.รายจ่าย'!U31/'8.คำนวณ'!X32</f>
        <v>365.94608955354096</v>
      </c>
      <c r="AH32" s="263">
        <f>+'7.รายจ่าย'!V31/'8.คำนวณ'!X32</f>
        <v>14.289257361703269</v>
      </c>
      <c r="AI32" s="263">
        <f>+'7.รายจ่าย'!Y31/'8.คำนวณ'!X32</f>
        <v>16.11066532382247</v>
      </c>
    </row>
    <row r="33" spans="1:35" s="63" customFormat="1">
      <c r="A33" s="67" t="s">
        <v>240</v>
      </c>
      <c r="B33" s="295">
        <v>27</v>
      </c>
      <c r="C33" s="237">
        <v>31</v>
      </c>
      <c r="D33" s="237">
        <v>4</v>
      </c>
      <c r="E33" s="212" t="s">
        <v>53</v>
      </c>
      <c r="F33" s="212" t="s">
        <v>206</v>
      </c>
      <c r="G33" s="282" t="s">
        <v>338</v>
      </c>
      <c r="H33" s="248">
        <f>+DATA!G36</f>
        <v>27820</v>
      </c>
      <c r="I33" s="250">
        <f>+DATA!H36</f>
        <v>20876</v>
      </c>
      <c r="J33" s="250">
        <f>+DATA!I36</f>
        <v>364</v>
      </c>
      <c r="K33" s="250">
        <f>+DATA!J36</f>
        <v>1258</v>
      </c>
      <c r="L33" s="250">
        <f>+DATA!K36</f>
        <v>5322</v>
      </c>
      <c r="M33" s="261">
        <f>+'6.รายรับ'!G34/I33</f>
        <v>732.2210193523664</v>
      </c>
      <c r="N33" s="261">
        <f>+('6.รายรับ'!H34+'6.รายรับ'!I34+'6.รายรับ'!J34)/I33</f>
        <v>69.192166123778506</v>
      </c>
      <c r="O33" s="261">
        <f>+'6.รายรับ'!K34/'8.คำนวณ'!J33</f>
        <v>691.57692307692309</v>
      </c>
      <c r="P33" s="261">
        <f>+'6.รายรับ'!L34/'8.คำนวณ'!K33</f>
        <v>1368.2758346581877</v>
      </c>
      <c r="Q33" s="261">
        <f>+'6.รายรับ'!M34/'8.คำนวณ'!H33</f>
        <v>3.2324946081955428</v>
      </c>
      <c r="R33" s="262">
        <f>+'6.รายรับ'!Q34/'8.คำนวณ'!H33</f>
        <v>83.806757728253061</v>
      </c>
      <c r="S33" s="262">
        <f>+'6.รายรับ'!V34/'8.คำนวณ'!I33</f>
        <v>370.51993054224948</v>
      </c>
      <c r="T33" s="66"/>
      <c r="U33" s="281">
        <f>+'2.Hosp. Group'!L34</f>
        <v>21</v>
      </c>
      <c r="V33" s="63">
        <f>+DATA!L36</f>
        <v>17729</v>
      </c>
      <c r="W33" s="63">
        <f>+DATA!M36</f>
        <v>476.71199999999999</v>
      </c>
      <c r="X33" s="63">
        <f t="shared" si="0"/>
        <v>1320.9500952380952</v>
      </c>
      <c r="Y33" s="263">
        <f>+('7.รายจ่าย'!G32+'7.รายจ่าย'!K32)/'8.คำนวณ'!X33</f>
        <v>10504.355236447418</v>
      </c>
      <c r="Z33" s="263">
        <f>+'7.รายจ่าย'!L32/'8.คำนวณ'!X33</f>
        <v>47.891286906336397</v>
      </c>
      <c r="AA33" s="263">
        <f>+'7.รายจ่าย'!M32/'8.คำนวณ'!X33</f>
        <v>1717.3337268211567</v>
      </c>
      <c r="AB33" s="263">
        <f>+'7.รายจ่าย'!O32/'8.คำนวณ'!X33</f>
        <v>770.28914541741096</v>
      </c>
      <c r="AC33" s="263">
        <f>+'7.รายจ่าย'!P32/'8.คำนวณ'!X33</f>
        <v>1039.4490336536992</v>
      </c>
      <c r="AD33" s="263">
        <f>+'7.รายจ่าย'!R32/'8.คำนวณ'!X33</f>
        <v>638.37467671176933</v>
      </c>
      <c r="AE33" s="263">
        <f>+'7.รายจ่าย'!S32/'8.คำนวณ'!X33</f>
        <v>625.23002419038073</v>
      </c>
      <c r="AF33" s="263">
        <f>+'7.รายจ่าย'!T32/'8.คำนวณ'!X33</f>
        <v>34.312424188765718</v>
      </c>
      <c r="AG33" s="263">
        <f>+'7.รายจ่าย'!U32/'8.คำนวณ'!X33</f>
        <v>336.50573295873045</v>
      </c>
      <c r="AH33" s="263">
        <f>+'7.รายจ่าย'!V32/'8.คำนวณ'!X33</f>
        <v>23.143130168357896</v>
      </c>
      <c r="AI33" s="263">
        <f>+'7.รายจ่าย'!Y32/'8.คำนวณ'!X33</f>
        <v>857.83271002055085</v>
      </c>
    </row>
    <row r="34" spans="1:35" s="63" customFormat="1">
      <c r="A34" s="67" t="s">
        <v>217</v>
      </c>
      <c r="B34" s="295">
        <v>29</v>
      </c>
      <c r="C34" s="237">
        <v>32</v>
      </c>
      <c r="D34" s="237">
        <v>4</v>
      </c>
      <c r="E34" s="212" t="s">
        <v>53</v>
      </c>
      <c r="F34" s="212" t="s">
        <v>208</v>
      </c>
      <c r="G34" s="282" t="s">
        <v>340</v>
      </c>
      <c r="H34" s="248">
        <f>+DATA!G37</f>
        <v>34393</v>
      </c>
      <c r="I34" s="250">
        <f>+DATA!H37</f>
        <v>26706</v>
      </c>
      <c r="J34" s="250">
        <f>+DATA!I37</f>
        <v>741</v>
      </c>
      <c r="K34" s="250">
        <f>+DATA!J37</f>
        <v>936</v>
      </c>
      <c r="L34" s="250">
        <f>+DATA!K37</f>
        <v>6010</v>
      </c>
      <c r="M34" s="261">
        <f>+'6.รายรับ'!G35/I34</f>
        <v>465.99795776230064</v>
      </c>
      <c r="N34" s="261">
        <f>+('6.รายรับ'!H35+'6.รายรับ'!I35+'6.รายรับ'!J35)/I34</f>
        <v>28.455496517636487</v>
      </c>
      <c r="O34" s="261">
        <f>+'6.รายรับ'!K35/'8.คำนวณ'!J34</f>
        <v>662.9981511470985</v>
      </c>
      <c r="P34" s="261">
        <f>+'6.รายรับ'!L35/'8.คำนวณ'!K34</f>
        <v>1230.7410256410255</v>
      </c>
      <c r="Q34" s="261">
        <f>+'6.รายรับ'!M35/'8.คำนวณ'!H34</f>
        <v>2.4344779460936818</v>
      </c>
      <c r="R34" s="262">
        <f>+'6.รายรับ'!Q35/'8.คำนวณ'!H34</f>
        <v>14.016587677725118</v>
      </c>
      <c r="S34" s="262">
        <f>+'6.รายรับ'!V35/'8.คำนวณ'!I34</f>
        <v>312.63900471804089</v>
      </c>
      <c r="T34" s="66"/>
      <c r="U34" s="281">
        <f>+'2.Hosp. Group'!L35</f>
        <v>21</v>
      </c>
      <c r="V34" s="63">
        <f>+DATA!L37</f>
        <v>21249</v>
      </c>
      <c r="W34" s="63">
        <f>+DATA!M37</f>
        <v>490.8895</v>
      </c>
      <c r="X34" s="63">
        <f t="shared" si="0"/>
        <v>1502.7466428571429</v>
      </c>
      <c r="Y34" s="263">
        <f>+('7.รายจ่าย'!G33+'7.รายจ่าย'!K33)/'8.คำนวณ'!X34</f>
        <v>9879.2399574246265</v>
      </c>
      <c r="Z34" s="263">
        <f>+'7.รายจ่าย'!L33/'8.คำนวณ'!X34</f>
        <v>91.706742886466031</v>
      </c>
      <c r="AA34" s="263">
        <f>+'7.รายจ่าย'!M33/'8.คำนวณ'!X34</f>
        <v>1148.1018827762668</v>
      </c>
      <c r="AB34" s="263">
        <f>+'7.รายจ่าย'!O33/'8.คำนวณ'!X34</f>
        <v>895.02525019306313</v>
      </c>
      <c r="AC34" s="263">
        <f>+'7.รายจ่าย'!P33/'8.คำนวณ'!X34</f>
        <v>529.44187483747021</v>
      </c>
      <c r="AD34" s="263">
        <f>+'7.รายจ่าย'!R33/'8.คำนวณ'!X34</f>
        <v>785.5530775005177</v>
      </c>
      <c r="AE34" s="263">
        <f>+'7.รายจ่าย'!S33/'8.คำนวณ'!X34</f>
        <v>171.50965615199939</v>
      </c>
      <c r="AF34" s="263">
        <f>+'7.รายจ่าย'!T33/'8.คำนวณ'!X34</f>
        <v>7.3199298446516003</v>
      </c>
      <c r="AG34" s="263">
        <f>+'7.รายจ่าย'!U33/'8.คำนวณ'!X34</f>
        <v>178.93699598539871</v>
      </c>
      <c r="AH34" s="263">
        <f>+'7.รายจ่าย'!V33/'8.คำนวณ'!X34</f>
        <v>37.587653426799015</v>
      </c>
      <c r="AI34" s="263">
        <f>+'7.รายจ่าย'!Y33/'8.คำนวณ'!X34</f>
        <v>95.668821276925641</v>
      </c>
    </row>
    <row r="35" spans="1:35" s="63" customFormat="1">
      <c r="A35" s="67" t="s">
        <v>176</v>
      </c>
      <c r="B35" s="295">
        <v>30</v>
      </c>
      <c r="C35" s="237">
        <v>33</v>
      </c>
      <c r="D35" s="237">
        <v>4</v>
      </c>
      <c r="E35" s="212" t="s">
        <v>53</v>
      </c>
      <c r="F35" s="212" t="s">
        <v>209</v>
      </c>
      <c r="G35" s="282" t="s">
        <v>341</v>
      </c>
      <c r="H35" s="248">
        <f>+DATA!G38</f>
        <v>24981</v>
      </c>
      <c r="I35" s="250">
        <f>+DATA!H38</f>
        <v>20307</v>
      </c>
      <c r="J35" s="250">
        <f>+DATA!I38</f>
        <v>603</v>
      </c>
      <c r="K35" s="250">
        <f>+DATA!J38</f>
        <v>1171</v>
      </c>
      <c r="L35" s="250">
        <f>+DATA!K38</f>
        <v>2900</v>
      </c>
      <c r="M35" s="261">
        <f>+'6.รายรับ'!G36/I35</f>
        <v>794.61276998079472</v>
      </c>
      <c r="N35" s="261">
        <f>+('6.รายรับ'!H36+'6.รายรับ'!I36+'6.รายรับ'!J36)/I35</f>
        <v>307.65548727039942</v>
      </c>
      <c r="O35" s="261">
        <f>+'6.รายรับ'!K36/'8.คำนวณ'!J35</f>
        <v>421.05809286898835</v>
      </c>
      <c r="P35" s="261">
        <f>+'6.รายรับ'!L36/'8.คำนวณ'!K35</f>
        <v>1273.7418958155422</v>
      </c>
      <c r="Q35" s="261">
        <f>+'6.รายรับ'!M36/'8.คำนวณ'!H35</f>
        <v>2.5458548496857611</v>
      </c>
      <c r="R35" s="262">
        <f>+'6.รายรับ'!Q36/'8.คำนวณ'!H35</f>
        <v>21.694727993274888</v>
      </c>
      <c r="S35" s="262">
        <f>+'6.รายรับ'!V36/'8.คำนวณ'!I35</f>
        <v>364.24552469591765</v>
      </c>
      <c r="T35" s="66"/>
      <c r="U35" s="281">
        <f>+'2.Hosp. Group'!L36</f>
        <v>21</v>
      </c>
      <c r="V35" s="63">
        <f>+DATA!L38</f>
        <v>19590</v>
      </c>
      <c r="W35" s="63">
        <f>+DATA!M38</f>
        <v>700.88789999999995</v>
      </c>
      <c r="X35" s="63">
        <f t="shared" ref="X35:X66" si="1">+(V35/U35)+W35</f>
        <v>1633.7450428571428</v>
      </c>
      <c r="Y35" s="263">
        <f>+('7.รายจ่าย'!G34+'7.รายจ่าย'!K34)/'8.คำนวณ'!X35</f>
        <v>9343.0174473892603</v>
      </c>
      <c r="Z35" s="263">
        <f>+'7.รายจ่าย'!L34/'8.คำนวณ'!X35</f>
        <v>56.861258986615965</v>
      </c>
      <c r="AA35" s="263">
        <f>+'7.รายจ่าย'!M34/'8.คำนวณ'!X35</f>
        <v>882.46519633116736</v>
      </c>
      <c r="AB35" s="263">
        <f>+'7.รายจ่าย'!O34/'8.คำนวณ'!X35</f>
        <v>449.81568771269986</v>
      </c>
      <c r="AC35" s="263">
        <f>+'7.รายจ่าย'!P34/'8.คำนวณ'!X35</f>
        <v>869.19100762295022</v>
      </c>
      <c r="AD35" s="263">
        <f>+'7.รายจ่าย'!R34/'8.คำนวณ'!X35</f>
        <v>818.98483233347304</v>
      </c>
      <c r="AE35" s="263">
        <f>+'7.รายจ่าย'!S34/'8.คำนวณ'!X35</f>
        <v>1379.4796255715823</v>
      </c>
      <c r="AF35" s="263">
        <f>+'7.รายจ่าย'!T34/'8.คำนวณ'!X35</f>
        <v>243.31721876554738</v>
      </c>
      <c r="AG35" s="263">
        <f>+'7.รายจ่าย'!U34/'8.คำนวณ'!X35</f>
        <v>275.26656742812457</v>
      </c>
      <c r="AH35" s="263">
        <f>+'7.รายจ่าย'!V34/'8.คำนวณ'!X35</f>
        <v>7.1614601379531564</v>
      </c>
      <c r="AI35" s="263">
        <f>+'7.รายจ่าย'!Y34/'8.คำนวณ'!X35</f>
        <v>232.85763079329226</v>
      </c>
    </row>
    <row r="36" spans="1:35" s="63" customFormat="1">
      <c r="A36" s="67" t="s">
        <v>209</v>
      </c>
      <c r="B36" s="295">
        <v>56</v>
      </c>
      <c r="C36" s="237">
        <v>34</v>
      </c>
      <c r="D36" s="237">
        <v>4</v>
      </c>
      <c r="E36" s="212" t="s">
        <v>47</v>
      </c>
      <c r="F36" s="212" t="s">
        <v>217</v>
      </c>
      <c r="G36" s="282" t="s">
        <v>349</v>
      </c>
      <c r="H36" s="248">
        <f>+DATA!G39</f>
        <v>25633</v>
      </c>
      <c r="I36" s="250">
        <f>+DATA!H39</f>
        <v>20814</v>
      </c>
      <c r="J36" s="250">
        <f>+DATA!I39</f>
        <v>1362</v>
      </c>
      <c r="K36" s="250">
        <f>+DATA!J39</f>
        <v>1063</v>
      </c>
      <c r="L36" s="250">
        <f>+DATA!K39</f>
        <v>2394</v>
      </c>
      <c r="M36" s="261">
        <f>+'6.รายรับ'!G37/I36</f>
        <v>438.9886321706544</v>
      </c>
      <c r="N36" s="261">
        <f>+('6.รายรับ'!H37+'6.รายรับ'!I37+'6.รายรับ'!J37)/I36</f>
        <v>402.44568415489573</v>
      </c>
      <c r="O36" s="261">
        <f>+'6.รายรับ'!K37/'8.คำนวณ'!J36</f>
        <v>355.33611600587375</v>
      </c>
      <c r="P36" s="261">
        <f>+'6.รายรับ'!L37/'8.คำนวณ'!K36</f>
        <v>1787.0673565380998</v>
      </c>
      <c r="Q36" s="261">
        <f>+'6.รายรับ'!M37/'8.คำนวณ'!H36</f>
        <v>4.8242694963523585</v>
      </c>
      <c r="R36" s="262">
        <f>+'6.รายรับ'!Q37/'8.คำนวณ'!H36</f>
        <v>26.700347208676316</v>
      </c>
      <c r="S36" s="262">
        <f>+'6.รายรับ'!V37/'8.คำนวณ'!I36</f>
        <v>357.88507735178246</v>
      </c>
      <c r="T36" s="66"/>
      <c r="U36" s="281">
        <f>+'2.Hosp. Group'!L37</f>
        <v>21</v>
      </c>
      <c r="V36" s="63">
        <f>+DATA!L39</f>
        <v>22361</v>
      </c>
      <c r="W36" s="63">
        <f>+DATA!M39</f>
        <v>360.54520000000002</v>
      </c>
      <c r="X36" s="63">
        <f t="shared" si="1"/>
        <v>1425.3547238095239</v>
      </c>
      <c r="Y36" s="263">
        <f>+('7.รายจ่าย'!G35+'7.รายจ่าย'!K35)/'8.คำนวณ'!X36</f>
        <v>11720.533668524526</v>
      </c>
      <c r="Z36" s="263">
        <f>+'7.รายจ่าย'!L35/'8.คำนวณ'!X36</f>
        <v>50.524889556982856</v>
      </c>
      <c r="AA36" s="263">
        <f>+'7.รายจ่าย'!M35/'8.คำนวณ'!X36</f>
        <v>1676.4953945031666</v>
      </c>
      <c r="AB36" s="263">
        <f>+'7.รายจ่าย'!O35/'8.คำนวณ'!X36</f>
        <v>843.33711455860418</v>
      </c>
      <c r="AC36" s="263">
        <f>+'7.รายจ่าย'!P35/'8.คำนวณ'!X36</f>
        <v>1483.0793799526436</v>
      </c>
      <c r="AD36" s="263">
        <f>+'7.รายจ่าย'!R35/'8.คำนวณ'!X36</f>
        <v>1041.6203034932403</v>
      </c>
      <c r="AE36" s="263">
        <f>+'7.รายจ่าย'!S35/'8.คำนวณ'!X36</f>
        <v>373.8279048010545</v>
      </c>
      <c r="AF36" s="263">
        <f>+'7.รายจ่าย'!T35/'8.คำนวณ'!X36</f>
        <v>71.336628210163298</v>
      </c>
      <c r="AG36" s="263">
        <f>+'7.รายจ่าย'!U35/'8.คำนวณ'!X36</f>
        <v>446.19058636872251</v>
      </c>
      <c r="AH36" s="263">
        <f>+'7.รายจ่าย'!V35/'8.คำนวณ'!X36</f>
        <v>1.6837913818291889E-2</v>
      </c>
      <c r="AI36" s="263">
        <f>+'7.รายจ่าย'!Y35/'8.คำนวณ'!X36</f>
        <v>1080.4328033403963</v>
      </c>
    </row>
    <row r="37" spans="1:35" s="63" customFormat="1">
      <c r="A37" s="67" t="s">
        <v>226</v>
      </c>
      <c r="B37" s="295">
        <v>19</v>
      </c>
      <c r="C37" s="237">
        <v>35</v>
      </c>
      <c r="D37" s="237">
        <v>4</v>
      </c>
      <c r="E37" s="212" t="s">
        <v>55</v>
      </c>
      <c r="F37" s="212" t="s">
        <v>176</v>
      </c>
      <c r="G37" s="282" t="s">
        <v>303</v>
      </c>
      <c r="H37" s="248">
        <f>+DATA!G40</f>
        <v>39590</v>
      </c>
      <c r="I37" s="250">
        <f>+DATA!H40</f>
        <v>31592</v>
      </c>
      <c r="J37" s="250">
        <f>+DATA!I40</f>
        <v>1033</v>
      </c>
      <c r="K37" s="250">
        <f>+DATA!J40</f>
        <v>2405</v>
      </c>
      <c r="L37" s="250">
        <f>+DATA!K40</f>
        <v>4560</v>
      </c>
      <c r="M37" s="261">
        <f>+'6.รายรับ'!G38/I37</f>
        <v>409.09106007850079</v>
      </c>
      <c r="N37" s="261">
        <f>+('6.รายรับ'!H38+'6.รายรับ'!I38+'6.รายรับ'!J38)/I37</f>
        <v>63.9629998100785</v>
      </c>
      <c r="O37" s="261">
        <f>+'6.รายรับ'!K38/'8.คำนวณ'!J37</f>
        <v>311.76526621490802</v>
      </c>
      <c r="P37" s="261">
        <f>+'6.รายรับ'!L38/'8.คำนวณ'!K37</f>
        <v>729.34096049896038</v>
      </c>
      <c r="Q37" s="261">
        <f>+'6.รายรับ'!M38/'8.คำนวณ'!H37</f>
        <v>2.8496337458954279</v>
      </c>
      <c r="R37" s="262">
        <f>+'6.รายรับ'!Q38/'8.คำนวณ'!H37</f>
        <v>18.729110886587524</v>
      </c>
      <c r="S37" s="262">
        <f>+'6.รายรับ'!V38/'8.คำนวณ'!I37</f>
        <v>289.60511680172192</v>
      </c>
      <c r="T37" s="66"/>
      <c r="U37" s="281">
        <f>+'2.Hosp. Group'!L38</f>
        <v>21</v>
      </c>
      <c r="V37" s="63">
        <f>+DATA!L40</f>
        <v>20942</v>
      </c>
      <c r="W37" s="63">
        <f>+DATA!M40</f>
        <v>470.02480000000003</v>
      </c>
      <c r="X37" s="63">
        <f t="shared" si="1"/>
        <v>1467.2628952380951</v>
      </c>
      <c r="Y37" s="263">
        <f>+('7.รายจ่าย'!G36+'7.รายจ่าย'!K36)/'8.คำนวณ'!X37</f>
        <v>11921.294204854543</v>
      </c>
      <c r="Z37" s="263">
        <f>+'7.รายจ่าย'!L36/'8.คำนวณ'!X37</f>
        <v>60.641484418892475</v>
      </c>
      <c r="AA37" s="263">
        <f>+'7.รายจ่าย'!M36/'8.คำนวณ'!X37</f>
        <v>870.71953781853517</v>
      </c>
      <c r="AB37" s="263">
        <f>+'7.รายจ่าย'!O36/'8.คำนวณ'!X37</f>
        <v>231.30131696333009</v>
      </c>
      <c r="AC37" s="263">
        <f>+'7.รายจ่าย'!P36/'8.คำนวณ'!X37</f>
        <v>666.6403159069024</v>
      </c>
      <c r="AD37" s="263">
        <f>+'7.รายจ่าย'!R36/'8.คำนวณ'!X37</f>
        <v>736.37732781668421</v>
      </c>
      <c r="AE37" s="263">
        <f>+'7.รายจ่าย'!S36/'8.คำนวณ'!X37</f>
        <v>1042.1498662323013</v>
      </c>
      <c r="AF37" s="263">
        <f>+'7.รายจ่าย'!T36/'8.คำนวณ'!X37</f>
        <v>415.08921269434086</v>
      </c>
      <c r="AG37" s="263">
        <f>+'7.รายจ่าย'!U36/'8.คำนวณ'!X37</f>
        <v>462.37430401994249</v>
      </c>
      <c r="AH37" s="263">
        <f>+'7.รายจ่าย'!V36/'8.คำนวณ'!X37</f>
        <v>37.706964566170775</v>
      </c>
      <c r="AI37" s="263">
        <f>+'7.รายจ่าย'!Y36/'8.คำนวณ'!X37</f>
        <v>693.42932565257695</v>
      </c>
    </row>
    <row r="38" spans="1:35" s="63" customFormat="1">
      <c r="A38" s="67" t="s">
        <v>208</v>
      </c>
      <c r="B38" s="295">
        <v>36</v>
      </c>
      <c r="C38" s="237">
        <v>36</v>
      </c>
      <c r="D38" s="237">
        <v>4</v>
      </c>
      <c r="E38" s="212" t="s">
        <v>49</v>
      </c>
      <c r="F38" s="212" t="s">
        <v>222</v>
      </c>
      <c r="G38" s="282" t="s">
        <v>356</v>
      </c>
      <c r="H38" s="248">
        <f>+DATA!G41</f>
        <v>47794</v>
      </c>
      <c r="I38" s="250">
        <f>+DATA!H41</f>
        <v>36040</v>
      </c>
      <c r="J38" s="250">
        <f>+DATA!I41</f>
        <v>1680</v>
      </c>
      <c r="K38" s="250">
        <f>+DATA!J41</f>
        <v>783</v>
      </c>
      <c r="L38" s="250">
        <f>+DATA!K41</f>
        <v>9291</v>
      </c>
      <c r="M38" s="261">
        <f>+'6.รายรับ'!G39/I38</f>
        <v>561.82997031076582</v>
      </c>
      <c r="N38" s="261">
        <f>+('6.รายรับ'!H39+'6.รายรับ'!I39+'6.รายรับ'!J39)/I38</f>
        <v>157.78715899001111</v>
      </c>
      <c r="O38" s="261">
        <f>+'6.รายรับ'!K39/'8.คำนวณ'!J38</f>
        <v>285.9838869047619</v>
      </c>
      <c r="P38" s="261">
        <f>+'6.รายรับ'!L39/'8.คำนวณ'!K38</f>
        <v>1585.9346998722863</v>
      </c>
      <c r="Q38" s="261">
        <f>+'6.รายรับ'!M39/'8.คำนวณ'!H38</f>
        <v>3.2232497803071514</v>
      </c>
      <c r="R38" s="262">
        <f>+'6.รายรับ'!Q39/'8.คำนวณ'!H38</f>
        <v>6.6367744905218231</v>
      </c>
      <c r="S38" s="262">
        <f>+'6.รายรับ'!V39/'8.คำนวณ'!I38</f>
        <v>259.0197896781354</v>
      </c>
      <c r="T38" s="66"/>
      <c r="U38" s="281">
        <f>+'2.Hosp. Group'!L39</f>
        <v>21</v>
      </c>
      <c r="V38" s="63">
        <f>+DATA!L41</f>
        <v>26275</v>
      </c>
      <c r="W38" s="63">
        <f>+DATA!M41</f>
        <v>1145.2335</v>
      </c>
      <c r="X38" s="63">
        <f t="shared" si="1"/>
        <v>2396.4239761904764</v>
      </c>
      <c r="Y38" s="263">
        <f>+('7.รายจ่าย'!G37+'7.รายจ่าย'!K37)/'8.คำนวณ'!X38</f>
        <v>7624.9244130194893</v>
      </c>
      <c r="Z38" s="263">
        <f>+'7.รายจ่าย'!L37/'8.คำนวณ'!X38</f>
        <v>68.507910800067393</v>
      </c>
      <c r="AA38" s="263">
        <f>+'7.รายจ่าย'!M37/'8.คำนวณ'!X38</f>
        <v>1117.4313629831402</v>
      </c>
      <c r="AB38" s="263">
        <f>+'7.รายจ่าย'!O37/'8.คำนวณ'!X38</f>
        <v>852.81138492396713</v>
      </c>
      <c r="AC38" s="263">
        <f>+'7.รายจ่าย'!P37/'8.คำนวณ'!X38</f>
        <v>408.38344121216244</v>
      </c>
      <c r="AD38" s="263">
        <f>+'7.รายจ่าย'!R37/'8.คำนวณ'!X38</f>
        <v>687.25255479128737</v>
      </c>
      <c r="AE38" s="263">
        <f>+'7.รายจ่าย'!S37/'8.คำนวณ'!X38</f>
        <v>760.25190371204587</v>
      </c>
      <c r="AF38" s="263">
        <f>+'7.รายจ่าย'!T37/'8.คำนวณ'!X38</f>
        <v>172.66231022181688</v>
      </c>
      <c r="AG38" s="263">
        <f>+'7.รายจ่าย'!U37/'8.คำนวณ'!X38</f>
        <v>281.58485589545137</v>
      </c>
      <c r="AH38" s="263">
        <f>+'7.รายจ่าย'!V37/'8.คำนวณ'!X38</f>
        <v>126.05043306243002</v>
      </c>
      <c r="AI38" s="263">
        <f>+'7.รายจ่าย'!Y37/'8.คำนวณ'!X38</f>
        <v>0</v>
      </c>
    </row>
    <row r="39" spans="1:35" s="63" customFormat="1">
      <c r="A39" s="67" t="s">
        <v>182</v>
      </c>
      <c r="B39" s="295">
        <v>40</v>
      </c>
      <c r="C39" s="237">
        <v>37</v>
      </c>
      <c r="D39" s="237">
        <v>4</v>
      </c>
      <c r="E39" s="212" t="s">
        <v>49</v>
      </c>
      <c r="F39" s="212" t="s">
        <v>226</v>
      </c>
      <c r="G39" s="282" t="s">
        <v>360</v>
      </c>
      <c r="H39" s="248">
        <f>+DATA!G42</f>
        <v>52531</v>
      </c>
      <c r="I39" s="250">
        <f>+DATA!H42</f>
        <v>37390</v>
      </c>
      <c r="J39" s="250">
        <f>+DATA!I42</f>
        <v>1630</v>
      </c>
      <c r="K39" s="250">
        <f>+DATA!J42</f>
        <v>2573</v>
      </c>
      <c r="L39" s="250">
        <f>+DATA!K42</f>
        <v>10938</v>
      </c>
      <c r="M39" s="261">
        <f>+'6.รายรับ'!G40/I39</f>
        <v>443.88694891682263</v>
      </c>
      <c r="N39" s="261">
        <f>+('6.รายรับ'!H40+'6.รายรับ'!I40+'6.รายรับ'!J40)/I39</f>
        <v>129.89982856378711</v>
      </c>
      <c r="O39" s="261">
        <f>+'6.รายรับ'!K40/'8.คำนวณ'!J39</f>
        <v>127.71299386503065</v>
      </c>
      <c r="P39" s="261">
        <f>+'6.รายรับ'!L40/'8.คำนวณ'!K39</f>
        <v>1573.2247687524289</v>
      </c>
      <c r="Q39" s="261">
        <f>+'6.รายรับ'!M40/'8.คำนวณ'!H39</f>
        <v>2.8664978774437953</v>
      </c>
      <c r="R39" s="262">
        <f>+'6.รายรับ'!Q40/'8.คำนวณ'!H39</f>
        <v>12.596371666254212</v>
      </c>
      <c r="S39" s="262">
        <f>+'6.รายรับ'!V40/'8.คำนวณ'!I39</f>
        <v>249.14145145760895</v>
      </c>
      <c r="T39" s="66"/>
      <c r="U39" s="281">
        <f>+'2.Hosp. Group'!L40</f>
        <v>21</v>
      </c>
      <c r="V39" s="63">
        <f>+DATA!L42</f>
        <v>28021</v>
      </c>
      <c r="W39" s="63">
        <f>+DATA!M42</f>
        <v>552.13739999999996</v>
      </c>
      <c r="X39" s="63">
        <f t="shared" si="1"/>
        <v>1886.4707333333331</v>
      </c>
      <c r="Y39" s="263">
        <f>+('7.รายจ่าย'!G38+'7.รายจ่าย'!K38)/'8.คำนวณ'!X39</f>
        <v>10025.470056766675</v>
      </c>
      <c r="Z39" s="263">
        <f>+'7.รายจ่าย'!L38/'8.คำนวณ'!X39</f>
        <v>45.015238508338378</v>
      </c>
      <c r="AA39" s="263">
        <f>+'7.รายจ่าย'!M38/'8.คำนวณ'!X39</f>
        <v>1680.2906634014043</v>
      </c>
      <c r="AB39" s="263">
        <f>+'7.รายจ่าย'!O38/'8.คำนวณ'!X39</f>
        <v>466.18866355060698</v>
      </c>
      <c r="AC39" s="263">
        <f>+'7.รายจ่าย'!P38/'8.คำนวณ'!X39</f>
        <v>752.44292684671404</v>
      </c>
      <c r="AD39" s="263">
        <f>+'7.รายจ่าย'!R38/'8.คำนวณ'!X39</f>
        <v>1133.7114656536239</v>
      </c>
      <c r="AE39" s="263">
        <f>+'7.รายจ่าย'!S38/'8.คำนวณ'!X39</f>
        <v>1680.076400867214</v>
      </c>
      <c r="AF39" s="263">
        <f>+'7.รายจ่าย'!T38/'8.คำนวณ'!X39</f>
        <v>351.53474065734252</v>
      </c>
      <c r="AG39" s="263">
        <f>+'7.รายจ่าย'!U38/'8.คำนวณ'!X39</f>
        <v>401.06419709099828</v>
      </c>
      <c r="AH39" s="263">
        <f>+'7.รายจ่าย'!V38/'8.คำนวณ'!X39</f>
        <v>57.921105304893686</v>
      </c>
      <c r="AI39" s="263">
        <f>+'7.รายจ่าย'!Y38/'8.คำนวณ'!X39</f>
        <v>71.599838583943409</v>
      </c>
    </row>
    <row r="40" spans="1:35" s="63" customFormat="1">
      <c r="A40" s="67" t="s">
        <v>206</v>
      </c>
      <c r="B40" s="295">
        <v>43</v>
      </c>
      <c r="C40" s="237">
        <v>38</v>
      </c>
      <c r="D40" s="237">
        <v>4</v>
      </c>
      <c r="E40" s="212" t="s">
        <v>49</v>
      </c>
      <c r="F40" s="212" t="s">
        <v>228</v>
      </c>
      <c r="G40" s="282" t="s">
        <v>363</v>
      </c>
      <c r="H40" s="248">
        <f>+DATA!G43</f>
        <v>40126</v>
      </c>
      <c r="I40" s="250">
        <f>+DATA!H43</f>
        <v>30555</v>
      </c>
      <c r="J40" s="250">
        <f>+DATA!I43</f>
        <v>1677</v>
      </c>
      <c r="K40" s="250">
        <f>+DATA!J43</f>
        <v>1093</v>
      </c>
      <c r="L40" s="250">
        <f>+DATA!K43</f>
        <v>6801</v>
      </c>
      <c r="M40" s="261">
        <f>+'6.รายรับ'!G41/I40</f>
        <v>629.48648339060719</v>
      </c>
      <c r="N40" s="261">
        <f>+('6.รายรับ'!H41+'6.รายรับ'!I41+'6.รายรับ'!J41)/I40</f>
        <v>96.670978563246607</v>
      </c>
      <c r="O40" s="261">
        <f>+'6.รายรับ'!K41/'8.คำนวณ'!J40</f>
        <v>206.79372689326175</v>
      </c>
      <c r="P40" s="261">
        <f>+'6.รายรับ'!L41/'8.คำนวณ'!K40</f>
        <v>2194.1875846294602</v>
      </c>
      <c r="Q40" s="261">
        <f>+'6.รายรับ'!M41/'8.คำนวณ'!H40</f>
        <v>3.3394432537506855</v>
      </c>
      <c r="R40" s="262">
        <f>+'6.รายรับ'!Q41/'8.คำนวณ'!H40</f>
        <v>17.007781737526791</v>
      </c>
      <c r="S40" s="262">
        <f>+'6.รายรับ'!V41/'8.คำนวณ'!I40</f>
        <v>287.6205675012273</v>
      </c>
      <c r="T40" s="66"/>
      <c r="U40" s="281">
        <f>+'2.Hosp. Group'!L41</f>
        <v>21</v>
      </c>
      <c r="V40" s="63">
        <f>+DATA!L43</f>
        <v>23107</v>
      </c>
      <c r="W40" s="63">
        <f>+DATA!M43</f>
        <v>594.2799</v>
      </c>
      <c r="X40" s="63">
        <f t="shared" si="1"/>
        <v>1694.6132333333333</v>
      </c>
      <c r="Y40" s="263">
        <f>+('7.รายจ่าย'!G39+'7.รายจ่าย'!K39)/'8.คำนวณ'!X40</f>
        <v>10682.538117793132</v>
      </c>
      <c r="Z40" s="263">
        <f>+'7.รายจ่าย'!L39/'8.คำนวณ'!X40</f>
        <v>55.557809975794477</v>
      </c>
      <c r="AA40" s="263">
        <f>+'7.รายจ่าย'!M39/'8.คำนวณ'!X40</f>
        <v>1476.1435298599206</v>
      </c>
      <c r="AB40" s="263">
        <f>+'7.รายจ่าย'!O39/'8.คำนวณ'!X40</f>
        <v>610.8347259651008</v>
      </c>
      <c r="AC40" s="263">
        <f>+'7.รายจ่าย'!P39/'8.คำนวณ'!X40</f>
        <v>1131.8853129849865</v>
      </c>
      <c r="AD40" s="263">
        <f>+'7.รายจ่าย'!R39/'8.คำนวณ'!X40</f>
        <v>803.80790920689333</v>
      </c>
      <c r="AE40" s="263">
        <f>+'7.รายจ่าย'!S39/'8.คำนวณ'!X40</f>
        <v>920.68284922516341</v>
      </c>
      <c r="AF40" s="263">
        <f>+'7.รายจ่าย'!T39/'8.คำนวณ'!X40</f>
        <v>157.60097628569997</v>
      </c>
      <c r="AG40" s="263">
        <f>+'7.รายจ่าย'!U39/'8.คำนวณ'!X40</f>
        <v>402.41391167388696</v>
      </c>
      <c r="AH40" s="263">
        <f>+'7.รายจ่าย'!V39/'8.คำนวณ'!X40</f>
        <v>21.423083029152156</v>
      </c>
      <c r="AI40" s="263">
        <f>+'7.รายจ่าย'!Y39/'8.คำนวณ'!X40</f>
        <v>15.934019320082024</v>
      </c>
    </row>
    <row r="41" spans="1:35" s="63" customFormat="1">
      <c r="A41" s="67" t="s">
        <v>222</v>
      </c>
      <c r="B41" s="295">
        <v>4</v>
      </c>
      <c r="C41" s="237">
        <v>39</v>
      </c>
      <c r="D41" s="237">
        <v>4</v>
      </c>
      <c r="E41" s="212" t="s">
        <v>51</v>
      </c>
      <c r="F41" s="212" t="s">
        <v>240</v>
      </c>
      <c r="G41" s="282" t="s">
        <v>376</v>
      </c>
      <c r="H41" s="248">
        <f>+DATA!G44</f>
        <v>35340</v>
      </c>
      <c r="I41" s="250">
        <f>+DATA!H44</f>
        <v>26994</v>
      </c>
      <c r="J41" s="250">
        <f>+DATA!I44</f>
        <v>2159</v>
      </c>
      <c r="K41" s="250">
        <f>+DATA!J44</f>
        <v>1087</v>
      </c>
      <c r="L41" s="250">
        <f>+DATA!K44</f>
        <v>5100</v>
      </c>
      <c r="M41" s="261">
        <f>+'6.รายรับ'!G42/I41</f>
        <v>674.15333074016439</v>
      </c>
      <c r="N41" s="261">
        <f>+('6.รายรับ'!H42+'6.รายรับ'!I42+'6.รายรับ'!J42)/I41</f>
        <v>64.675145217455722</v>
      </c>
      <c r="O41" s="261">
        <f>+'6.รายรับ'!K42/'8.คำนวณ'!J41</f>
        <v>79.324515979620202</v>
      </c>
      <c r="P41" s="261">
        <f>+'6.รายรับ'!L42/'8.คำนวณ'!K41</f>
        <v>1557.6998528058878</v>
      </c>
      <c r="Q41" s="261">
        <f>+'6.รายรับ'!M42/'8.คำนวณ'!H41</f>
        <v>0.57082625919637808</v>
      </c>
      <c r="R41" s="262">
        <f>+'6.รายรับ'!Q42/'8.คำนวณ'!H41</f>
        <v>37.579711375212227</v>
      </c>
      <c r="S41" s="262">
        <f>+'6.รายรับ'!V42/'8.คำนวณ'!I41</f>
        <v>381.66898458916796</v>
      </c>
      <c r="T41" s="66"/>
      <c r="U41" s="281">
        <f>+'2.Hosp. Group'!L42</f>
        <v>21</v>
      </c>
      <c r="V41" s="63">
        <f>+DATA!L44</f>
        <v>28064</v>
      </c>
      <c r="W41" s="63">
        <f>+DATA!M44</f>
        <v>454.65089999999998</v>
      </c>
      <c r="X41" s="63">
        <f t="shared" si="1"/>
        <v>1791.0318523809524</v>
      </c>
      <c r="Y41" s="263">
        <f>+('7.รายจ่าย'!G40+'7.รายจ่าย'!K40)/'8.คำนวณ'!X41</f>
        <v>9823.8008255464556</v>
      </c>
      <c r="Z41" s="263">
        <f>+'7.รายจ่าย'!L40/'8.คำนวณ'!X41</f>
        <v>40.522450733368018</v>
      </c>
      <c r="AA41" s="263">
        <f>+'7.รายจ่าย'!M40/'8.คำนวณ'!X41</f>
        <v>1329.3396244376702</v>
      </c>
      <c r="AB41" s="263">
        <f>+'7.รายจ่าย'!O40/'8.คำนวณ'!X41</f>
        <v>342.45880059844933</v>
      </c>
      <c r="AC41" s="263">
        <f>+'7.รายจ่าย'!P40/'8.คำนวณ'!X41</f>
        <v>1138.9010180295402</v>
      </c>
      <c r="AD41" s="263">
        <f>+'7.รายจ่าย'!R40/'8.คำนวณ'!X41</f>
        <v>1227.4492478051141</v>
      </c>
      <c r="AE41" s="263">
        <f>+'7.รายจ่าย'!S40/'8.คำนวณ'!X41</f>
        <v>4383.1496293959981</v>
      </c>
      <c r="AF41" s="263">
        <f>+'7.รายจ่าย'!T40/'8.คำนวณ'!X41</f>
        <v>103.6603563209608</v>
      </c>
      <c r="AG41" s="263">
        <f>+'7.รายจ่าย'!U40/'8.คำนวณ'!X41</f>
        <v>310.2784907265841</v>
      </c>
      <c r="AH41" s="263">
        <f>+'7.รายจ่าย'!V40/'8.คำนวณ'!X41</f>
        <v>12.997876039475612</v>
      </c>
      <c r="AI41" s="263">
        <f>+'7.รายจ่าย'!Y40/'8.คำนวณ'!X41</f>
        <v>213.27928897087574</v>
      </c>
    </row>
    <row r="42" spans="1:35" s="63" customFormat="1">
      <c r="A42" s="67" t="s">
        <v>244</v>
      </c>
      <c r="B42" s="295">
        <v>9</v>
      </c>
      <c r="C42" s="237">
        <v>40</v>
      </c>
      <c r="D42" s="237">
        <v>4</v>
      </c>
      <c r="E42" s="212" t="s">
        <v>51</v>
      </c>
      <c r="F42" s="212" t="s">
        <v>244</v>
      </c>
      <c r="G42" s="282" t="s">
        <v>381</v>
      </c>
      <c r="H42" s="248">
        <f>+DATA!G45</f>
        <v>52073</v>
      </c>
      <c r="I42" s="250">
        <f>+DATA!H45</f>
        <v>37692</v>
      </c>
      <c r="J42" s="250">
        <f>+DATA!I45</f>
        <v>1820</v>
      </c>
      <c r="K42" s="250">
        <f>+DATA!J45</f>
        <v>1857</v>
      </c>
      <c r="L42" s="250">
        <f>+DATA!K45</f>
        <v>10704</v>
      </c>
      <c r="M42" s="261">
        <f>+'6.รายรับ'!G43/I42</f>
        <v>473.07946699564894</v>
      </c>
      <c r="N42" s="261">
        <f>+('6.รายรับ'!H43+'6.รายรับ'!I43+'6.รายรับ'!J43)/I42</f>
        <v>82.766517563408684</v>
      </c>
      <c r="O42" s="261">
        <f>+'6.รายรับ'!K43/'8.คำนวณ'!J42</f>
        <v>105.73647252747254</v>
      </c>
      <c r="P42" s="261">
        <f>+'6.รายรับ'!L43/'8.คำนวณ'!K42</f>
        <v>996.31865374259553</v>
      </c>
      <c r="Q42" s="261">
        <f>+'6.รายรับ'!M43/'8.คำนวณ'!H42</f>
        <v>0.83940429781268611</v>
      </c>
      <c r="R42" s="262">
        <f>+'6.รายรับ'!Q43/'8.คำนวณ'!H42</f>
        <v>11.885833349336508</v>
      </c>
      <c r="S42" s="262">
        <f>+'6.รายรับ'!V43/'8.คำนวณ'!I42</f>
        <v>267.51472460999679</v>
      </c>
      <c r="T42" s="66"/>
      <c r="U42" s="281">
        <f>+'2.Hosp. Group'!L43</f>
        <v>21</v>
      </c>
      <c r="V42" s="63">
        <f>+DATA!L45</f>
        <v>31334</v>
      </c>
      <c r="W42" s="63">
        <f>+DATA!M45</f>
        <v>469.31470000000002</v>
      </c>
      <c r="X42" s="63">
        <f t="shared" si="1"/>
        <v>1961.409938095238</v>
      </c>
      <c r="Y42" s="263">
        <f>+('7.รายจ่าย'!G41+'7.รายจ่าย'!K41)/'8.คำนวณ'!X42</f>
        <v>9402.6901372335706</v>
      </c>
      <c r="Z42" s="263">
        <f>+'7.รายจ่าย'!L41/'8.คำนวณ'!X42</f>
        <v>85.442617958155068</v>
      </c>
      <c r="AA42" s="263">
        <f>+'7.รายจ่าย'!M41/'8.คำนวณ'!X42</f>
        <v>1563.2131715298381</v>
      </c>
      <c r="AB42" s="263">
        <f>+'7.รายจ่าย'!O41/'8.คำนวณ'!X42</f>
        <v>401.32485041063279</v>
      </c>
      <c r="AC42" s="263">
        <f>+'7.รายจ่าย'!P41/'8.คำนวณ'!X42</f>
        <v>748.97346621309373</v>
      </c>
      <c r="AD42" s="263">
        <f>+'7.รายจ่าย'!R41/'8.คำนวณ'!X42</f>
        <v>831.91785067868341</v>
      </c>
      <c r="AE42" s="263">
        <f>+'7.รายจ่าย'!S41/'8.คำนวณ'!X42</f>
        <v>1304.7992417563319</v>
      </c>
      <c r="AF42" s="263">
        <f>+'7.รายจ่าย'!T41/'8.คำนวณ'!X42</f>
        <v>230.95223043476014</v>
      </c>
      <c r="AG42" s="263">
        <f>+'7.รายจ่าย'!U41/'8.คำนวณ'!X42</f>
        <v>261.41325178454537</v>
      </c>
      <c r="AH42" s="263">
        <f>+'7.รายจ่าย'!V41/'8.คำนวณ'!X42</f>
        <v>0</v>
      </c>
      <c r="AI42" s="263">
        <f>+'7.รายจ่าย'!Y41/'8.คำนวณ'!X42</f>
        <v>364.84672892753167</v>
      </c>
    </row>
    <row r="43" spans="1:35" s="63" customFormat="1">
      <c r="A43" s="67" t="s">
        <v>212</v>
      </c>
      <c r="B43" s="295">
        <v>33</v>
      </c>
      <c r="C43" s="237">
        <v>41</v>
      </c>
      <c r="D43" s="237">
        <v>4</v>
      </c>
      <c r="E43" s="212" t="s">
        <v>53</v>
      </c>
      <c r="F43" s="212" t="s">
        <v>212</v>
      </c>
      <c r="G43" s="282" t="s">
        <v>344</v>
      </c>
      <c r="H43" s="248">
        <f>+DATA!G46</f>
        <v>33966</v>
      </c>
      <c r="I43" s="250">
        <f>+DATA!H46</f>
        <v>31088</v>
      </c>
      <c r="J43" s="250">
        <f>+DATA!I46</f>
        <v>777</v>
      </c>
      <c r="K43" s="250">
        <f>+DATA!J46</f>
        <v>1201</v>
      </c>
      <c r="L43" s="250">
        <f>+DATA!K46</f>
        <v>900</v>
      </c>
      <c r="M43" s="261">
        <f>+'6.รายรับ'!G44/I43</f>
        <v>533.83058639989702</v>
      </c>
      <c r="N43" s="261">
        <f>+('6.รายรับ'!H44+'6.รายรับ'!I44+'6.รายรับ'!J44)/I43</f>
        <v>57.007826170869791</v>
      </c>
      <c r="O43" s="261">
        <f>+'6.รายรับ'!K44/'8.คำนวณ'!J43</f>
        <v>482.46543114543107</v>
      </c>
      <c r="P43" s="261">
        <f>+'6.รายรับ'!L44/'8.คำนวณ'!K43</f>
        <v>1090.3981681931725</v>
      </c>
      <c r="Q43" s="261">
        <f>+'6.รายรับ'!M44/'8.คำนวณ'!H43</f>
        <v>5.5994523935700409</v>
      </c>
      <c r="R43" s="262">
        <f>+'6.รายรับ'!Q44/'8.คำนวณ'!H43</f>
        <v>16.686922216333983</v>
      </c>
      <c r="S43" s="262">
        <f>+'6.รายรับ'!V44/'8.คำนวณ'!I43</f>
        <v>247.27352000772004</v>
      </c>
      <c r="T43" s="66"/>
      <c r="U43" s="281">
        <f>+'2.Hosp. Group'!L44</f>
        <v>21</v>
      </c>
      <c r="V43" s="63">
        <f>+DATA!L46</f>
        <v>19546</v>
      </c>
      <c r="W43" s="63">
        <f>+DATA!M46</f>
        <v>463.77</v>
      </c>
      <c r="X43" s="63">
        <f t="shared" si="1"/>
        <v>1394.5319047619048</v>
      </c>
      <c r="Y43" s="263">
        <f>+('7.รายจ่าย'!G42+'7.รายจ่าย'!K42)/'8.คำนวณ'!X43</f>
        <v>11141.773570718557</v>
      </c>
      <c r="Z43" s="263">
        <f>+'7.รายจ่าย'!L42/'8.คำนวณ'!X43</f>
        <v>10.82083525552353</v>
      </c>
      <c r="AA43" s="263">
        <f>+'7.รายจ่าย'!M42/'8.คำนวณ'!X43</f>
        <v>1573.8399189760551</v>
      </c>
      <c r="AB43" s="263">
        <f>+'7.รายจ่าย'!O42/'8.คำนวณ'!X43</f>
        <v>2067.4782915721507</v>
      </c>
      <c r="AC43" s="263">
        <f>+'7.รายจ่าย'!P42/'8.คำนวณ'!X43</f>
        <v>815.99137037620062</v>
      </c>
      <c r="AD43" s="263">
        <f>+'7.รายจ่าย'!R42/'8.คำนวณ'!X43</f>
        <v>954.41900286049213</v>
      </c>
      <c r="AE43" s="263">
        <f>+'7.รายจ่าย'!S42/'8.คำนวณ'!X43</f>
        <v>810.81331028640091</v>
      </c>
      <c r="AF43" s="263">
        <f>+'7.รายจ่าย'!T42/'8.คำนวณ'!X43</f>
        <v>225.87077350071726</v>
      </c>
      <c r="AG43" s="263">
        <f>+'7.รายจ่าย'!U42/'8.คำนวณ'!X43</f>
        <v>406.43095225330768</v>
      </c>
      <c r="AH43" s="263">
        <f>+'7.รายจ่าย'!V42/'8.คำนวณ'!X43</f>
        <v>55.745235899262326</v>
      </c>
      <c r="AI43" s="263">
        <f>+'7.รายจ่าย'!Y42/'8.คำนวณ'!X43</f>
        <v>390.71605184467086</v>
      </c>
    </row>
    <row r="44" spans="1:35" s="63" customFormat="1">
      <c r="A44" s="67" t="s">
        <v>228</v>
      </c>
      <c r="B44" s="295">
        <v>67</v>
      </c>
      <c r="C44" s="237">
        <v>42</v>
      </c>
      <c r="D44" s="237">
        <v>4</v>
      </c>
      <c r="E44" s="212" t="s">
        <v>88</v>
      </c>
      <c r="F44" s="212" t="s">
        <v>182</v>
      </c>
      <c r="G44" s="282" t="s">
        <v>310</v>
      </c>
      <c r="H44" s="248">
        <f>+DATA!G47</f>
        <v>37197</v>
      </c>
      <c r="I44" s="250">
        <f>+DATA!H47</f>
        <v>28737</v>
      </c>
      <c r="J44" s="250">
        <f>+DATA!I47</f>
        <v>884</v>
      </c>
      <c r="K44" s="250">
        <f>+DATA!J47</f>
        <v>466</v>
      </c>
      <c r="L44" s="250">
        <f>+DATA!K47</f>
        <v>7110</v>
      </c>
      <c r="M44" s="261">
        <f>+'6.รายรับ'!G45/I44</f>
        <v>559.73686954100981</v>
      </c>
      <c r="N44" s="261">
        <f>+('6.รายรับ'!H45+'6.รายรับ'!I45+'6.รายรับ'!J45)/I44</f>
        <v>75.033185440373046</v>
      </c>
      <c r="O44" s="261">
        <f>+'6.รายรับ'!K45/'8.คำนวณ'!J44</f>
        <v>211.95135746606334</v>
      </c>
      <c r="P44" s="261">
        <f>+'6.รายรับ'!L45/'8.คำนวณ'!K44</f>
        <v>2919.8108369098713</v>
      </c>
      <c r="Q44" s="261">
        <f>+'6.รายรับ'!M45/'8.คำนวณ'!H44</f>
        <v>1.9013898970347072</v>
      </c>
      <c r="R44" s="262">
        <f>+'6.รายรับ'!Q45/'8.คำนวณ'!H44</f>
        <v>17.887160254859261</v>
      </c>
      <c r="S44" s="262">
        <f>+'6.รายรับ'!V45/'8.คำนวณ'!I44</f>
        <v>248.37641229077497</v>
      </c>
      <c r="T44" s="66"/>
      <c r="U44" s="281">
        <f>+'2.Hosp. Group'!L45</f>
        <v>21</v>
      </c>
      <c r="V44" s="63">
        <f>+DATA!L47</f>
        <v>19097</v>
      </c>
      <c r="W44" s="63">
        <f>+DATA!M47</f>
        <v>538.404</v>
      </c>
      <c r="X44" s="63">
        <f t="shared" si="1"/>
        <v>1447.7849523809523</v>
      </c>
      <c r="Y44" s="263">
        <f>+('7.รายจ่าย'!G43+'7.รายจ่าย'!K43)/'8.คำนวณ'!X44</f>
        <v>11295.100673001818</v>
      </c>
      <c r="Z44" s="263">
        <f>+'7.รายจ่าย'!L43/'8.คำนวณ'!X44</f>
        <v>170.72929898428748</v>
      </c>
      <c r="AA44" s="263">
        <f>+'7.รายจ่าย'!M43/'8.คำนวณ'!X44</f>
        <v>1802.6246547928522</v>
      </c>
      <c r="AB44" s="263">
        <f>+'7.รายจ่าย'!O43/'8.คำนวณ'!X44</f>
        <v>704.35578731700616</v>
      </c>
      <c r="AC44" s="263">
        <f>+'7.รายจ่าย'!P43/'8.คำนวณ'!X44</f>
        <v>1864.0340995130691</v>
      </c>
      <c r="AD44" s="263">
        <f>+'7.รายจ่าย'!R43/'8.คำนวณ'!X44</f>
        <v>824.09821848048739</v>
      </c>
      <c r="AE44" s="263">
        <f>+'7.รายจ่าย'!S43/'8.คำนวณ'!X44</f>
        <v>612.01494637917165</v>
      </c>
      <c r="AF44" s="263">
        <f>+'7.รายจ่าย'!T43/'8.คำนวณ'!X44</f>
        <v>112.31847639566571</v>
      </c>
      <c r="AG44" s="263">
        <f>+'7.รายจ่าย'!U43/'8.คำนวณ'!X44</f>
        <v>482.9019730107247</v>
      </c>
      <c r="AH44" s="263">
        <f>+'7.รายจ่าย'!V43/'8.คำนวณ'!X44</f>
        <v>255.60840330009549</v>
      </c>
      <c r="AI44" s="263">
        <f>+'7.รายจ่าย'!Y43/'8.คำนวณ'!X44</f>
        <v>60.64436562599208</v>
      </c>
    </row>
    <row r="45" spans="1:35" s="63" customFormat="1">
      <c r="A45" s="67" t="s">
        <v>232</v>
      </c>
      <c r="B45" s="295">
        <v>77</v>
      </c>
      <c r="C45" s="237">
        <v>43</v>
      </c>
      <c r="D45" s="237">
        <v>5</v>
      </c>
      <c r="E45" s="212" t="s">
        <v>45</v>
      </c>
      <c r="F45" s="212" t="s">
        <v>191</v>
      </c>
      <c r="G45" s="282" t="s">
        <v>320</v>
      </c>
      <c r="H45" s="248">
        <f>+DATA!G48</f>
        <v>48547</v>
      </c>
      <c r="I45" s="250">
        <f>+DATA!H48</f>
        <v>36267</v>
      </c>
      <c r="J45" s="250">
        <f>+DATA!I48</f>
        <v>1409</v>
      </c>
      <c r="K45" s="250">
        <f>+DATA!J48</f>
        <v>2701</v>
      </c>
      <c r="L45" s="250">
        <f>+DATA!K48</f>
        <v>8170</v>
      </c>
      <c r="M45" s="261">
        <f>+'6.รายรับ'!G46/I45</f>
        <v>351.80138472991979</v>
      </c>
      <c r="N45" s="261">
        <f>+('6.รายรับ'!H46+'6.รายรับ'!I46+'6.รายรับ'!J46)/I45</f>
        <v>89.961043924228647</v>
      </c>
      <c r="O45" s="261">
        <f>+'6.รายรับ'!K46/'8.คำนวณ'!J45</f>
        <v>201.31398154719662</v>
      </c>
      <c r="P45" s="261">
        <f>+'6.รายรับ'!L46/'8.คำนวณ'!K45</f>
        <v>866.51068122917445</v>
      </c>
      <c r="Q45" s="261">
        <f>+'6.รายรับ'!M46/'8.คำนวณ'!H45</f>
        <v>3.1023338208334192</v>
      </c>
      <c r="R45" s="262">
        <f>+'6.รายรับ'!Q46/'8.คำนวณ'!H45</f>
        <v>6.631676519661359</v>
      </c>
      <c r="S45" s="262">
        <f>+'6.รายรับ'!V46/'8.คำนวณ'!I45</f>
        <v>285.86073979099456</v>
      </c>
      <c r="T45" s="66"/>
      <c r="U45" s="281">
        <f>+'2.Hosp. Group'!L46</f>
        <v>21</v>
      </c>
      <c r="V45" s="63">
        <f>+DATA!L48</f>
        <v>26256</v>
      </c>
      <c r="W45" s="63">
        <f>+DATA!M48</f>
        <v>499.66</v>
      </c>
      <c r="X45" s="63">
        <f t="shared" si="1"/>
        <v>1749.9457142857143</v>
      </c>
      <c r="Y45" s="263">
        <f>+('7.รายจ่าย'!G44+'7.รายจ่าย'!K44)/'8.คำนวณ'!X45</f>
        <v>10646.972804870682</v>
      </c>
      <c r="Z45" s="263">
        <f>+'7.รายจ่าย'!L44/'8.คำนวณ'!X45</f>
        <v>42.408458384831526</v>
      </c>
      <c r="AA45" s="263">
        <f>+'7.รายจ่าย'!M44/'8.คำนวณ'!X45</f>
        <v>1605.1133741291567</v>
      </c>
      <c r="AB45" s="263">
        <f>+'7.รายจ่าย'!O44/'8.คำนวณ'!X45</f>
        <v>537.23559098159774</v>
      </c>
      <c r="AC45" s="263">
        <f>+'7.รายจ่าย'!P44/'8.คำนวณ'!X45</f>
        <v>902.66948117574259</v>
      </c>
      <c r="AD45" s="263">
        <f>+'7.รายจ่าย'!R44/'8.คำนวณ'!X45</f>
        <v>416.54388136121776</v>
      </c>
      <c r="AE45" s="263">
        <f>+'7.รายจ่าย'!S44/'8.คำนวณ'!X45</f>
        <v>107.20350835372852</v>
      </c>
      <c r="AF45" s="263">
        <f>+'7.รายจ่าย'!T44/'8.คำนวณ'!X45</f>
        <v>180.81132312675823</v>
      </c>
      <c r="AG45" s="263">
        <f>+'7.รายจ่าย'!U44/'8.คำนวณ'!X45</f>
        <v>316.42459847734051</v>
      </c>
      <c r="AH45" s="263">
        <f>+'7.รายจ่าย'!V44/'8.คำนวณ'!X45</f>
        <v>12.450129065228145</v>
      </c>
      <c r="AI45" s="263">
        <f>+'7.รายจ่าย'!Y44/'8.คำนวณ'!X45</f>
        <v>363.37487203684685</v>
      </c>
    </row>
    <row r="46" spans="1:35" s="63" customFormat="1">
      <c r="A46" s="67" t="s">
        <v>191</v>
      </c>
      <c r="B46" s="295">
        <v>17</v>
      </c>
      <c r="C46" s="237">
        <v>44</v>
      </c>
      <c r="D46" s="237">
        <v>5</v>
      </c>
      <c r="E46" s="212" t="s">
        <v>55</v>
      </c>
      <c r="F46" s="212" t="s">
        <v>174</v>
      </c>
      <c r="G46" s="282" t="s">
        <v>301</v>
      </c>
      <c r="H46" s="248">
        <f>+DATA!G49</f>
        <v>34761</v>
      </c>
      <c r="I46" s="250">
        <f>+DATA!H49</f>
        <v>30903</v>
      </c>
      <c r="J46" s="250">
        <f>+DATA!I49</f>
        <v>1264</v>
      </c>
      <c r="K46" s="250">
        <f>+DATA!J49</f>
        <v>1057</v>
      </c>
      <c r="L46" s="250">
        <f>+DATA!K49</f>
        <v>1537</v>
      </c>
      <c r="M46" s="261">
        <f>+'6.รายรับ'!G47/I46</f>
        <v>569.17660259521745</v>
      </c>
      <c r="N46" s="261">
        <f>+('6.รายรับ'!H47+'6.รายรับ'!I47+'6.รายรับ'!J47)/I46</f>
        <v>178.38665954761674</v>
      </c>
      <c r="O46" s="261">
        <f>+'6.รายรับ'!K47/'8.คำนวณ'!J46</f>
        <v>300.92799050632908</v>
      </c>
      <c r="P46" s="261">
        <f>+'6.รายรับ'!L47/'8.คำนวณ'!K46</f>
        <v>1548.9361684011353</v>
      </c>
      <c r="Q46" s="261">
        <f>+'6.รายรับ'!M47/'8.คำนวณ'!H46</f>
        <v>7.5240283651218318</v>
      </c>
      <c r="R46" s="262">
        <f>+'6.รายรับ'!Q47/'8.คำนวณ'!H46</f>
        <v>23.237381835965593</v>
      </c>
      <c r="S46" s="262">
        <f>+'6.รายรับ'!V47/'8.คำนวณ'!I46</f>
        <v>301.62484613144352</v>
      </c>
      <c r="T46" s="66"/>
      <c r="U46" s="281">
        <f>+'2.Hosp. Group'!L47</f>
        <v>21</v>
      </c>
      <c r="V46" s="63">
        <f>+DATA!L49</f>
        <v>26427</v>
      </c>
      <c r="W46" s="63">
        <f>+DATA!M49</f>
        <v>645.42240000000004</v>
      </c>
      <c r="X46" s="63">
        <f t="shared" si="1"/>
        <v>1903.8509714285715</v>
      </c>
      <c r="Y46" s="263">
        <f>+('7.รายจ่าย'!G45+'7.รายจ่าย'!K45)/'8.คำนวณ'!X46</f>
        <v>9811.8670895669129</v>
      </c>
      <c r="Z46" s="263">
        <f>+'7.รายจ่าย'!L45/'8.คำนวณ'!X46</f>
        <v>62.779189019356615</v>
      </c>
      <c r="AA46" s="263">
        <f>+'7.รายจ่าย'!M45/'8.คำนวณ'!X46</f>
        <v>1507.8472596234424</v>
      </c>
      <c r="AB46" s="263">
        <f>+'7.รายจ่าย'!O45/'8.คำนวณ'!X46</f>
        <v>551.61571244832123</v>
      </c>
      <c r="AC46" s="263">
        <f>+'7.รายจ่าย'!P45/'8.คำนวณ'!X46</f>
        <v>666.2440910741152</v>
      </c>
      <c r="AD46" s="263">
        <f>+'7.รายจ่าย'!R45/'8.คำนวณ'!X46</f>
        <v>636.26245865822864</v>
      </c>
      <c r="AE46" s="263">
        <f>+'7.รายจ่าย'!S45/'8.คำนวณ'!X46</f>
        <v>2296.0440053351113</v>
      </c>
      <c r="AF46" s="263">
        <f>+'7.รายจ่าย'!T45/'8.คำนวณ'!X46</f>
        <v>201.57144953002324</v>
      </c>
      <c r="AG46" s="263">
        <f>+'7.รายจ่าย'!U45/'8.คำนวณ'!X46</f>
        <v>386.47758203883427</v>
      </c>
      <c r="AH46" s="263">
        <f>+'7.รายจ่าย'!V45/'8.คำนวณ'!X46</f>
        <v>79.208431890467295</v>
      </c>
      <c r="AI46" s="263">
        <f>+'7.รายจ่าย'!Y45/'8.คำนวณ'!X46</f>
        <v>31.304971289469474</v>
      </c>
    </row>
    <row r="47" spans="1:35" s="63" customFormat="1">
      <c r="A47" s="67" t="s">
        <v>174</v>
      </c>
      <c r="B47" s="295">
        <v>18</v>
      </c>
      <c r="C47" s="237">
        <v>45</v>
      </c>
      <c r="D47" s="237">
        <v>5</v>
      </c>
      <c r="E47" s="212" t="s">
        <v>55</v>
      </c>
      <c r="F47" s="212" t="s">
        <v>175</v>
      </c>
      <c r="G47" s="282" t="s">
        <v>302</v>
      </c>
      <c r="H47" s="248">
        <f>+DATA!G50</f>
        <v>37755</v>
      </c>
      <c r="I47" s="250">
        <f>+DATA!H50</f>
        <v>31150</v>
      </c>
      <c r="J47" s="250">
        <f>+DATA!I50</f>
        <v>293</v>
      </c>
      <c r="K47" s="250">
        <f>+DATA!J50</f>
        <v>397</v>
      </c>
      <c r="L47" s="250">
        <f>+DATA!K50</f>
        <v>5915</v>
      </c>
      <c r="M47" s="261">
        <f>+'6.รายรับ'!G48/I47</f>
        <v>643.94377560192618</v>
      </c>
      <c r="N47" s="261">
        <f>+('6.รายรับ'!H48+'6.รายรับ'!I48+'6.รายรับ'!J48)/I47</f>
        <v>208.81826805778491</v>
      </c>
      <c r="O47" s="261">
        <f>+'6.รายรับ'!K48/'8.คำนวณ'!J47</f>
        <v>1489.3867918088736</v>
      </c>
      <c r="P47" s="261">
        <f>+'6.รายรับ'!L48/'8.คำนวณ'!K47</f>
        <v>12307.301259445843</v>
      </c>
      <c r="Q47" s="261">
        <f>+'6.รายรับ'!M48/'8.คำนวณ'!H47</f>
        <v>7.930429611971924</v>
      </c>
      <c r="R47" s="262">
        <f>+'6.รายรับ'!Q48/'8.คำนวณ'!H47</f>
        <v>48.101449344457684</v>
      </c>
      <c r="S47" s="262">
        <f>+'6.รายรับ'!V48/'8.คำนวณ'!I47</f>
        <v>264.98949919743177</v>
      </c>
      <c r="T47" s="66"/>
      <c r="U47" s="281">
        <f>+'2.Hosp. Group'!L48</f>
        <v>21</v>
      </c>
      <c r="V47" s="63">
        <f>+DATA!L50</f>
        <v>22148</v>
      </c>
      <c r="W47" s="63">
        <f>+DATA!M50</f>
        <v>806.19</v>
      </c>
      <c r="X47" s="63">
        <f t="shared" si="1"/>
        <v>1860.8566666666668</v>
      </c>
      <c r="Y47" s="263">
        <f>+('7.รายจ่าย'!G46+'7.รายจ่าย'!K46)/'8.คำนวณ'!X47</f>
        <v>8931.9551246110659</v>
      </c>
      <c r="Z47" s="263">
        <f>+'7.รายจ่าย'!L46/'8.คำนวณ'!X47</f>
        <v>107.47684310272867</v>
      </c>
      <c r="AA47" s="263">
        <f>+'7.รายจ่าย'!M46/'8.คำนวณ'!X47</f>
        <v>1852.8867009280671</v>
      </c>
      <c r="AB47" s="263">
        <f>+'7.รายจ่าย'!O46/'8.คำนวณ'!X47</f>
        <v>953.86986101383411</v>
      </c>
      <c r="AC47" s="263">
        <f>+'7.รายจ่าย'!P46/'8.คำนวณ'!X47</f>
        <v>457.54813643178676</v>
      </c>
      <c r="AD47" s="263">
        <f>+'7.รายจ่าย'!R46/'8.คำนวณ'!X47</f>
        <v>698.26692903089429</v>
      </c>
      <c r="AE47" s="263">
        <f>+'7.รายจ่าย'!S46/'8.คำนวณ'!X47</f>
        <v>1559.0231327148608</v>
      </c>
      <c r="AF47" s="263">
        <f>+'7.รายจ่าย'!T46/'8.คำนวณ'!X47</f>
        <v>595.10472775083883</v>
      </c>
      <c r="AG47" s="263">
        <f>+'7.รายจ่าย'!U46/'8.คำนวณ'!X47</f>
        <v>262.02400149035299</v>
      </c>
      <c r="AH47" s="263">
        <f>+'7.รายจ่าย'!V46/'8.คำนวณ'!X47</f>
        <v>28.319521295747297</v>
      </c>
      <c r="AI47" s="263">
        <f>+'7.รายจ่าย'!Y46/'8.คำนวณ'!X47</f>
        <v>413.07640925236939</v>
      </c>
    </row>
    <row r="48" spans="1:35" s="63" customFormat="1">
      <c r="A48" s="67" t="s">
        <v>241</v>
      </c>
      <c r="B48" s="295">
        <v>48</v>
      </c>
      <c r="C48" s="237">
        <v>46</v>
      </c>
      <c r="D48" s="237">
        <v>5</v>
      </c>
      <c r="E48" s="212" t="s">
        <v>49</v>
      </c>
      <c r="F48" s="212" t="s">
        <v>232</v>
      </c>
      <c r="G48" s="282" t="s">
        <v>368</v>
      </c>
      <c r="H48" s="248">
        <f>+DATA!G51</f>
        <v>34423</v>
      </c>
      <c r="I48" s="250">
        <f>+DATA!H51</f>
        <v>24795</v>
      </c>
      <c r="J48" s="250">
        <f>+DATA!I51</f>
        <v>1710</v>
      </c>
      <c r="K48" s="250">
        <f>+DATA!J51</f>
        <v>1096</v>
      </c>
      <c r="L48" s="250">
        <f>+DATA!K51</f>
        <v>6822</v>
      </c>
      <c r="M48" s="261">
        <f>+'6.รายรับ'!G49/I48</f>
        <v>575.21615890300461</v>
      </c>
      <c r="N48" s="261">
        <f>+('6.รายรับ'!H49+'6.รายรับ'!I49+'6.รายรับ'!J49)/I48</f>
        <v>223.06230409356726</v>
      </c>
      <c r="O48" s="261">
        <f>+'6.รายรับ'!K49/'8.คำนวณ'!J48</f>
        <v>302.92850292397662</v>
      </c>
      <c r="P48" s="261">
        <f>+'6.รายรับ'!L49/'8.คำนวณ'!K48</f>
        <v>2145.9284945255472</v>
      </c>
      <c r="Q48" s="261">
        <f>+'6.รายรับ'!M49/'8.คำนวณ'!H48</f>
        <v>3.8326409667954566</v>
      </c>
      <c r="R48" s="262">
        <f>+'6.รายรับ'!Q49/'8.คำนวณ'!H48</f>
        <v>22.195864683496499</v>
      </c>
      <c r="S48" s="262">
        <f>+'6.รายรับ'!V49/'8.คำนวณ'!I48</f>
        <v>469.46127606372249</v>
      </c>
      <c r="T48" s="66"/>
      <c r="U48" s="281">
        <f>+'2.Hosp. Group'!L49</f>
        <v>21</v>
      </c>
      <c r="V48" s="63">
        <f>+DATA!L51</f>
        <v>26315</v>
      </c>
      <c r="W48" s="63">
        <f>+DATA!M51</f>
        <v>888.90920000000006</v>
      </c>
      <c r="X48" s="63">
        <f t="shared" si="1"/>
        <v>2142.0044380952381</v>
      </c>
      <c r="Y48" s="263">
        <f>+('7.รายจ่าย'!G47+'7.รายจ่าย'!K47)/'8.คำนวณ'!X48</f>
        <v>9136.2734744856189</v>
      </c>
      <c r="Z48" s="263">
        <f>+'7.รายจ่าย'!L47/'8.คำนวณ'!X48</f>
        <v>7.0307977575396601</v>
      </c>
      <c r="AA48" s="263">
        <f>+'7.รายจ่าย'!M47/'8.คำนวณ'!X48</f>
        <v>1210.4545975197082</v>
      </c>
      <c r="AB48" s="263">
        <f>+'7.รายจ่าย'!O47/'8.คำนวณ'!X48</f>
        <v>430.10450567471588</v>
      </c>
      <c r="AC48" s="263">
        <f>+'7.รายจ่าย'!P47/'8.คำนวณ'!X48</f>
        <v>727.97838429626472</v>
      </c>
      <c r="AD48" s="263">
        <f>+'7.รายจ่าย'!R47/'8.คำนวณ'!X48</f>
        <v>441.51972011831583</v>
      </c>
      <c r="AE48" s="263">
        <f>+'7.รายจ่าย'!S47/'8.คำนวณ'!X48</f>
        <v>409.50891809543447</v>
      </c>
      <c r="AF48" s="263">
        <f>+'7.รายจ่าย'!T47/'8.คำนวณ'!X48</f>
        <v>169.88526892296778</v>
      </c>
      <c r="AG48" s="263">
        <f>+'7.รายจ่าย'!U47/'8.คำนวณ'!X48</f>
        <v>357.41577672957197</v>
      </c>
      <c r="AH48" s="263">
        <f>+'7.รายจ่าย'!V47/'8.คำนวณ'!X48</f>
        <v>10.45952081216176</v>
      </c>
      <c r="AI48" s="263">
        <f>+'7.รายจ่าย'!Y47/'8.คำนวณ'!X48</f>
        <v>0</v>
      </c>
    </row>
    <row r="49" spans="1:35" s="63" customFormat="1">
      <c r="A49" s="67" t="s">
        <v>175</v>
      </c>
      <c r="B49" s="295">
        <v>6</v>
      </c>
      <c r="C49" s="237">
        <v>47</v>
      </c>
      <c r="D49" s="237">
        <v>5</v>
      </c>
      <c r="E49" s="212" t="s">
        <v>51</v>
      </c>
      <c r="F49" s="212" t="s">
        <v>241</v>
      </c>
      <c r="G49" s="282" t="s">
        <v>378</v>
      </c>
      <c r="H49" s="248">
        <f>+DATA!G52</f>
        <v>45993</v>
      </c>
      <c r="I49" s="250">
        <f>+DATA!H52</f>
        <v>32646</v>
      </c>
      <c r="J49" s="250">
        <f>+DATA!I52</f>
        <v>2255</v>
      </c>
      <c r="K49" s="250">
        <f>+DATA!J52</f>
        <v>2373</v>
      </c>
      <c r="L49" s="250">
        <f>+DATA!K52</f>
        <v>8719</v>
      </c>
      <c r="M49" s="261">
        <f>+'6.รายรับ'!G50/I49</f>
        <v>501.12004502848743</v>
      </c>
      <c r="N49" s="261">
        <f>+('6.รายรับ'!H50+'6.รายรับ'!I50+'6.รายรับ'!J50)/I49</f>
        <v>170.34666605403419</v>
      </c>
      <c r="O49" s="261">
        <f>+'6.รายรับ'!K50/'8.คำนวณ'!J49</f>
        <v>239.05615077605316</v>
      </c>
      <c r="P49" s="261">
        <f>+'6.รายรับ'!L50/'8.คำนวณ'!K49</f>
        <v>1930.6524188790559</v>
      </c>
      <c r="Q49" s="261">
        <f>+'6.รายรับ'!M50/'8.คำนวณ'!H49</f>
        <v>2.8752418846346184</v>
      </c>
      <c r="R49" s="262">
        <f>+'6.รายรับ'!Q50/'8.คำนวณ'!H49</f>
        <v>9.8655773704694187</v>
      </c>
      <c r="S49" s="262">
        <f>+'6.รายรับ'!V50/'8.คำนวณ'!I49</f>
        <v>338.18140966734057</v>
      </c>
      <c r="T49" s="66"/>
      <c r="U49" s="281">
        <f>+'2.Hosp. Group'!L50</f>
        <v>21</v>
      </c>
      <c r="V49" s="63">
        <f>+DATA!L52</f>
        <v>30245</v>
      </c>
      <c r="W49" s="63">
        <f>+DATA!M52</f>
        <v>365.50400000000002</v>
      </c>
      <c r="X49" s="63">
        <f t="shared" si="1"/>
        <v>1805.7420952380953</v>
      </c>
      <c r="Y49" s="263">
        <f>+('7.รายจ่าย'!G48+'7.รายจ่าย'!K48)/'8.คำนวณ'!X49</f>
        <v>10850.808297414407</v>
      </c>
      <c r="Z49" s="263">
        <f>+'7.รายจ่าย'!L48/'8.คำนวณ'!X49</f>
        <v>42.358623749043524</v>
      </c>
      <c r="AA49" s="263">
        <f>+'7.รายจ่าย'!M48/'8.คำนวณ'!X49</f>
        <v>2231.5684175644551</v>
      </c>
      <c r="AB49" s="263">
        <f>+'7.รายจ่าย'!O48/'8.คำนวณ'!X49</f>
        <v>1025.2625138895539</v>
      </c>
      <c r="AC49" s="263">
        <f>+'7.รายจ่าย'!P48/'8.คำนวณ'!X49</f>
        <v>853.12958260347466</v>
      </c>
      <c r="AD49" s="263">
        <f>+'7.รายจ่าย'!R48/'8.คำนวณ'!X49</f>
        <v>531.68043350809148</v>
      </c>
      <c r="AE49" s="263">
        <f>+'7.รายจ่าย'!S48/'8.คำนวณ'!X49</f>
        <v>566.34429838949734</v>
      </c>
      <c r="AF49" s="263">
        <f>+'7.รายจ่าย'!T48/'8.คำนวณ'!X49</f>
        <v>188.76726687542575</v>
      </c>
      <c r="AG49" s="263">
        <f>+'7.รายจ่าย'!U48/'8.คำนวณ'!X49</f>
        <v>480.37188825994872</v>
      </c>
      <c r="AH49" s="263">
        <f>+'7.รายจ่าย'!V48/'8.คำนวณ'!X49</f>
        <v>13.567402601183568</v>
      </c>
      <c r="AI49" s="263">
        <f>+'7.รายจ่าย'!Y48/'8.คำนวณ'!X49</f>
        <v>1272.449125519797</v>
      </c>
    </row>
    <row r="50" spans="1:35" s="63" customFormat="1">
      <c r="A50" s="67" t="s">
        <v>245</v>
      </c>
      <c r="B50" s="295">
        <v>10</v>
      </c>
      <c r="C50" s="237">
        <v>48</v>
      </c>
      <c r="D50" s="237">
        <v>5</v>
      </c>
      <c r="E50" s="212" t="s">
        <v>51</v>
      </c>
      <c r="F50" s="212" t="s">
        <v>245</v>
      </c>
      <c r="G50" s="282" t="s">
        <v>382</v>
      </c>
      <c r="H50" s="248">
        <f>+DATA!G53</f>
        <v>58089</v>
      </c>
      <c r="I50" s="250">
        <f>+DATA!H53</f>
        <v>43356</v>
      </c>
      <c r="J50" s="250">
        <f>+DATA!I53</f>
        <v>3435</v>
      </c>
      <c r="K50" s="250">
        <f>+DATA!J53</f>
        <v>1245</v>
      </c>
      <c r="L50" s="250">
        <f>+DATA!K53</f>
        <v>10053</v>
      </c>
      <c r="M50" s="261">
        <f>+'6.รายรับ'!G51/I50</f>
        <v>430.84707883568592</v>
      </c>
      <c r="N50" s="261">
        <f>+('6.รายรับ'!H51+'6.รายรับ'!I51+'6.รายรับ'!J51)/I50</f>
        <v>125.3348632253898</v>
      </c>
      <c r="O50" s="261">
        <f>+'6.รายรับ'!K51/'8.คำนวณ'!J50</f>
        <v>40.315973799126638</v>
      </c>
      <c r="P50" s="261">
        <f>+'6.รายรับ'!L51/'8.คำนวณ'!K50</f>
        <v>1291.8888273092371</v>
      </c>
      <c r="Q50" s="261">
        <f>+'6.รายรับ'!M51/'8.คำนวณ'!H50</f>
        <v>2.4369157671848369</v>
      </c>
      <c r="R50" s="262">
        <f>+'6.รายรับ'!Q51/'8.คำนวณ'!H50</f>
        <v>11.877562877653256</v>
      </c>
      <c r="S50" s="262">
        <f>+'6.รายรับ'!V51/'8.คำนวณ'!I50</f>
        <v>216.09442753021497</v>
      </c>
      <c r="T50" s="66"/>
      <c r="U50" s="281">
        <f>+'2.Hosp. Group'!L51</f>
        <v>21</v>
      </c>
      <c r="V50" s="63">
        <f>+DATA!L53</f>
        <v>29335</v>
      </c>
      <c r="W50" s="63">
        <f>+DATA!M53</f>
        <v>681.54330000000004</v>
      </c>
      <c r="X50" s="63">
        <f t="shared" si="1"/>
        <v>2078.4480619047617</v>
      </c>
      <c r="Y50" s="263">
        <f>+('7.รายจ่าย'!G49+'7.รายจ่าย'!K49)/'8.คำนวณ'!X50</f>
        <v>9616.6107377649114</v>
      </c>
      <c r="Z50" s="263">
        <f>+'7.รายจ่าย'!L49/'8.คำนวณ'!X50</f>
        <v>72.140364124658376</v>
      </c>
      <c r="AA50" s="263">
        <f>+'7.รายจ่าย'!M49/'8.คำนวณ'!X50</f>
        <v>1509.7217378260298</v>
      </c>
      <c r="AB50" s="263">
        <f>+'7.รายจ่าย'!O49/'8.คำนวณ'!X50</f>
        <v>337.67112244162456</v>
      </c>
      <c r="AC50" s="263">
        <f>+'7.รายจ่าย'!P49/'8.คำนวณ'!X50</f>
        <v>1611.2161768098345</v>
      </c>
      <c r="AD50" s="263">
        <f>+'7.รายจ่าย'!R49/'8.คำนวณ'!X50</f>
        <v>1325.4123451492001</v>
      </c>
      <c r="AE50" s="263">
        <f>+'7.รายจ่าย'!S49/'8.คำนวณ'!X50</f>
        <v>1488.406165494913</v>
      </c>
      <c r="AF50" s="263">
        <f>+'7.รายจ่าย'!T49/'8.คำนวณ'!X50</f>
        <v>213.69501992412643</v>
      </c>
      <c r="AG50" s="263">
        <f>+'7.รายจ่าย'!U49/'8.คำนวณ'!X50</f>
        <v>420.78790229595597</v>
      </c>
      <c r="AH50" s="263">
        <f>+'7.รายจ่าย'!V49/'8.คำนวณ'!X50</f>
        <v>20.166489010838038</v>
      </c>
      <c r="AI50" s="263">
        <f>+'7.รายจ่าย'!Y49/'8.คำนวณ'!X50</f>
        <v>1663.0751729404478</v>
      </c>
    </row>
    <row r="51" spans="1:35" s="63" customFormat="1">
      <c r="A51" s="67" t="s">
        <v>187</v>
      </c>
      <c r="B51" s="295">
        <v>64</v>
      </c>
      <c r="C51" s="237">
        <v>49</v>
      </c>
      <c r="D51" s="237">
        <v>6</v>
      </c>
      <c r="E51" s="212" t="s">
        <v>88</v>
      </c>
      <c r="F51" s="212" t="s">
        <v>179</v>
      </c>
      <c r="G51" s="282" t="s">
        <v>307</v>
      </c>
      <c r="H51" s="248">
        <f>+DATA!G54</f>
        <v>64984</v>
      </c>
      <c r="I51" s="250">
        <f>+DATA!H54</f>
        <v>46890</v>
      </c>
      <c r="J51" s="250">
        <f>+DATA!I54</f>
        <v>3479</v>
      </c>
      <c r="K51" s="250">
        <f>+DATA!J54</f>
        <v>2697</v>
      </c>
      <c r="L51" s="250">
        <f>+DATA!K54</f>
        <v>11918</v>
      </c>
      <c r="M51" s="261">
        <f>+'6.รายรับ'!G52/I51</f>
        <v>393.10148880358292</v>
      </c>
      <c r="N51" s="261">
        <f>+('6.รายรับ'!H52+'6.รายรับ'!I52+'6.รายรับ'!J52)/I51</f>
        <v>96.634968863297061</v>
      </c>
      <c r="O51" s="261">
        <f>+'6.รายรับ'!K52/'8.คำนวณ'!J51</f>
        <v>199.75840758838746</v>
      </c>
      <c r="P51" s="261">
        <f>+'6.รายรับ'!L52/'8.คำนวณ'!K51</f>
        <v>731.22435298479797</v>
      </c>
      <c r="Q51" s="261">
        <f>+'6.รายรับ'!M52/'8.คำนวณ'!H51</f>
        <v>1.1099847654807338</v>
      </c>
      <c r="R51" s="262">
        <f>+'6.รายรับ'!Q52/'8.คำนวณ'!H51</f>
        <v>8.8514711313554102</v>
      </c>
      <c r="S51" s="262">
        <f>+'6.รายรับ'!V52/'8.คำนวณ'!I51</f>
        <v>236.00932053742801</v>
      </c>
      <c r="T51" s="66"/>
      <c r="U51" s="281">
        <f>+'2.Hosp. Group'!L52</f>
        <v>21</v>
      </c>
      <c r="V51" s="63">
        <f>+DATA!L54</f>
        <v>23630</v>
      </c>
      <c r="W51" s="63">
        <f>+DATA!M54</f>
        <v>531.35389999999995</v>
      </c>
      <c r="X51" s="63">
        <f t="shared" si="1"/>
        <v>1656.591995238095</v>
      </c>
      <c r="Y51" s="263">
        <f>+('7.รายจ่าย'!G50+'7.รายจ่าย'!K50)/'8.คำนวณ'!X51</f>
        <v>12109.975466298612</v>
      </c>
      <c r="Z51" s="263">
        <f>+'7.รายจ่าย'!L50/'8.คำนวณ'!X51</f>
        <v>21.033060705446744</v>
      </c>
      <c r="AA51" s="263">
        <f>+'7.รายจ่าย'!M50/'8.คำนวณ'!X51</f>
        <v>2861.9295539446262</v>
      </c>
      <c r="AB51" s="263">
        <f>+'7.รายจ่าย'!O50/'8.คำนวณ'!X51</f>
        <v>785.66346073218676</v>
      </c>
      <c r="AC51" s="263">
        <f>+'7.รายจ่าย'!P50/'8.คำนวณ'!X51</f>
        <v>683.1579732686946</v>
      </c>
      <c r="AD51" s="263">
        <f>+'7.รายจ่าย'!R50/'8.คำนวณ'!X51</f>
        <v>1346.2924222807526</v>
      </c>
      <c r="AE51" s="263">
        <f>+'7.รายจ่าย'!S50/'8.คำนวณ'!X51</f>
        <v>1288.3774436524689</v>
      </c>
      <c r="AF51" s="263">
        <f>+'7.รายจ่าย'!T50/'8.คำนวณ'!X51</f>
        <v>352.05264885767963</v>
      </c>
      <c r="AG51" s="263">
        <f>+'7.รายจ่าย'!U50/'8.คำนวณ'!X51</f>
        <v>602.29745940345197</v>
      </c>
      <c r="AH51" s="263">
        <f>+'7.รายจ่าย'!V50/'8.คำนวณ'!X51</f>
        <v>68.866685537499038</v>
      </c>
      <c r="AI51" s="263">
        <f>+'7.รายจ่าย'!Y50/'8.คำนวณ'!X51</f>
        <v>129.48269737906756</v>
      </c>
    </row>
    <row r="52" spans="1:35" s="63" customFormat="1" ht="25.2" customHeight="1">
      <c r="A52" s="264" t="s">
        <v>181</v>
      </c>
      <c r="B52" s="295">
        <v>66</v>
      </c>
      <c r="C52" s="237">
        <v>50</v>
      </c>
      <c r="D52" s="237">
        <v>6</v>
      </c>
      <c r="E52" s="212" t="s">
        <v>88</v>
      </c>
      <c r="F52" s="212" t="s">
        <v>181</v>
      </c>
      <c r="G52" s="282" t="s">
        <v>309</v>
      </c>
      <c r="H52" s="248">
        <f>+DATA!G55</f>
        <v>67902</v>
      </c>
      <c r="I52" s="250">
        <f>+DATA!H55</f>
        <v>53162</v>
      </c>
      <c r="J52" s="250">
        <f>+DATA!I55</f>
        <v>2511</v>
      </c>
      <c r="K52" s="250">
        <f>+DATA!J55</f>
        <v>1924</v>
      </c>
      <c r="L52" s="250">
        <f>+DATA!K55</f>
        <v>10305</v>
      </c>
      <c r="M52" s="261">
        <f>+'6.รายรับ'!G53/I52</f>
        <v>432.28722395696167</v>
      </c>
      <c r="N52" s="261">
        <f>+('6.รายรับ'!H53+'6.รายรับ'!I53+'6.รายรับ'!J53)/I52</f>
        <v>155.15115082201572</v>
      </c>
      <c r="O52" s="261">
        <f>+'6.รายรับ'!K53/'8.คำนวณ'!J52</f>
        <v>166.42522899243329</v>
      </c>
      <c r="P52" s="261">
        <f>+'6.รายรับ'!L53/'8.คำนวณ'!K52</f>
        <v>737.28247401247404</v>
      </c>
      <c r="Q52" s="261">
        <f>+'6.รายรับ'!M53/'8.คำนวณ'!H52</f>
        <v>2.3939059232423197</v>
      </c>
      <c r="R52" s="262">
        <f>+'6.รายรับ'!Q53/'8.คำนวณ'!H52</f>
        <v>8.4514258784719143</v>
      </c>
      <c r="S52" s="262">
        <f>+'6.รายรับ'!V53/'8.คำนวณ'!I52</f>
        <v>212.03653210940143</v>
      </c>
      <c r="T52" s="66"/>
      <c r="U52" s="281">
        <f>+'2.Hosp. Group'!L53</f>
        <v>21</v>
      </c>
      <c r="V52" s="63">
        <f>+DATA!L55</f>
        <v>23459</v>
      </c>
      <c r="W52" s="63">
        <f>+DATA!M55</f>
        <v>601.14930000000004</v>
      </c>
      <c r="X52" s="63">
        <f t="shared" si="1"/>
        <v>1718.2445380952381</v>
      </c>
      <c r="Y52" s="263">
        <f>+('7.รายจ่าย'!G51+'7.รายจ่าย'!K51)/'8.คำนวณ'!X52</f>
        <v>12810.082431223764</v>
      </c>
      <c r="Z52" s="263">
        <f>+'7.รายจ่าย'!L51/'8.คำนวณ'!X52</f>
        <v>49.215346317203206</v>
      </c>
      <c r="AA52" s="263">
        <f>+'7.รายจ่าย'!M51/'8.คำนวณ'!X52</f>
        <v>2427.6471756599267</v>
      </c>
      <c r="AB52" s="263">
        <f>+'7.รายจ่าย'!O51/'8.คำนวณ'!X52</f>
        <v>863.7330002196345</v>
      </c>
      <c r="AC52" s="263">
        <f>+'7.รายจ่าย'!P51/'8.คำนวณ'!X52</f>
        <v>1004.3395813223581</v>
      </c>
      <c r="AD52" s="263">
        <f>+'7.รายจ่าย'!R51/'8.คำนวณ'!X52</f>
        <v>1934.4406551611382</v>
      </c>
      <c r="AE52" s="263">
        <f>+'7.รายจ่าย'!S51/'8.คำนวณ'!X52</f>
        <v>813.67160436304994</v>
      </c>
      <c r="AF52" s="263">
        <f>+'7.รายจ่าย'!T51/'8.คำนวณ'!X52</f>
        <v>442.0290495100075</v>
      </c>
      <c r="AG52" s="263">
        <f>+'7.รายจ่าย'!U51/'8.คำนวณ'!X52</f>
        <v>466.8372063555131</v>
      </c>
      <c r="AH52" s="263">
        <f>+'7.รายจ่าย'!V51/'8.คำนวณ'!X52</f>
        <v>147.68833211674931</v>
      </c>
      <c r="AI52" s="263">
        <f>+'7.รายจ่าย'!Y51/'8.คำนวณ'!X52</f>
        <v>643.83727430692522</v>
      </c>
    </row>
    <row r="53" spans="1:35" s="63" customFormat="1" ht="24.6" customHeight="1">
      <c r="A53" s="67" t="s">
        <v>204</v>
      </c>
      <c r="B53" s="295">
        <v>73</v>
      </c>
      <c r="C53" s="237">
        <v>51</v>
      </c>
      <c r="D53" s="237">
        <v>6</v>
      </c>
      <c r="E53" s="212" t="s">
        <v>45</v>
      </c>
      <c r="F53" s="212" t="s">
        <v>187</v>
      </c>
      <c r="G53" s="282" t="s">
        <v>316</v>
      </c>
      <c r="H53" s="248">
        <f>+DATA!G56</f>
        <v>49523</v>
      </c>
      <c r="I53" s="250">
        <f>+DATA!H56</f>
        <v>36493</v>
      </c>
      <c r="J53" s="250">
        <f>+DATA!I56</f>
        <v>751</v>
      </c>
      <c r="K53" s="250">
        <f>+DATA!J56</f>
        <v>2556</v>
      </c>
      <c r="L53" s="250">
        <f>+DATA!K56</f>
        <v>9723</v>
      </c>
      <c r="M53" s="261">
        <f>+'6.รายรับ'!G54/I53</f>
        <v>401.97296878853484</v>
      </c>
      <c r="N53" s="261">
        <f>+('6.รายรับ'!H54+'6.รายรับ'!I54+'6.รายรับ'!J54)/I53</f>
        <v>87.423446962431157</v>
      </c>
      <c r="O53" s="261">
        <f>+'6.รายรับ'!K54/'8.คำนวณ'!J53</f>
        <v>427.46205059920106</v>
      </c>
      <c r="P53" s="261">
        <f>+'6.รายรับ'!L54/'8.คำนวณ'!K53</f>
        <v>655.16836854460098</v>
      </c>
      <c r="Q53" s="261">
        <f>+'6.รายรับ'!M54/'8.คำนวณ'!H53</f>
        <v>1.8819033580356601</v>
      </c>
      <c r="R53" s="262">
        <f>+'6.รายรับ'!Q54/'8.คำนวณ'!H53</f>
        <v>11.098065545302182</v>
      </c>
      <c r="S53" s="262">
        <f>+'6.รายรับ'!V54/'8.คำนวณ'!I53</f>
        <v>262.66288795111387</v>
      </c>
      <c r="T53" s="66"/>
      <c r="U53" s="281">
        <f>+'2.Hosp. Group'!L54</f>
        <v>21</v>
      </c>
      <c r="V53" s="63">
        <f>+DATA!L56</f>
        <v>27826</v>
      </c>
      <c r="W53" s="63">
        <f>+DATA!M56</f>
        <v>531.48230000000001</v>
      </c>
      <c r="X53" s="63">
        <f t="shared" si="1"/>
        <v>1856.5299190476189</v>
      </c>
      <c r="Y53" s="263">
        <f>+('7.รายจ่าย'!G52+'7.รายจ่าย'!K52)/'8.คำนวณ'!X53</f>
        <v>9779.1881368189916</v>
      </c>
      <c r="Z53" s="263">
        <f>+'7.รายจ่าย'!L52/'8.คำนวณ'!X53</f>
        <v>47.413402335662667</v>
      </c>
      <c r="AA53" s="263">
        <f>+'7.รายจ่าย'!M52/'8.คำนวณ'!X53</f>
        <v>1658.1195694272255</v>
      </c>
      <c r="AB53" s="263">
        <f>+'7.รายจ่าย'!O52/'8.คำนวณ'!X53</f>
        <v>548.86963013379989</v>
      </c>
      <c r="AC53" s="263">
        <f>+'7.รายจ่าย'!P52/'8.คำนวณ'!X53</f>
        <v>950.305934689732</v>
      </c>
      <c r="AD53" s="263">
        <f>+'7.รายจ่าย'!R52/'8.คำนวณ'!X53</f>
        <v>435.93710593965449</v>
      </c>
      <c r="AE53" s="263">
        <f>+'7.รายจ่าย'!S52/'8.คำนวณ'!X53</f>
        <v>604.45936178377121</v>
      </c>
      <c r="AF53" s="263">
        <f>+'7.รายจ่าย'!T52/'8.คำนวณ'!X53</f>
        <v>80.898238406546099</v>
      </c>
      <c r="AG53" s="263">
        <f>+'7.รายจ่าย'!U52/'8.คำนวณ'!X53</f>
        <v>425.32230259185314</v>
      </c>
      <c r="AH53" s="263">
        <f>+'7.รายจ่าย'!V52/'8.คำนวณ'!X53</f>
        <v>94.225193036338624</v>
      </c>
      <c r="AI53" s="263">
        <f>+'7.รายจ่าย'!Y52/'8.คำนวณ'!X53</f>
        <v>141.41490385174126</v>
      </c>
    </row>
    <row r="54" spans="1:35" s="63" customFormat="1">
      <c r="A54" s="67" t="s">
        <v>171</v>
      </c>
      <c r="B54" s="295">
        <v>24</v>
      </c>
      <c r="C54" s="237">
        <v>52</v>
      </c>
      <c r="D54" s="237">
        <v>6</v>
      </c>
      <c r="E54" s="212" t="s">
        <v>53</v>
      </c>
      <c r="F54" s="212" t="s">
        <v>204</v>
      </c>
      <c r="G54" s="282" t="s">
        <v>335</v>
      </c>
      <c r="H54" s="248">
        <f>+DATA!G57</f>
        <v>42281</v>
      </c>
      <c r="I54" s="250">
        <f>+DATA!H57</f>
        <v>35158</v>
      </c>
      <c r="J54" s="250">
        <f>+DATA!I57</f>
        <v>721</v>
      </c>
      <c r="K54" s="250">
        <f>+DATA!J57</f>
        <v>1456</v>
      </c>
      <c r="L54" s="250">
        <f>+DATA!K57</f>
        <v>4946</v>
      </c>
      <c r="M54" s="261">
        <f>+'6.รายรับ'!G55/I54</f>
        <v>801.58638318448129</v>
      </c>
      <c r="N54" s="261">
        <f>+('6.รายรับ'!H55+'6.รายรับ'!I55+'6.รายรับ'!J55)/I54</f>
        <v>250.64398657489048</v>
      </c>
      <c r="O54" s="261">
        <f>+'6.รายรับ'!K55/'8.คำนวณ'!J54</f>
        <v>339.78704576976418</v>
      </c>
      <c r="P54" s="261">
        <f>+'6.รายรับ'!L55/'8.คำนวณ'!K54</f>
        <v>2351.7230357142857</v>
      </c>
      <c r="Q54" s="261">
        <f>+'6.รายรับ'!M55/'8.คำนวณ'!H54</f>
        <v>1.7003145620964499</v>
      </c>
      <c r="R54" s="262">
        <f>+'6.รายรับ'!Q55/'8.คำนวณ'!H54</f>
        <v>29.613576547385346</v>
      </c>
      <c r="S54" s="262">
        <f>+'6.รายรับ'!V55/'8.คำนวณ'!I54</f>
        <v>236.90572671938108</v>
      </c>
      <c r="T54" s="66"/>
      <c r="U54" s="281">
        <f>+'2.Hosp. Group'!L55</f>
        <v>21</v>
      </c>
      <c r="V54" s="63">
        <f>+DATA!L57</f>
        <v>24847</v>
      </c>
      <c r="W54" s="63">
        <f>+DATA!M57</f>
        <v>859.67049999999995</v>
      </c>
      <c r="X54" s="63">
        <f t="shared" si="1"/>
        <v>2042.8609761904761</v>
      </c>
      <c r="Y54" s="263">
        <f>+('7.รายจ่าย'!G53+'7.รายจ่าย'!K53)/'8.คำนวณ'!X54</f>
        <v>9038.757725174899</v>
      </c>
      <c r="Z54" s="263">
        <f>+'7.รายจ่าย'!L53/'8.คำนวณ'!X54</f>
        <v>82.643802964425674</v>
      </c>
      <c r="AA54" s="263">
        <f>+'7.รายจ่าย'!M53/'8.คำนวณ'!X54</f>
        <v>1246.8852260079093</v>
      </c>
      <c r="AB54" s="263">
        <f>+'7.รายจ่าย'!O53/'8.คำนวณ'!X54</f>
        <v>681.60841889329322</v>
      </c>
      <c r="AC54" s="263">
        <f>+'7.รายจ่าย'!P53/'8.คำนวณ'!X54</f>
        <v>701.02548175871141</v>
      </c>
      <c r="AD54" s="263">
        <f>+'7.รายจ่าย'!R53/'8.คำนวณ'!X54</f>
        <v>667.31095061698079</v>
      </c>
      <c r="AE54" s="263">
        <f>+'7.รายจ่าย'!S53/'8.คำนวณ'!X54</f>
        <v>394.57541134450787</v>
      </c>
      <c r="AF54" s="263">
        <f>+'7.รายจ่าย'!T53/'8.คำนวณ'!X54</f>
        <v>265.71436153831928</v>
      </c>
      <c r="AG54" s="263">
        <f>+'7.รายจ่าย'!U53/'8.คำนวณ'!X54</f>
        <v>566.37240296087555</v>
      </c>
      <c r="AH54" s="263">
        <f>+'7.รายจ่าย'!V53/'8.คำนวณ'!X54</f>
        <v>154.04544101030299</v>
      </c>
      <c r="AI54" s="263">
        <f>+'7.รายจ่าย'!Y53/'8.คำนวณ'!X54</f>
        <v>293.7057425801334</v>
      </c>
    </row>
    <row r="55" spans="1:35" s="63" customFormat="1">
      <c r="A55" s="67" t="s">
        <v>179</v>
      </c>
      <c r="B55" s="295">
        <v>14</v>
      </c>
      <c r="C55" s="237">
        <v>53</v>
      </c>
      <c r="D55" s="237">
        <v>6</v>
      </c>
      <c r="E55" s="212" t="s">
        <v>55</v>
      </c>
      <c r="F55" s="212" t="s">
        <v>171</v>
      </c>
      <c r="G55" s="282" t="s">
        <v>298</v>
      </c>
      <c r="H55" s="248">
        <f>+DATA!G58</f>
        <v>44166</v>
      </c>
      <c r="I55" s="250">
        <f>+DATA!H58</f>
        <v>41639</v>
      </c>
      <c r="J55" s="250">
        <f>+DATA!I58</f>
        <v>1446</v>
      </c>
      <c r="K55" s="250">
        <f>+DATA!J58</f>
        <v>1982</v>
      </c>
      <c r="L55" s="250">
        <f>+DATA!K58</f>
        <v>-901</v>
      </c>
      <c r="M55" s="261">
        <f>+'6.รายรับ'!G56/I55</f>
        <v>478.43668291745706</v>
      </c>
      <c r="N55" s="261">
        <f>+('6.รายรับ'!H56+'6.รายรับ'!I56+'6.รายรับ'!J56)/I55</f>
        <v>105.0328552558899</v>
      </c>
      <c r="O55" s="261">
        <f>+'6.รายรับ'!K56/'8.คำนวณ'!J55</f>
        <v>294.84284923928078</v>
      </c>
      <c r="P55" s="261">
        <f>+'6.รายรับ'!L56/'8.คำนวณ'!K55</f>
        <v>1001.5252119071645</v>
      </c>
      <c r="Q55" s="261">
        <f>+'6.รายรับ'!M56/'8.คำนวณ'!H55</f>
        <v>4.5080220078793642</v>
      </c>
      <c r="R55" s="262">
        <f>+'6.รายรับ'!Q56/'8.คำนวณ'!H55</f>
        <v>24.928338540959111</v>
      </c>
      <c r="S55" s="262">
        <f>+'6.รายรับ'!V56/'8.คำนวณ'!I55</f>
        <v>213.38639952928742</v>
      </c>
      <c r="T55" s="66"/>
      <c r="U55" s="281">
        <f>+'2.Hosp. Group'!L56</f>
        <v>21</v>
      </c>
      <c r="V55" s="63">
        <f>+DATA!L58</f>
        <v>26847</v>
      </c>
      <c r="W55" s="63">
        <f>+DATA!M58</f>
        <v>590.52459999999996</v>
      </c>
      <c r="X55" s="63">
        <f t="shared" si="1"/>
        <v>1868.9531714285713</v>
      </c>
      <c r="Y55" s="263">
        <f>+('7.รายจ่าย'!G54+'7.รายจ่าย'!K54)/'8.คำนวณ'!X55</f>
        <v>9568.5108559090859</v>
      </c>
      <c r="Z55" s="263">
        <f>+'7.รายจ่าย'!L54/'8.คำนวณ'!X55</f>
        <v>13.74459263758057</v>
      </c>
      <c r="AA55" s="263">
        <f>+'7.รายจ่าย'!M54/'8.คำนวณ'!X55</f>
        <v>1861.0797494414023</v>
      </c>
      <c r="AB55" s="263">
        <f>+'7.รายจ่าย'!O54/'8.คำนวณ'!X55</f>
        <v>823.50536307100936</v>
      </c>
      <c r="AC55" s="263">
        <f>+'7.รายจ่าย'!P54/'8.คำนวณ'!X55</f>
        <v>978.88441934668367</v>
      </c>
      <c r="AD55" s="263">
        <f>+'7.รายจ่าย'!R54/'8.คำนวณ'!X55</f>
        <v>603.00512994585324</v>
      </c>
      <c r="AE55" s="263">
        <f>+'7.รายจ่าย'!S54/'8.คำนวณ'!X55</f>
        <v>1550.4427367674932</v>
      </c>
      <c r="AF55" s="263">
        <f>+'7.รายจ่าย'!T54/'8.คำนวณ'!X55</f>
        <v>647.74763675573865</v>
      </c>
      <c r="AG55" s="263">
        <f>+'7.รายจ่าย'!U54/'8.คำนวณ'!X55</f>
        <v>392.04920230287513</v>
      </c>
      <c r="AH55" s="263">
        <f>+'7.รายจ่าย'!V54/'8.คำนวณ'!X55</f>
        <v>31.508301492106487</v>
      </c>
      <c r="AI55" s="263">
        <f>+'7.รายจ่าย'!Y54/'8.คำนวณ'!X55</f>
        <v>333.2426298963602</v>
      </c>
    </row>
    <row r="56" spans="1:35" s="63" customFormat="1">
      <c r="A56" s="67" t="s">
        <v>242</v>
      </c>
      <c r="B56" s="295">
        <v>7</v>
      </c>
      <c r="C56" s="237">
        <v>54</v>
      </c>
      <c r="D56" s="237">
        <v>6</v>
      </c>
      <c r="E56" s="212" t="s">
        <v>51</v>
      </c>
      <c r="F56" s="212" t="s">
        <v>242</v>
      </c>
      <c r="G56" s="282" t="s">
        <v>379</v>
      </c>
      <c r="H56" s="248">
        <f>+DATA!G59</f>
        <v>76638</v>
      </c>
      <c r="I56" s="250">
        <f>+DATA!H59</f>
        <v>54029</v>
      </c>
      <c r="J56" s="250">
        <f>+DATA!I59</f>
        <v>3281</v>
      </c>
      <c r="K56" s="250">
        <f>+DATA!J59</f>
        <v>3616</v>
      </c>
      <c r="L56" s="250">
        <f>+DATA!K59</f>
        <v>15712</v>
      </c>
      <c r="M56" s="261">
        <f>+'6.รายรับ'!G57/I56</f>
        <v>488.62026800421984</v>
      </c>
      <c r="N56" s="261">
        <f>+('6.รายรับ'!H57+'6.รายรับ'!I57+'6.รายรับ'!J57)/I56</f>
        <v>175.59343963427048</v>
      </c>
      <c r="O56" s="261">
        <f>+'6.รายรับ'!K57/'8.คำนวณ'!J56</f>
        <v>76.728311490399278</v>
      </c>
      <c r="P56" s="261">
        <f>+'6.รายรับ'!L57/'8.คำนวณ'!K56</f>
        <v>613.70603705752217</v>
      </c>
      <c r="Q56" s="261">
        <f>+'6.รายรับ'!M57/'8.คำนวณ'!H56</f>
        <v>3.3610088989796183</v>
      </c>
      <c r="R56" s="262">
        <f>+'6.รายรับ'!Q57/'8.คำนวณ'!H56</f>
        <v>8.1337743678070922</v>
      </c>
      <c r="S56" s="262">
        <f>+'6.รายรับ'!V57/'8.คำนวณ'!I56</f>
        <v>269.24496751744431</v>
      </c>
      <c r="T56" s="222"/>
      <c r="U56" s="281">
        <f>+'2.Hosp. Group'!L57</f>
        <v>21</v>
      </c>
      <c r="V56" s="63">
        <f>+DATA!L59</f>
        <v>35331</v>
      </c>
      <c r="W56" s="63">
        <f>+DATA!M59</f>
        <v>877.06899999999996</v>
      </c>
      <c r="X56" s="63">
        <f t="shared" si="1"/>
        <v>2559.4975714285711</v>
      </c>
      <c r="Y56" s="263">
        <f>+('7.รายจ่าย'!G55+'7.รายจ่าย'!K55)/'8.คำนวณ'!X56</f>
        <v>9727.6373956875359</v>
      </c>
      <c r="Z56" s="263">
        <f>+'7.รายจ่าย'!L55/'8.คำนวณ'!X56</f>
        <v>103.22260233774676</v>
      </c>
      <c r="AA56" s="263">
        <f>+'7.รายจ่าย'!M55/'8.คำนวณ'!X56</f>
        <v>1360.0737577793591</v>
      </c>
      <c r="AB56" s="263">
        <f>+'7.รายจ่าย'!O55/'8.คำนวณ'!X56</f>
        <v>537.15317230507799</v>
      </c>
      <c r="AC56" s="263">
        <f>+'7.รายจ่าย'!P55/'8.คำนวณ'!X56</f>
        <v>789.86013605460414</v>
      </c>
      <c r="AD56" s="263">
        <f>+'7.รายจ่าย'!R55/'8.คำนวณ'!X56</f>
        <v>748.22324950717177</v>
      </c>
      <c r="AE56" s="263">
        <f>+'7.รายจ่าย'!S55/'8.คำนวณ'!X56</f>
        <v>385.15134415610481</v>
      </c>
      <c r="AF56" s="263">
        <f>+'7.รายจ่าย'!T55/'8.คำนวณ'!X56</f>
        <v>546.55312652600401</v>
      </c>
      <c r="AG56" s="263">
        <f>+'7.รายจ่าย'!U55/'8.คำนวณ'!X56</f>
        <v>206.54239953231897</v>
      </c>
      <c r="AH56" s="263">
        <f>+'7.รายจ่าย'!V55/'8.คำนวณ'!X56</f>
        <v>46.888889967969725</v>
      </c>
      <c r="AI56" s="263">
        <f>+'7.รายจ่าย'!Y55/'8.คำนวณ'!X56</f>
        <v>2424.6787608929726</v>
      </c>
    </row>
    <row r="57" spans="1:35" s="63" customFormat="1">
      <c r="A57" s="67" t="s">
        <v>210</v>
      </c>
      <c r="B57" s="295">
        <v>69</v>
      </c>
      <c r="C57" s="237">
        <v>55</v>
      </c>
      <c r="D57" s="237">
        <v>7</v>
      </c>
      <c r="E57" s="212" t="s">
        <v>45</v>
      </c>
      <c r="F57" s="212" t="s">
        <v>184</v>
      </c>
      <c r="G57" s="282" t="s">
        <v>312</v>
      </c>
      <c r="H57" s="248">
        <f>+DATA!G60</f>
        <v>65343</v>
      </c>
      <c r="I57" s="250">
        <f>+DATA!H60</f>
        <v>51023</v>
      </c>
      <c r="J57" s="250">
        <f>+DATA!I60</f>
        <v>2363</v>
      </c>
      <c r="K57" s="250">
        <f>+DATA!J60</f>
        <v>2041</v>
      </c>
      <c r="L57" s="250">
        <f>+DATA!K60</f>
        <v>9916</v>
      </c>
      <c r="M57" s="261">
        <f>+'6.รายรับ'!G58/I57</f>
        <v>420.64824373321835</v>
      </c>
      <c r="N57" s="261">
        <f>+('6.รายรับ'!H58+'6.รายรับ'!I58+'6.รายรับ'!J58)/I57</f>
        <v>174.66310644219274</v>
      </c>
      <c r="O57" s="261">
        <f>+'6.รายรับ'!K58/'8.คำนวณ'!J57</f>
        <v>389.88870080406264</v>
      </c>
      <c r="P57" s="261">
        <f>+'6.รายรับ'!L58/'8.คำนวณ'!K57</f>
        <v>1068.0475600195982</v>
      </c>
      <c r="Q57" s="261">
        <f>+'6.รายรับ'!M58/'8.คำนวณ'!H57</f>
        <v>4.4825995133373127</v>
      </c>
      <c r="R57" s="262">
        <f>+'6.รายรับ'!Q58/'8.คำนวณ'!H57</f>
        <v>10.267174754755674</v>
      </c>
      <c r="S57" s="262">
        <f>+'6.รายรับ'!V58/'8.คำนวณ'!I57</f>
        <v>232.22004448973993</v>
      </c>
      <c r="T57" s="66"/>
      <c r="U57" s="281">
        <f>+'2.Hosp. Group'!L58</f>
        <v>21</v>
      </c>
      <c r="V57" s="63">
        <f>+DATA!L60</f>
        <v>36600</v>
      </c>
      <c r="W57" s="63">
        <f>+DATA!M60</f>
        <v>673.9665</v>
      </c>
      <c r="X57" s="63">
        <f t="shared" si="1"/>
        <v>2416.8236428571427</v>
      </c>
      <c r="Y57" s="263">
        <f>+('7.รายจ่าย'!G56+'7.รายจ่าย'!K56)/'8.คำนวณ'!X57</f>
        <v>9617.5624269056098</v>
      </c>
      <c r="Z57" s="263">
        <f>+'7.รายจ่าย'!L56/'8.คำนวณ'!X57</f>
        <v>22.420336775562944</v>
      </c>
      <c r="AA57" s="263">
        <f>+'7.รายจ่าย'!M56/'8.คำนวณ'!X57</f>
        <v>1864.4857779829138</v>
      </c>
      <c r="AB57" s="263">
        <f>+'7.รายจ่าย'!O56/'8.คำนวณ'!X57</f>
        <v>629.92009139741299</v>
      </c>
      <c r="AC57" s="263">
        <f>+'7.รายจ่าย'!P56/'8.คำนวณ'!X57</f>
        <v>791.01396398951158</v>
      </c>
      <c r="AD57" s="263">
        <f>+'7.รายจ่าย'!R56/'8.คำนวณ'!X57</f>
        <v>729.79303442880803</v>
      </c>
      <c r="AE57" s="263">
        <f>+'7.รายจ่าย'!S56/'8.คำนวณ'!X57</f>
        <v>763.41936882858442</v>
      </c>
      <c r="AF57" s="263">
        <f>+'7.รายจ่าย'!T56/'8.คำนวณ'!X57</f>
        <v>347.20394368866266</v>
      </c>
      <c r="AG57" s="263">
        <f>+'7.รายจ่าย'!U56/'8.คำนวณ'!X57</f>
        <v>430.20268486402654</v>
      </c>
      <c r="AH57" s="263">
        <f>+'7.รายจ่าย'!V56/'8.คำนวณ'!X57</f>
        <v>2.4825973619270231E-3</v>
      </c>
      <c r="AI57" s="263">
        <f>+'7.รายจ่าย'!Y56/'8.คำนวณ'!X57</f>
        <v>112.72036782871828</v>
      </c>
    </row>
    <row r="58" spans="1:35" s="63" customFormat="1">
      <c r="A58" s="67" t="s">
        <v>192</v>
      </c>
      <c r="B58" s="295">
        <v>70</v>
      </c>
      <c r="C58" s="237">
        <v>56</v>
      </c>
      <c r="D58" s="237">
        <v>7</v>
      </c>
      <c r="E58" s="212" t="s">
        <v>45</v>
      </c>
      <c r="F58" s="212" t="s">
        <v>185</v>
      </c>
      <c r="G58" s="282" t="s">
        <v>313</v>
      </c>
      <c r="H58" s="248">
        <f>+DATA!G61</f>
        <v>62332</v>
      </c>
      <c r="I58" s="250">
        <f>+DATA!H61</f>
        <v>49182</v>
      </c>
      <c r="J58" s="250">
        <f>+DATA!I61</f>
        <v>1673</v>
      </c>
      <c r="K58" s="250">
        <f>+DATA!J61</f>
        <v>1555</v>
      </c>
      <c r="L58" s="250">
        <f>+DATA!K61</f>
        <v>9922</v>
      </c>
      <c r="M58" s="261">
        <f>+'6.รายรับ'!G59/I58</f>
        <v>412.61026839087469</v>
      </c>
      <c r="N58" s="261">
        <f>+('6.รายรับ'!H59+'6.รายรับ'!I59+'6.รายรับ'!J59)/I58</f>
        <v>146.73654080761253</v>
      </c>
      <c r="O58" s="261">
        <f>+'6.รายรับ'!K59/'8.คำนวณ'!J58</f>
        <v>266.15055588762704</v>
      </c>
      <c r="P58" s="261">
        <f>+'6.รายรับ'!L59/'8.คำนวณ'!K58</f>
        <v>1145.4598070739551</v>
      </c>
      <c r="Q58" s="261">
        <f>+'6.รายรับ'!M59/'8.คำนวณ'!H58</f>
        <v>1.2154751973304241</v>
      </c>
      <c r="R58" s="262">
        <f>+'6.รายรับ'!Q59/'8.คำนวณ'!H58</f>
        <v>12.761376820894565</v>
      </c>
      <c r="S58" s="262">
        <f>+'6.รายรับ'!V59/'8.คำนวณ'!I58</f>
        <v>237.32937314464641</v>
      </c>
      <c r="T58" s="66"/>
      <c r="U58" s="281">
        <f>+'2.Hosp. Group'!L59</f>
        <v>21</v>
      </c>
      <c r="V58" s="63">
        <f>+DATA!L61</f>
        <v>28589</v>
      </c>
      <c r="W58" s="63">
        <f>+DATA!M61</f>
        <v>853.7604</v>
      </c>
      <c r="X58" s="63">
        <f t="shared" si="1"/>
        <v>2215.1413523809524</v>
      </c>
      <c r="Y58" s="263">
        <f>+('7.รายจ่าย'!G57+'7.รายจ่าย'!K57)/'8.คำนวณ'!X58</f>
        <v>10195.82278834</v>
      </c>
      <c r="Z58" s="263">
        <f>+'7.รายจ่าย'!L57/'8.คำนวณ'!X58</f>
        <v>45.573583776715402</v>
      </c>
      <c r="AA58" s="263">
        <f>+'7.รายจ่าย'!M57/'8.คำนวณ'!X58</f>
        <v>1314.8432838696369</v>
      </c>
      <c r="AB58" s="263">
        <f>+'7.รายจ่าย'!O57/'8.คำนวณ'!X58</f>
        <v>919.25852849584032</v>
      </c>
      <c r="AC58" s="263">
        <f>+'7.รายจ่าย'!P57/'8.คำนวณ'!X58</f>
        <v>613.08367456563303</v>
      </c>
      <c r="AD58" s="263">
        <f>+'7.รายจ่าย'!R57/'8.คำนวณ'!X58</f>
        <v>662.27448123035401</v>
      </c>
      <c r="AE58" s="263">
        <f>+'7.รายจ่าย'!S57/'8.คำนวณ'!X58</f>
        <v>228.51028872533476</v>
      </c>
      <c r="AF58" s="263">
        <f>+'7.รายจ่าย'!T57/'8.คำนวณ'!X58</f>
        <v>111.66330299153822</v>
      </c>
      <c r="AG58" s="263">
        <f>+'7.รายจ่าย'!U57/'8.คำนวณ'!X58</f>
        <v>280.67720794960593</v>
      </c>
      <c r="AH58" s="263">
        <f>+'7.รายจ่าย'!V57/'8.คำนวณ'!X58</f>
        <v>52.775417638402288</v>
      </c>
      <c r="AI58" s="263">
        <f>+'7.รายจ่าย'!Y57/'8.คำนวณ'!X58</f>
        <v>295.42132798731598</v>
      </c>
    </row>
    <row r="59" spans="1:35" s="63" customFormat="1">
      <c r="A59" s="67" t="s">
        <v>185</v>
      </c>
      <c r="B59" s="295">
        <v>78</v>
      </c>
      <c r="C59" s="237">
        <v>57</v>
      </c>
      <c r="D59" s="237">
        <v>7</v>
      </c>
      <c r="E59" s="212" t="s">
        <v>45</v>
      </c>
      <c r="F59" s="212" t="s">
        <v>192</v>
      </c>
      <c r="G59" s="282" t="s">
        <v>321</v>
      </c>
      <c r="H59" s="248">
        <f>+DATA!G62</f>
        <v>58586</v>
      </c>
      <c r="I59" s="250">
        <f>+DATA!H62</f>
        <v>43198</v>
      </c>
      <c r="J59" s="250">
        <f>+DATA!I62</f>
        <v>1762</v>
      </c>
      <c r="K59" s="250">
        <f>+DATA!J62</f>
        <v>2376</v>
      </c>
      <c r="L59" s="250">
        <f>+DATA!K62</f>
        <v>11250</v>
      </c>
      <c r="M59" s="261">
        <f>+'6.รายรับ'!G60/I59</f>
        <v>523.20311611648685</v>
      </c>
      <c r="N59" s="261">
        <f>+('6.รายรับ'!H60+'6.รายรับ'!I60+'6.รายรับ'!J60)/I59</f>
        <v>251.26831612574654</v>
      </c>
      <c r="O59" s="261">
        <f>+'6.รายรับ'!K60/'8.คำนวณ'!J59</f>
        <v>214.10160045402952</v>
      </c>
      <c r="P59" s="261">
        <f>+'6.รายรับ'!L60/'8.คำนวณ'!K59</f>
        <v>2090.1682954545449</v>
      </c>
      <c r="Q59" s="261">
        <f>+'6.รายรับ'!M60/'8.คำนวณ'!H59</f>
        <v>2.5239306318915782</v>
      </c>
      <c r="R59" s="262">
        <f>+'6.รายรับ'!Q60/'8.คำนวณ'!H59</f>
        <v>18.866367391526985</v>
      </c>
      <c r="S59" s="262">
        <f>+'6.รายรับ'!V60/'8.คำนวณ'!I59</f>
        <v>274.29082364924301</v>
      </c>
      <c r="T59" s="66"/>
      <c r="U59" s="281">
        <f>+'2.Hosp. Group'!L60</f>
        <v>21</v>
      </c>
      <c r="V59" s="63">
        <f>+DATA!L62</f>
        <v>34903</v>
      </c>
      <c r="W59" s="63">
        <f>+DATA!M62</f>
        <v>845.57600000000002</v>
      </c>
      <c r="X59" s="63">
        <f t="shared" si="1"/>
        <v>2507.6236190476193</v>
      </c>
      <c r="Y59" s="263">
        <f>+('7.รายจ่าย'!G58+'7.รายจ่าย'!K58)/'8.คำนวณ'!X59</f>
        <v>8888.0112672031573</v>
      </c>
      <c r="Z59" s="263">
        <f>+'7.รายจ่าย'!L58/'8.คำนวณ'!X59</f>
        <v>14.985901279025391</v>
      </c>
      <c r="AA59" s="263">
        <f>+'7.รายจ่าย'!M58/'8.คำนวณ'!X59</f>
        <v>1381.2832969389192</v>
      </c>
      <c r="AB59" s="263">
        <f>+'7.รายจ่าย'!O58/'8.คำนวณ'!X59</f>
        <v>407.12824773429958</v>
      </c>
      <c r="AC59" s="263">
        <f>+'7.รายจ่าย'!P58/'8.คำนวณ'!X59</f>
        <v>926.02852452073</v>
      </c>
      <c r="AD59" s="263">
        <f>+'7.รายจ่าย'!R58/'8.คำนวณ'!X59</f>
        <v>1668.8410606011805</v>
      </c>
      <c r="AE59" s="263">
        <f>+'7.รายจ่าย'!S58/'8.คำนวณ'!X59</f>
        <v>2852.1612835646933</v>
      </c>
      <c r="AF59" s="263">
        <f>+'7.รายจ่าย'!T58/'8.คำนวณ'!X59</f>
        <v>157.01319648182943</v>
      </c>
      <c r="AG59" s="263">
        <f>+'7.รายจ่าย'!U58/'8.คำนวณ'!X59</f>
        <v>360.1802133061056</v>
      </c>
      <c r="AH59" s="263">
        <f>+'7.รายจ่าย'!V58/'8.คำนวณ'!X59</f>
        <v>0.36330013526750876</v>
      </c>
      <c r="AI59" s="263">
        <f>+'7.รายจ่าย'!Y58/'8.คำนวณ'!X59</f>
        <v>1010.2211156242478</v>
      </c>
    </row>
    <row r="60" spans="1:35" s="63" customFormat="1">
      <c r="A60" s="67" t="s">
        <v>184</v>
      </c>
      <c r="B60" s="295">
        <v>80</v>
      </c>
      <c r="C60" s="237">
        <v>58</v>
      </c>
      <c r="D60" s="237">
        <v>7</v>
      </c>
      <c r="E60" s="212" t="s">
        <v>45</v>
      </c>
      <c r="F60" s="212" t="s">
        <v>194</v>
      </c>
      <c r="G60" s="282" t="s">
        <v>323</v>
      </c>
      <c r="H60" s="248">
        <f>+DATA!G63</f>
        <v>58641</v>
      </c>
      <c r="I60" s="250">
        <f>+DATA!H63</f>
        <v>46721</v>
      </c>
      <c r="J60" s="250">
        <f>+DATA!I63</f>
        <v>990</v>
      </c>
      <c r="K60" s="250">
        <f>+DATA!J63</f>
        <v>641</v>
      </c>
      <c r="L60" s="250">
        <f>+DATA!K63</f>
        <v>10289</v>
      </c>
      <c r="M60" s="261">
        <f>+'6.รายรับ'!G61/I60</f>
        <v>448.07042828706579</v>
      </c>
      <c r="N60" s="261">
        <f>+('6.รายรับ'!H61+'6.รายรับ'!I61+'6.รายรับ'!J61)/I60</f>
        <v>271.87765779842044</v>
      </c>
      <c r="O60" s="261">
        <f>+'6.รายรับ'!K61/'8.คำนวณ'!J60</f>
        <v>599.18719191919183</v>
      </c>
      <c r="P60" s="261">
        <f>+'6.รายรับ'!L61/'8.คำนวณ'!K60</f>
        <v>2601.9523712948512</v>
      </c>
      <c r="Q60" s="261">
        <f>+'6.รายรับ'!M61/'8.คำนวณ'!H60</f>
        <v>2.8717620777271873</v>
      </c>
      <c r="R60" s="262">
        <f>+'6.รายรับ'!Q61/'8.คำนวณ'!H60</f>
        <v>27.022217390562918</v>
      </c>
      <c r="S60" s="262">
        <f>+'6.รายรับ'!V61/'8.คำนวณ'!I60</f>
        <v>289.93986430084971</v>
      </c>
      <c r="T60" s="66"/>
      <c r="U60" s="281">
        <f>+'2.Hosp. Group'!L61</f>
        <v>21</v>
      </c>
      <c r="V60" s="63">
        <f>+DATA!L63</f>
        <v>36143</v>
      </c>
      <c r="W60" s="63">
        <f>+DATA!M63</f>
        <v>946.98599999999999</v>
      </c>
      <c r="X60" s="63">
        <f t="shared" si="1"/>
        <v>2668.0812380952379</v>
      </c>
      <c r="Y60" s="263">
        <f>+('7.รายจ่าย'!G59+'7.รายจ่าย'!K59)/'8.คำนวณ'!X60</f>
        <v>9682.1085097251816</v>
      </c>
      <c r="Z60" s="263">
        <f>+'7.รายจ่าย'!L59/'8.คำนวณ'!X60</f>
        <v>94.003884296662207</v>
      </c>
      <c r="AA60" s="263">
        <f>+'7.รายจ่าย'!M59/'8.คำนวณ'!X60</f>
        <v>1359.6784341506273</v>
      </c>
      <c r="AB60" s="263">
        <f>+'7.รายจ่าย'!O59/'8.คำนวณ'!X60</f>
        <v>353.500465628001</v>
      </c>
      <c r="AC60" s="263">
        <f>+'7.รายจ่าย'!P59/'8.คำนวณ'!X60</f>
        <v>625.92655206864731</v>
      </c>
      <c r="AD60" s="263">
        <f>+'7.รายจ่าย'!R59/'8.คำนวณ'!X60</f>
        <v>434.04680991900972</v>
      </c>
      <c r="AE60" s="263">
        <f>+'7.รายจ่าย'!S59/'8.คำนวณ'!X60</f>
        <v>249.98665725642036</v>
      </c>
      <c r="AF60" s="263">
        <f>+'7.รายจ่าย'!T59/'8.คำนวณ'!X60</f>
        <v>67.440412769611896</v>
      </c>
      <c r="AG60" s="263">
        <f>+'7.รายจ่าย'!U59/'8.คำนวณ'!X60</f>
        <v>424.78490302983215</v>
      </c>
      <c r="AH60" s="263">
        <f>+'7.รายจ่าย'!V59/'8.คำนวณ'!X60</f>
        <v>7.1060842261067734</v>
      </c>
      <c r="AI60" s="263">
        <f>+'7.รายจ่าย'!Y59/'8.คำนวณ'!X60</f>
        <v>731.48788804995695</v>
      </c>
    </row>
    <row r="61" spans="1:35" s="63" customFormat="1">
      <c r="A61" s="67" t="s">
        <v>194</v>
      </c>
      <c r="B61" s="295">
        <v>31</v>
      </c>
      <c r="C61" s="237">
        <v>59</v>
      </c>
      <c r="D61" s="237">
        <v>7</v>
      </c>
      <c r="E61" s="212" t="s">
        <v>53</v>
      </c>
      <c r="F61" s="212" t="s">
        <v>210</v>
      </c>
      <c r="G61" s="282" t="s">
        <v>342</v>
      </c>
      <c r="H61" s="248">
        <f>+DATA!G64</f>
        <v>41941</v>
      </c>
      <c r="I61" s="250">
        <f>+DATA!H64</f>
        <v>31737</v>
      </c>
      <c r="J61" s="250">
        <f>+DATA!I64</f>
        <v>2632</v>
      </c>
      <c r="K61" s="250">
        <f>+DATA!J64</f>
        <v>1168</v>
      </c>
      <c r="L61" s="250">
        <f>+DATA!K64</f>
        <v>6404</v>
      </c>
      <c r="M61" s="261">
        <f>+'6.รายรับ'!G62/I61</f>
        <v>681.02780886662242</v>
      </c>
      <c r="N61" s="261">
        <f>+('6.รายรับ'!H62+'6.รายรับ'!I62+'6.รายรับ'!J62)/I61</f>
        <v>289.96833317578853</v>
      </c>
      <c r="O61" s="261">
        <f>+'6.รายรับ'!K62/'8.คำนวณ'!J61</f>
        <v>132.16729863221883</v>
      </c>
      <c r="P61" s="261">
        <f>+'6.รายรับ'!L62/'8.คำนวณ'!K61</f>
        <v>976.53497431506855</v>
      </c>
      <c r="Q61" s="261">
        <f>+'6.รายรับ'!M62/'8.คำนวณ'!H61</f>
        <v>2.1745666531556234</v>
      </c>
      <c r="R61" s="262">
        <f>+'6.รายรับ'!Q62/'8.คำนวณ'!H61</f>
        <v>9.3920268949238217</v>
      </c>
      <c r="S61" s="262">
        <f>+'6.รายรับ'!V62/'8.คำนวณ'!I61</f>
        <v>276.5497866843117</v>
      </c>
      <c r="T61" s="66"/>
      <c r="U61" s="281">
        <f>+'2.Hosp. Group'!L62</f>
        <v>21</v>
      </c>
      <c r="V61" s="63">
        <f>+DATA!L64</f>
        <v>32549</v>
      </c>
      <c r="W61" s="63">
        <f>+DATA!M64</f>
        <v>621.72059999999999</v>
      </c>
      <c r="X61" s="63">
        <f t="shared" si="1"/>
        <v>2171.6729809523808</v>
      </c>
      <c r="Y61" s="263">
        <f>+('7.รายจ่าย'!G60+'7.รายจ่าย'!K60)/'8.คำนวณ'!X61</f>
        <v>9177.0678112226342</v>
      </c>
      <c r="Z61" s="263">
        <f>+'7.รายจ่าย'!L60/'8.คำนวณ'!X61</f>
        <v>31.268059507845834</v>
      </c>
      <c r="AA61" s="263">
        <f>+'7.รายจ่าย'!M60/'8.คำนวณ'!X61</f>
        <v>1624.2643625160736</v>
      </c>
      <c r="AB61" s="263">
        <f>+'7.รายจ่าย'!O60/'8.คำนวณ'!X61</f>
        <v>528.64693720899299</v>
      </c>
      <c r="AC61" s="263">
        <f>+'7.รายจ่าย'!P60/'8.คำนวณ'!X61</f>
        <v>988.10963658945707</v>
      </c>
      <c r="AD61" s="263">
        <f>+'7.รายจ่าย'!R60/'8.คำนวณ'!X61</f>
        <v>854.73566521326154</v>
      </c>
      <c r="AE61" s="263">
        <f>+'7.รายจ่าย'!S60/'8.คำนวณ'!X61</f>
        <v>271.08066231124172</v>
      </c>
      <c r="AF61" s="263">
        <f>+'7.รายจ่าย'!T60/'8.คำนวณ'!X61</f>
        <v>164.87008087330943</v>
      </c>
      <c r="AG61" s="263">
        <f>+'7.รายจ่าย'!U60/'8.คำนวณ'!X61</f>
        <v>437.41597299949524</v>
      </c>
      <c r="AH61" s="263">
        <f>+'7.รายจ่าย'!V60/'8.คำนวณ'!X61</f>
        <v>195.37745034426234</v>
      </c>
      <c r="AI61" s="263">
        <f>+'7.รายจ่าย'!Y60/'8.คำนวณ'!X61</f>
        <v>110.18141409811405</v>
      </c>
    </row>
    <row r="62" spans="1:35" s="63" customFormat="1">
      <c r="A62" s="67" t="s">
        <v>203</v>
      </c>
      <c r="B62" s="295">
        <v>63</v>
      </c>
      <c r="C62" s="237">
        <v>60</v>
      </c>
      <c r="D62" s="237">
        <v>8</v>
      </c>
      <c r="E62" s="212" t="s">
        <v>88</v>
      </c>
      <c r="F62" s="212" t="s">
        <v>178</v>
      </c>
      <c r="G62" s="282" t="s">
        <v>306</v>
      </c>
      <c r="H62" s="248">
        <f>+DATA!G65</f>
        <v>92282</v>
      </c>
      <c r="I62" s="250">
        <f>+DATA!H65</f>
        <v>69140</v>
      </c>
      <c r="J62" s="250">
        <f>+DATA!I65</f>
        <v>8763</v>
      </c>
      <c r="K62" s="250">
        <f>+DATA!J65</f>
        <v>4190</v>
      </c>
      <c r="L62" s="250">
        <f>+DATA!K65</f>
        <v>10189</v>
      </c>
      <c r="M62" s="261">
        <f>+'6.รายรับ'!G63/I62</f>
        <v>434.21249609487995</v>
      </c>
      <c r="N62" s="261">
        <f>+('6.รายรับ'!H63+'6.รายรับ'!I63+'6.รายรับ'!J63)/I62</f>
        <v>80.733256870118595</v>
      </c>
      <c r="O62" s="261">
        <f>+'6.รายรับ'!K63/'8.คำนวณ'!J62</f>
        <v>81.055859865342924</v>
      </c>
      <c r="P62" s="261">
        <f>+'6.รายรับ'!L63/'8.คำนวณ'!K62</f>
        <v>668.82103818615758</v>
      </c>
      <c r="Q62" s="261">
        <f>+'6.รายรับ'!M63/'8.คำนวณ'!H62</f>
        <v>0.31257449990247288</v>
      </c>
      <c r="R62" s="262">
        <f>+'6.รายรับ'!Q63/'8.คำนวณ'!H62</f>
        <v>12.809304631455754</v>
      </c>
      <c r="S62" s="262">
        <f>+'6.รายรับ'!V63/'8.คำนวณ'!I62</f>
        <v>208.25432412496386</v>
      </c>
      <c r="T62" s="66"/>
      <c r="U62" s="281">
        <f>+'2.Hosp. Group'!L63</f>
        <v>17</v>
      </c>
      <c r="V62" s="63">
        <f>+DATA!L65</f>
        <v>47081</v>
      </c>
      <c r="W62" s="63">
        <f>+DATA!M65</f>
        <v>931.71249999999998</v>
      </c>
      <c r="X62" s="63">
        <f t="shared" si="1"/>
        <v>3701.1830882352942</v>
      </c>
      <c r="Y62" s="263">
        <f>+('7.รายจ่าย'!G61+'7.รายจ่าย'!K61)/'8.คำนวณ'!X62</f>
        <v>7458.9070202314088</v>
      </c>
      <c r="Z62" s="263">
        <f>+'7.รายจ่าย'!L61/'8.คำนวณ'!X62</f>
        <v>13.24603480325945</v>
      </c>
      <c r="AA62" s="263">
        <f>+'7.รายจ่าย'!M61/'8.คำนวณ'!X62</f>
        <v>1612.6996200141884</v>
      </c>
      <c r="AB62" s="263">
        <f>+'7.รายจ่าย'!O61/'8.คำนวณ'!X62</f>
        <v>588.37281974026996</v>
      </c>
      <c r="AC62" s="263">
        <f>+'7.รายจ่าย'!P61/'8.คำนวณ'!X62</f>
        <v>542.9946836156721</v>
      </c>
      <c r="AD62" s="263">
        <f>+'7.รายจ่าย'!R61/'8.คำนวณ'!X62</f>
        <v>560.47059022661472</v>
      </c>
      <c r="AE62" s="263">
        <f>+'7.รายจ่าย'!S61/'8.คำนวณ'!X62</f>
        <v>715.43722017343816</v>
      </c>
      <c r="AF62" s="263">
        <f>+'7.รายจ่าย'!T61/'8.คำนวณ'!X62</f>
        <v>124.20579826522084</v>
      </c>
      <c r="AG62" s="263">
        <f>+'7.รายจ่าย'!U61/'8.คำนวณ'!X62</f>
        <v>410.41065080740276</v>
      </c>
      <c r="AH62" s="263">
        <f>+'7.รายจ่าย'!V61/'8.คำนวณ'!X62</f>
        <v>56.18946024611764</v>
      </c>
      <c r="AI62" s="263">
        <f>+'7.รายจ่าย'!Y61/'8.คำนวณ'!X62</f>
        <v>135.69309813296979</v>
      </c>
    </row>
    <row r="63" spans="1:35" s="63" customFormat="1">
      <c r="A63" s="67" t="s">
        <v>178</v>
      </c>
      <c r="B63" s="295">
        <v>23</v>
      </c>
      <c r="C63" s="237">
        <v>61</v>
      </c>
      <c r="D63" s="237">
        <v>8</v>
      </c>
      <c r="E63" s="212" t="s">
        <v>53</v>
      </c>
      <c r="F63" s="212" t="s">
        <v>203</v>
      </c>
      <c r="G63" s="282" t="s">
        <v>334</v>
      </c>
      <c r="H63" s="248">
        <f>+DATA!G66</f>
        <v>60627</v>
      </c>
      <c r="I63" s="250">
        <f>+DATA!H66</f>
        <v>47483</v>
      </c>
      <c r="J63" s="250">
        <f>+DATA!I66</f>
        <v>2726</v>
      </c>
      <c r="K63" s="250">
        <f>+DATA!J66</f>
        <v>3236</v>
      </c>
      <c r="L63" s="250">
        <f>+DATA!K66</f>
        <v>7182</v>
      </c>
      <c r="M63" s="261">
        <f>+'6.รายรับ'!G64/I63</f>
        <v>704.31483836320353</v>
      </c>
      <c r="N63" s="261">
        <f>+('6.รายรับ'!H64+'6.รายรับ'!I64+'6.รายรับ'!J64)/I63</f>
        <v>75.616201377335045</v>
      </c>
      <c r="O63" s="261">
        <f>+'6.รายรับ'!K64/'8.คำนวณ'!J63</f>
        <v>242.02412692589877</v>
      </c>
      <c r="P63" s="261">
        <f>+'6.รายรับ'!L64/'8.คำนวณ'!K63</f>
        <v>866.38042027194081</v>
      </c>
      <c r="Q63" s="261">
        <f>+'6.รายรับ'!M64/'8.คำนวณ'!H63</f>
        <v>4.7851782209246707</v>
      </c>
      <c r="R63" s="262">
        <f>+'6.รายรับ'!Q64/'8.คำนวณ'!H63</f>
        <v>42.012950500602038</v>
      </c>
      <c r="S63" s="262">
        <f>+'6.รายรับ'!V64/'8.คำนวณ'!I63</f>
        <v>233.17463049933662</v>
      </c>
      <c r="T63" s="66"/>
      <c r="U63" s="281">
        <f>+'2.Hosp. Group'!L64</f>
        <v>17</v>
      </c>
      <c r="V63" s="63">
        <f>+DATA!L66</f>
        <v>33872</v>
      </c>
      <c r="W63" s="63">
        <f>+DATA!M66</f>
        <v>691.79470000000003</v>
      </c>
      <c r="X63" s="63">
        <f t="shared" si="1"/>
        <v>2684.2652882352941</v>
      </c>
      <c r="Y63" s="263">
        <f>+('7.รายจ่าย'!G62+'7.รายจ่าย'!K62)/'8.คำนวณ'!X63</f>
        <v>8904.2609144319722</v>
      </c>
      <c r="Z63" s="263">
        <f>+'7.รายจ่าย'!L62/'8.คำนวณ'!X63</f>
        <v>63.717547125322596</v>
      </c>
      <c r="AA63" s="263">
        <f>+'7.รายจ่าย'!M62/'8.คำนวณ'!X63</f>
        <v>1807.6929472161248</v>
      </c>
      <c r="AB63" s="263">
        <f>+'7.รายจ่าย'!O62/'8.คำนวณ'!X63</f>
        <v>664.60080820581823</v>
      </c>
      <c r="AC63" s="263">
        <f>+'7.รายจ่าย'!P62/'8.คำนวณ'!X63</f>
        <v>577.18281676195943</v>
      </c>
      <c r="AD63" s="263">
        <f>+'7.รายจ่าย'!R62/'8.คำนวณ'!X63</f>
        <v>584.68913146502166</v>
      </c>
      <c r="AE63" s="263">
        <f>+'7.รายจ่าย'!S62/'8.คำนวณ'!X63</f>
        <v>213.93028569747813</v>
      </c>
      <c r="AF63" s="263">
        <f>+'7.รายจ่าย'!T62/'8.คำนวณ'!X63</f>
        <v>73.013982954288466</v>
      </c>
      <c r="AG63" s="263">
        <f>+'7.รายจ่าย'!U62/'8.คำนวณ'!X63</f>
        <v>335.22379622603233</v>
      </c>
      <c r="AH63" s="263">
        <f>+'7.รายจ่าย'!V62/'8.คำนวณ'!X63</f>
        <v>17.232763915972985</v>
      </c>
      <c r="AI63" s="263">
        <f>+'7.รายจ่าย'!Y62/'8.คำนวณ'!X63</f>
        <v>241.21105422693392</v>
      </c>
    </row>
    <row r="64" spans="1:35" s="63" customFormat="1">
      <c r="A64" s="67" t="s">
        <v>172</v>
      </c>
      <c r="B64" s="295">
        <v>15</v>
      </c>
      <c r="C64" s="237">
        <v>62</v>
      </c>
      <c r="D64" s="237">
        <v>8</v>
      </c>
      <c r="E64" s="212" t="s">
        <v>55</v>
      </c>
      <c r="F64" s="212" t="s">
        <v>172</v>
      </c>
      <c r="G64" s="282" t="s">
        <v>299</v>
      </c>
      <c r="H64" s="248">
        <f>+DATA!G67</f>
        <v>71579</v>
      </c>
      <c r="I64" s="250">
        <f>+DATA!H67</f>
        <v>48907</v>
      </c>
      <c r="J64" s="250">
        <f>+DATA!I67</f>
        <v>1458</v>
      </c>
      <c r="K64" s="250">
        <f>+DATA!J67</f>
        <v>2098</v>
      </c>
      <c r="L64" s="250">
        <f>+DATA!K67</f>
        <v>19116</v>
      </c>
      <c r="M64" s="261">
        <f>+'6.รายรับ'!G65/I64</f>
        <v>532.05057231071225</v>
      </c>
      <c r="N64" s="261">
        <f>+('6.รายรับ'!H65+'6.รายรับ'!I65+'6.รายรับ'!J65)/I64</f>
        <v>194.99141574825688</v>
      </c>
      <c r="O64" s="261">
        <f>+'6.รายรับ'!K65/'8.คำนวณ'!J64</f>
        <v>865.24879972565157</v>
      </c>
      <c r="P64" s="261">
        <f>+'6.รายรับ'!L65/'8.คำนวณ'!K64</f>
        <v>2132.607683508103</v>
      </c>
      <c r="Q64" s="261">
        <f>+'6.รายรับ'!M65/'8.คำนวณ'!H64</f>
        <v>3.4739518573883403</v>
      </c>
      <c r="R64" s="262">
        <f>+'6.รายรับ'!Q65/'8.คำนวณ'!H64</f>
        <v>10.277581413543079</v>
      </c>
      <c r="S64" s="262">
        <f>+'6.รายรับ'!V65/'8.คำนวณ'!I64</f>
        <v>185.66923630564131</v>
      </c>
      <c r="T64" s="66"/>
      <c r="U64" s="281">
        <f>+'2.Hosp. Group'!L65</f>
        <v>17</v>
      </c>
      <c r="V64" s="63">
        <f>+DATA!L67</f>
        <v>34262</v>
      </c>
      <c r="W64" s="63">
        <f>+DATA!M67</f>
        <v>1259.4616000000001</v>
      </c>
      <c r="X64" s="63">
        <f t="shared" si="1"/>
        <v>3274.8733647058825</v>
      </c>
      <c r="Y64" s="263">
        <f>+('7.รายจ่าย'!G63+'7.รายจ่าย'!K63)/'8.คำนวณ'!X64</f>
        <v>6702.2816291314093</v>
      </c>
      <c r="Z64" s="263">
        <f>+'7.รายจ่าย'!L63/'8.คำนวณ'!X64</f>
        <v>12.893017621703384</v>
      </c>
      <c r="AA64" s="263">
        <f>+'7.รายจ่าย'!M63/'8.คำนวณ'!X64</f>
        <v>1041.8266937495519</v>
      </c>
      <c r="AB64" s="263">
        <f>+'7.รายจ่าย'!O63/'8.คำนวณ'!X64</f>
        <v>449.48020154428161</v>
      </c>
      <c r="AC64" s="263">
        <f>+'7.รายจ่าย'!P63/'8.คำนวณ'!X64</f>
        <v>412.36571604694217</v>
      </c>
      <c r="AD64" s="263">
        <f>+'7.รายจ่าย'!R63/'8.คำนวณ'!X64</f>
        <v>880.22936430669927</v>
      </c>
      <c r="AE64" s="263">
        <f>+'7.รายจ่าย'!S63/'8.คำนวณ'!X64</f>
        <v>2379.8218318893523</v>
      </c>
      <c r="AF64" s="263">
        <f>+'7.รายจ่าย'!T63/'8.คำนวณ'!X64</f>
        <v>330.97493530023735</v>
      </c>
      <c r="AG64" s="263">
        <f>+'7.รายจ่าย'!U63/'8.คำนวณ'!X64</f>
        <v>275.85177177717611</v>
      </c>
      <c r="AH64" s="263">
        <f>+'7.รายจ่าย'!V63/'8.คำนวณ'!X64</f>
        <v>16.486689403591342</v>
      </c>
      <c r="AI64" s="263">
        <f>+'7.รายจ่าย'!Y63/'8.คำนวณ'!X64</f>
        <v>388.82647302435788</v>
      </c>
    </row>
    <row r="65" spans="1:35" s="63" customFormat="1">
      <c r="A65" s="67" t="s">
        <v>211</v>
      </c>
      <c r="B65" s="295">
        <v>38</v>
      </c>
      <c r="C65" s="237">
        <v>63</v>
      </c>
      <c r="D65" s="237">
        <v>8</v>
      </c>
      <c r="E65" s="212" t="s">
        <v>49</v>
      </c>
      <c r="F65" s="212" t="s">
        <v>224</v>
      </c>
      <c r="G65" s="282" t="s">
        <v>358</v>
      </c>
      <c r="H65" s="248">
        <f>+DATA!G68</f>
        <v>80186</v>
      </c>
      <c r="I65" s="250">
        <f>+DATA!H68</f>
        <v>54535</v>
      </c>
      <c r="J65" s="250">
        <f>+DATA!I68</f>
        <v>2793</v>
      </c>
      <c r="K65" s="250">
        <f>+DATA!J68</f>
        <v>3925</v>
      </c>
      <c r="L65" s="250">
        <f>+DATA!K68</f>
        <v>18933</v>
      </c>
      <c r="M65" s="261">
        <f>+'6.รายรับ'!G66/I65</f>
        <v>572.49765673420734</v>
      </c>
      <c r="N65" s="261">
        <f>+('6.รายรับ'!H66+'6.รายรับ'!I66+'6.รายรับ'!J66)/I65</f>
        <v>169.87934977537361</v>
      </c>
      <c r="O65" s="261">
        <f>+'6.รายรับ'!K66/'8.คำนวณ'!J65</f>
        <v>409.66758324382386</v>
      </c>
      <c r="P65" s="261">
        <f>+'6.รายรับ'!L66/'8.คำนวณ'!K65</f>
        <v>1209.8736280254775</v>
      </c>
      <c r="Q65" s="261">
        <f>+'6.รายรับ'!M66/'8.คำนวณ'!H65</f>
        <v>2.8088272266979271</v>
      </c>
      <c r="R65" s="262">
        <f>+'6.รายรับ'!Q66/'8.คำนวณ'!H65</f>
        <v>15.222400044895618</v>
      </c>
      <c r="S65" s="262">
        <f>+'6.รายรับ'!V66/'8.คำนวณ'!I65</f>
        <v>309.28094526450906</v>
      </c>
      <c r="T65" s="66"/>
      <c r="U65" s="281">
        <f>+'2.Hosp. Group'!L66</f>
        <v>17</v>
      </c>
      <c r="V65" s="63">
        <f>+DATA!L68</f>
        <v>35856</v>
      </c>
      <c r="W65" s="63">
        <f>+DATA!M68</f>
        <v>1322.8276000000001</v>
      </c>
      <c r="X65" s="63">
        <f t="shared" si="1"/>
        <v>3432.0040705882352</v>
      </c>
      <c r="Y65" s="263">
        <f>+('7.รายจ่าย'!G64+'7.รายจ่าย'!K64)/'8.คำนวณ'!X65</f>
        <v>9093.5257150353173</v>
      </c>
      <c r="Z65" s="263">
        <f>+'7.รายจ่าย'!L64/'8.คำนวณ'!X65</f>
        <v>37.549579589488076</v>
      </c>
      <c r="AA65" s="263">
        <f>+'7.รายจ่าย'!M64/'8.คำนวณ'!X65</f>
        <v>1679.3001411015741</v>
      </c>
      <c r="AB65" s="263">
        <f>+'7.รายจ่าย'!O64/'8.คำนวณ'!X65</f>
        <v>1215.4381737912788</v>
      </c>
      <c r="AC65" s="263">
        <f>+'7.รายจ่าย'!P64/'8.คำนวณ'!X65</f>
        <v>704.57701980101183</v>
      </c>
      <c r="AD65" s="263">
        <f>+'7.รายจ่าย'!R64/'8.คำนวณ'!X65</f>
        <v>707.2962677412977</v>
      </c>
      <c r="AE65" s="263">
        <f>+'7.รายจ่าย'!S64/'8.คำนวณ'!X65</f>
        <v>1896.7712497159866</v>
      </c>
      <c r="AF65" s="263">
        <f>+'7.รายจ่าย'!T64/'8.คำนวณ'!X65</f>
        <v>203.85611019397325</v>
      </c>
      <c r="AG65" s="263">
        <f>+'7.รายจ่าย'!U64/'8.คำนวณ'!X65</f>
        <v>397.82047804097971</v>
      </c>
      <c r="AH65" s="263">
        <f>+'7.รายจ่าย'!V64/'8.คำนวณ'!X65</f>
        <v>9.9970947861140953</v>
      </c>
      <c r="AI65" s="263">
        <f>+'7.รายจ่าย'!Y64/'8.คำนวณ'!X65</f>
        <v>1239.4929937454551</v>
      </c>
    </row>
    <row r="66" spans="1:35" s="63" customFormat="1">
      <c r="A66" s="67" t="s">
        <v>229</v>
      </c>
      <c r="B66" s="295">
        <v>44</v>
      </c>
      <c r="C66" s="237">
        <v>64</v>
      </c>
      <c r="D66" s="237">
        <v>8</v>
      </c>
      <c r="E66" s="212" t="s">
        <v>49</v>
      </c>
      <c r="F66" s="212" t="s">
        <v>229</v>
      </c>
      <c r="G66" s="282" t="s">
        <v>364</v>
      </c>
      <c r="H66" s="248">
        <f>+DATA!G69</f>
        <v>70847</v>
      </c>
      <c r="I66" s="250">
        <f>+DATA!H69</f>
        <v>52573</v>
      </c>
      <c r="J66" s="250">
        <f>+DATA!I69</f>
        <v>2155</v>
      </c>
      <c r="K66" s="250">
        <f>+DATA!J69</f>
        <v>1887</v>
      </c>
      <c r="L66" s="250">
        <f>+DATA!K69</f>
        <v>14232</v>
      </c>
      <c r="M66" s="261">
        <f>+'6.รายรับ'!G67/I66</f>
        <v>788.50869724002814</v>
      </c>
      <c r="N66" s="261">
        <f>+('6.รายรับ'!H67+'6.รายรับ'!I67+'6.รายรับ'!J67)/I66</f>
        <v>216.22903867003976</v>
      </c>
      <c r="O66" s="261">
        <f>+'6.รายรับ'!K67/'8.คำนวณ'!J66</f>
        <v>338.46642227378197</v>
      </c>
      <c r="P66" s="261">
        <f>+'6.รายรับ'!L67/'8.คำนวณ'!K66</f>
        <v>3051.7746210916798</v>
      </c>
      <c r="Q66" s="261">
        <f>+'6.รายรับ'!M67/'8.คำนวณ'!H66</f>
        <v>4.2807458325687753</v>
      </c>
      <c r="R66" s="262">
        <f>+'6.รายรับ'!Q67/'8.คำนวณ'!H66</f>
        <v>16.720002258387794</v>
      </c>
      <c r="S66" s="262">
        <f>+'6.รายรับ'!V67/'8.คำนวณ'!I66</f>
        <v>248.99096494398265</v>
      </c>
      <c r="T66" s="66"/>
      <c r="U66" s="281">
        <f>+'2.Hosp. Group'!L67</f>
        <v>17</v>
      </c>
      <c r="V66" s="63">
        <f>+DATA!L69</f>
        <v>36884</v>
      </c>
      <c r="W66" s="63">
        <f>+DATA!M69</f>
        <v>1927.4565</v>
      </c>
      <c r="X66" s="63">
        <f t="shared" si="1"/>
        <v>4097.1035588235291</v>
      </c>
      <c r="Y66" s="263">
        <f>+('7.รายจ่าย'!G65+'7.รายจ่าย'!K65)/'8.คำนวณ'!X66</f>
        <v>7639.5920875838829</v>
      </c>
      <c r="Z66" s="263">
        <f>+'7.รายจ่าย'!L65/'8.คำนวณ'!X66</f>
        <v>32.736660929926245</v>
      </c>
      <c r="AA66" s="263">
        <f>+'7.รายจ่าย'!M65/'8.คำนวณ'!X66</f>
        <v>1267.2867174221308</v>
      </c>
      <c r="AB66" s="263">
        <f>+'7.รายจ่าย'!O65/'8.คำนวณ'!X66</f>
        <v>676.61500867603604</v>
      </c>
      <c r="AC66" s="263">
        <f>+'7.รายจ่าย'!P65/'8.คำนวณ'!X66</f>
        <v>606.05814921432193</v>
      </c>
      <c r="AD66" s="263">
        <f>+'7.รายจ่าย'!R65/'8.คำนวณ'!X66</f>
        <v>533.48843118518437</v>
      </c>
      <c r="AE66" s="263">
        <f>+'7.รายจ่าย'!S65/'8.คำนวณ'!X66</f>
        <v>818.11163712993493</v>
      </c>
      <c r="AF66" s="263">
        <f>+'7.รายจ่าย'!T65/'8.คำนวณ'!X66</f>
        <v>483.57125260678242</v>
      </c>
      <c r="AG66" s="263">
        <f>+'7.รายจ่าย'!U65/'8.คำนวณ'!X66</f>
        <v>330.1928278299273</v>
      </c>
      <c r="AH66" s="263">
        <f>+'7.รายจ่าย'!V65/'8.คำนวณ'!X66</f>
        <v>11.37968306893074</v>
      </c>
      <c r="AI66" s="263">
        <f>+'7.รายจ่าย'!Y65/'8.คำนวณ'!X66</f>
        <v>1230.9683969638781</v>
      </c>
    </row>
    <row r="67" spans="1:35" s="63" customFormat="1">
      <c r="A67" s="67" t="s">
        <v>224</v>
      </c>
      <c r="B67" s="295">
        <v>32</v>
      </c>
      <c r="C67" s="237">
        <v>65</v>
      </c>
      <c r="D67" s="237">
        <v>8</v>
      </c>
      <c r="E67" s="212" t="s">
        <v>53</v>
      </c>
      <c r="F67" s="212" t="s">
        <v>211</v>
      </c>
      <c r="G67" s="282" t="s">
        <v>343</v>
      </c>
      <c r="H67" s="248">
        <f>+DATA!G70</f>
        <v>51589</v>
      </c>
      <c r="I67" s="250">
        <f>+DATA!H70</f>
        <v>41934</v>
      </c>
      <c r="J67" s="250">
        <f>+DATA!I70</f>
        <v>1154</v>
      </c>
      <c r="K67" s="250">
        <f>+DATA!J70</f>
        <v>2572</v>
      </c>
      <c r="L67" s="250">
        <f>+DATA!K70</f>
        <v>5929</v>
      </c>
      <c r="M67" s="261">
        <f>+'6.รายรับ'!G68/I67</f>
        <v>629.43948943578005</v>
      </c>
      <c r="N67" s="261">
        <f>+('6.รายรับ'!H68+'6.รายรับ'!I68+'6.รายรับ'!J68)/I67</f>
        <v>243.97739924643483</v>
      </c>
      <c r="O67" s="261">
        <f>+'6.รายรับ'!K68/'8.คำนวณ'!J67</f>
        <v>839.93312824956683</v>
      </c>
      <c r="P67" s="261">
        <f>+'6.รายรับ'!L68/'8.คำนวณ'!K67</f>
        <v>1957.7686197511666</v>
      </c>
      <c r="Q67" s="261">
        <f>+'6.รายรับ'!M68/'8.คำนวณ'!H67</f>
        <v>1.0728062183798872</v>
      </c>
      <c r="R67" s="262">
        <f>+'6.รายรับ'!Q68/'8.คำนวณ'!H67</f>
        <v>58.535550214192945</v>
      </c>
      <c r="S67" s="262">
        <f>+'6.รายรับ'!V68/'8.คำนวณ'!I67</f>
        <v>351.32686459674727</v>
      </c>
      <c r="T67" s="66"/>
      <c r="U67" s="281">
        <f>+'2.Hosp. Group'!L68</f>
        <v>17</v>
      </c>
      <c r="V67" s="63">
        <f>+DATA!L70</f>
        <v>38477</v>
      </c>
      <c r="W67" s="63">
        <f>+DATA!M70</f>
        <v>1085.403</v>
      </c>
      <c r="X67" s="63">
        <f t="shared" ref="X67:X90" si="2">+(V67/U67)+W67</f>
        <v>3348.7559411764705</v>
      </c>
      <c r="Y67" s="263">
        <f>+('7.รายจ่าย'!G66+'7.รายจ่าย'!K66)/'8.คำนวณ'!X67</f>
        <v>8440.4744676824757</v>
      </c>
      <c r="Z67" s="263">
        <f>+'7.รายจ่าย'!L66/'8.คำนวณ'!X67</f>
        <v>35.392845009290632</v>
      </c>
      <c r="AA67" s="263">
        <f>+'7.รายจ่าย'!M66/'8.คำนวณ'!X67</f>
        <v>1950.141038855676</v>
      </c>
      <c r="AB67" s="263">
        <f>+'7.รายจ่าย'!O66/'8.คำนวณ'!X67</f>
        <v>654.11066631223594</v>
      </c>
      <c r="AC67" s="263">
        <f>+'7.รายจ่าย'!P66/'8.คำนวณ'!X67</f>
        <v>277.98333660378989</v>
      </c>
      <c r="AD67" s="263">
        <f>+'7.รายจ่าย'!R66/'8.คำนวณ'!X67</f>
        <v>457.52665972478519</v>
      </c>
      <c r="AE67" s="263">
        <f>+'7.รายจ่าย'!S66/'8.คำนวณ'!X67</f>
        <v>161.6293899906745</v>
      </c>
      <c r="AF67" s="263">
        <f>+'7.รายจ่าย'!T66/'8.คำนวณ'!X67</f>
        <v>841.90951789980795</v>
      </c>
      <c r="AG67" s="263">
        <f>+'7.รายจ่าย'!U66/'8.คำนวณ'!X67</f>
        <v>198.50825550650933</v>
      </c>
      <c r="AH67" s="263">
        <f>+'7.รายจ่าย'!V66/'8.คำนวณ'!X67</f>
        <v>306.20228765902897</v>
      </c>
      <c r="AI67" s="263">
        <f>+'7.รายจ่าย'!Y66/'8.คำนวณ'!X67</f>
        <v>52.737038202299217</v>
      </c>
    </row>
    <row r="68" spans="1:35" s="265" customFormat="1">
      <c r="A68" s="67" t="s">
        <v>243</v>
      </c>
      <c r="B68" s="295">
        <v>65</v>
      </c>
      <c r="C68" s="237">
        <v>66</v>
      </c>
      <c r="D68" s="237">
        <v>9</v>
      </c>
      <c r="E68" s="212" t="s">
        <v>88</v>
      </c>
      <c r="F68" s="212" t="s">
        <v>180</v>
      </c>
      <c r="G68" s="282" t="s">
        <v>308</v>
      </c>
      <c r="H68" s="248">
        <f>+DATA!G71</f>
        <v>109310</v>
      </c>
      <c r="I68" s="250">
        <f>+DATA!H71</f>
        <v>81383</v>
      </c>
      <c r="J68" s="250">
        <f>+DATA!I71</f>
        <v>3939</v>
      </c>
      <c r="K68" s="250">
        <f>+DATA!J71</f>
        <v>2864</v>
      </c>
      <c r="L68" s="250">
        <f>+DATA!K71</f>
        <v>21124</v>
      </c>
      <c r="M68" s="261">
        <f>+'6.รายรับ'!G69/I68</f>
        <v>410.1292330093508</v>
      </c>
      <c r="N68" s="261">
        <f>+('6.รายรับ'!H69+'6.รายรับ'!I69+'6.รายรับ'!J69)/I68</f>
        <v>109.01586854748534</v>
      </c>
      <c r="O68" s="261">
        <f>+'6.รายรับ'!K69/'8.คำนวณ'!J68</f>
        <v>145.06336379791827</v>
      </c>
      <c r="P68" s="261">
        <f>+'6.รายรับ'!L69/'8.คำนวณ'!K68</f>
        <v>1118.9062220670392</v>
      </c>
      <c r="Q68" s="261">
        <f>+'6.รายรับ'!M69/'8.คำนวณ'!H68</f>
        <v>2.7558274631781172</v>
      </c>
      <c r="R68" s="262">
        <f>+'6.รายรับ'!Q69/'8.คำนวณ'!H68</f>
        <v>14.465373707803495</v>
      </c>
      <c r="S68" s="262">
        <f>+'6.รายรับ'!V69/'8.คำนวณ'!I68</f>
        <v>197.87468304191293</v>
      </c>
      <c r="T68" s="66"/>
      <c r="U68" s="281">
        <f>+'2.Hosp. Group'!L69</f>
        <v>17</v>
      </c>
      <c r="V68" s="63">
        <f>+DATA!L71</f>
        <v>39797</v>
      </c>
      <c r="W68" s="63">
        <f>+DATA!M71</f>
        <v>1652.7750000000001</v>
      </c>
      <c r="X68" s="63">
        <f t="shared" si="2"/>
        <v>3993.7750000000001</v>
      </c>
      <c r="Y68" s="263">
        <f>+('7.รายจ่าย'!G67+'7.รายจ่าย'!K67)/'8.คำนวณ'!X68</f>
        <v>7928.0797516134471</v>
      </c>
      <c r="Z68" s="263">
        <f>+'7.รายจ่าย'!L67/'8.คำนวณ'!X68</f>
        <v>35.569605198089526</v>
      </c>
      <c r="AA68" s="263">
        <f>+'7.รายจ่าย'!M67/'8.คำนวณ'!X68</f>
        <v>2128.2884238596316</v>
      </c>
      <c r="AB68" s="263">
        <f>+'7.รายจ่าย'!O67/'8.คำนวณ'!X68</f>
        <v>1238.9177833002611</v>
      </c>
      <c r="AC68" s="263">
        <f>+'7.รายจ่าย'!P67/'8.คำนวณ'!X68</f>
        <v>570.33323109088519</v>
      </c>
      <c r="AD68" s="263">
        <f>+'7.รายจ่าย'!R67/'8.คำนวณ'!X68</f>
        <v>682.7782160988038</v>
      </c>
      <c r="AE68" s="263">
        <f>+'7.รายจ่าย'!S67/'8.คำนวณ'!X68</f>
        <v>597.57686649848824</v>
      </c>
      <c r="AF68" s="263">
        <f>+'7.รายจ่าย'!T67/'8.คำนวณ'!X68</f>
        <v>434.19196123967924</v>
      </c>
      <c r="AG68" s="263">
        <f>+'7.รายจ่าย'!U67/'8.คำนวณ'!X68</f>
        <v>271.55465943875163</v>
      </c>
      <c r="AH68" s="263">
        <f>+'7.รายจ่าย'!V67/'8.คำนวณ'!X68</f>
        <v>71.631977264618058</v>
      </c>
      <c r="AI68" s="263">
        <f>+'7.รายจ่าย'!Y67/'8.คำนวณ'!X68</f>
        <v>0</v>
      </c>
    </row>
    <row r="69" spans="1:35" s="63" customFormat="1">
      <c r="A69" s="67" t="s">
        <v>225</v>
      </c>
      <c r="B69" s="295">
        <v>16</v>
      </c>
      <c r="C69" s="237">
        <v>67</v>
      </c>
      <c r="D69" s="237">
        <v>9</v>
      </c>
      <c r="E69" s="212" t="s">
        <v>55</v>
      </c>
      <c r="F69" s="212" t="s">
        <v>173</v>
      </c>
      <c r="G69" s="282" t="s">
        <v>300</v>
      </c>
      <c r="H69" s="248">
        <f>+DATA!G72</f>
        <v>86875</v>
      </c>
      <c r="I69" s="250">
        <f>+DATA!H72</f>
        <v>53566</v>
      </c>
      <c r="J69" s="250">
        <f>+DATA!I72</f>
        <v>464</v>
      </c>
      <c r="K69" s="250">
        <f>+DATA!J72</f>
        <v>1878</v>
      </c>
      <c r="L69" s="250">
        <f>+DATA!K72</f>
        <v>30967</v>
      </c>
      <c r="M69" s="261">
        <f>+'6.รายรับ'!G70/I69</f>
        <v>641.06865474368055</v>
      </c>
      <c r="N69" s="261">
        <f>+('6.รายรับ'!H70+'6.รายรับ'!I70+'6.รายรับ'!J70)/I69</f>
        <v>214.84491823171413</v>
      </c>
      <c r="O69" s="261">
        <f>+'6.รายรับ'!K70/'8.คำนวณ'!J69</f>
        <v>2007.8913577586209</v>
      </c>
      <c r="P69" s="261">
        <f>+'6.รายรับ'!L70/'8.คำนวณ'!K69</f>
        <v>4151.7891746538871</v>
      </c>
      <c r="Q69" s="261">
        <f>+'6.รายรับ'!M70/'8.คำนวณ'!H69</f>
        <v>3.1686791366906473</v>
      </c>
      <c r="R69" s="262">
        <f>+'6.รายรับ'!Q70/'8.คำนวณ'!H69</f>
        <v>28.278538129496404</v>
      </c>
      <c r="S69" s="262">
        <f>+'6.รายรับ'!V70/'8.คำนวณ'!I69</f>
        <v>294.27984635776426</v>
      </c>
      <c r="T69" s="66"/>
      <c r="U69" s="281">
        <f>+'2.Hosp. Group'!L70</f>
        <v>17</v>
      </c>
      <c r="V69" s="63">
        <f>+DATA!L72</f>
        <v>27968</v>
      </c>
      <c r="W69" s="63">
        <f>+DATA!M72</f>
        <v>1426.7316000000001</v>
      </c>
      <c r="X69" s="63">
        <f t="shared" si="2"/>
        <v>3071.9080705882352</v>
      </c>
      <c r="Y69" s="263">
        <f>+('7.รายจ่าย'!G68+'7.รายจ่าย'!K68)/'8.คำนวณ'!X69</f>
        <v>9945.0971474383823</v>
      </c>
      <c r="Z69" s="263">
        <f>+'7.รายจ่าย'!L68/'8.คำนวณ'!X69</f>
        <v>8.1968924269202823</v>
      </c>
      <c r="AA69" s="263">
        <f>+'7.รายจ่าย'!M68/'8.คำนวณ'!X69</f>
        <v>2650.2558972870002</v>
      </c>
      <c r="AB69" s="263">
        <f>+'7.รายจ่าย'!O68/'8.คำนวณ'!X69</f>
        <v>1578.402988821058</v>
      </c>
      <c r="AC69" s="263">
        <f>+'7.รายจ่าย'!P68/'8.คำนวณ'!X69</f>
        <v>225.66430507383521</v>
      </c>
      <c r="AD69" s="263">
        <f>+'7.รายจ่าย'!R68/'8.คำนวณ'!X69</f>
        <v>1003.41403426495</v>
      </c>
      <c r="AE69" s="263">
        <f>+'7.รายจ่าย'!S68/'8.คำนวณ'!X69</f>
        <v>858.13751565007396</v>
      </c>
      <c r="AF69" s="263">
        <f>+'7.รายจ่าย'!T68/'8.คำนวณ'!X69</f>
        <v>1141.1703799224445</v>
      </c>
      <c r="AG69" s="263">
        <f>+'7.รายจ่าย'!U68/'8.คำนวณ'!X69</f>
        <v>378.54429992018834</v>
      </c>
      <c r="AH69" s="263">
        <f>+'7.รายจ่าย'!V68/'8.คำนวณ'!X69</f>
        <v>13.494629086365201</v>
      </c>
      <c r="AI69" s="263">
        <f>+'7.รายจ่าย'!Y68/'8.คำนวณ'!X69</f>
        <v>1068.2988991176383</v>
      </c>
    </row>
    <row r="70" spans="1:35" s="63" customFormat="1">
      <c r="A70" s="67" t="s">
        <v>230</v>
      </c>
      <c r="B70" s="295">
        <v>39</v>
      </c>
      <c r="C70" s="237">
        <v>68</v>
      </c>
      <c r="D70" s="237">
        <v>9</v>
      </c>
      <c r="E70" s="212" t="s">
        <v>49</v>
      </c>
      <c r="F70" s="212" t="s">
        <v>225</v>
      </c>
      <c r="G70" s="282" t="s">
        <v>359</v>
      </c>
      <c r="H70" s="248">
        <f>+DATA!G73</f>
        <v>52326</v>
      </c>
      <c r="I70" s="250">
        <f>+DATA!H73</f>
        <v>38443</v>
      </c>
      <c r="J70" s="250">
        <f>+DATA!I73</f>
        <v>2955</v>
      </c>
      <c r="K70" s="250">
        <f>+DATA!J73</f>
        <v>2383</v>
      </c>
      <c r="L70" s="250">
        <f>+DATA!K73</f>
        <v>8545</v>
      </c>
      <c r="M70" s="261">
        <f>+'6.รายรับ'!G71/I70</f>
        <v>664.00605727960885</v>
      </c>
      <c r="N70" s="261">
        <f>+('6.รายรับ'!H71+'6.รายรับ'!I71+'6.รายรับ'!J71)/I70</f>
        <v>71.875447805842413</v>
      </c>
      <c r="O70" s="261">
        <f>+'6.รายรับ'!K71/'8.คำนวณ'!J70</f>
        <v>445.32521150592214</v>
      </c>
      <c r="P70" s="261">
        <f>+'6.รายรับ'!L71/'8.คำนวณ'!K70</f>
        <v>2494.7185018883761</v>
      </c>
      <c r="Q70" s="261">
        <f>+'6.รายรับ'!M71/'8.คำนวณ'!H70</f>
        <v>10.430611932882314</v>
      </c>
      <c r="R70" s="262">
        <f>+'6.รายรับ'!Q71/'8.คำนวณ'!H70</f>
        <v>53.742900279019992</v>
      </c>
      <c r="S70" s="262">
        <f>+'6.รายรับ'!V71/'8.คำนวณ'!I70</f>
        <v>413.47690294722054</v>
      </c>
      <c r="T70" s="66"/>
      <c r="U70" s="281">
        <f>+'2.Hosp. Group'!L71</f>
        <v>17</v>
      </c>
      <c r="V70" s="63">
        <f>+DATA!L73</f>
        <v>37902</v>
      </c>
      <c r="W70" s="63">
        <f>+DATA!M73</f>
        <v>2180.5288999999998</v>
      </c>
      <c r="X70" s="63">
        <f t="shared" si="2"/>
        <v>4410.0583117647056</v>
      </c>
      <c r="Y70" s="263">
        <f>+('7.รายจ่าย'!G69+'7.รายจ่าย'!K69)/'8.คำนวณ'!X70</f>
        <v>7311.1418989600588</v>
      </c>
      <c r="Z70" s="263">
        <f>+'7.รายจ่าย'!L69/'8.คำนวณ'!X70</f>
        <v>36.798851291166002</v>
      </c>
      <c r="AA70" s="263">
        <f>+'7.รายจ่าย'!M69/'8.คำนวณ'!X70</f>
        <v>1503.9551568527816</v>
      </c>
      <c r="AB70" s="263">
        <f>+'7.รายจ่าย'!O69/'8.คำนวณ'!X70</f>
        <v>550.86353926868787</v>
      </c>
      <c r="AC70" s="263">
        <f>+'7.รายจ่าย'!P69/'8.คำนวณ'!X70</f>
        <v>451.48205743412655</v>
      </c>
      <c r="AD70" s="263">
        <f>+'7.รายจ่าย'!R69/'8.คำนวณ'!X70</f>
        <v>554.05723173357592</v>
      </c>
      <c r="AE70" s="263">
        <f>+'7.รายจ่าย'!S69/'8.คำนวณ'!X70</f>
        <v>243.9796787107442</v>
      </c>
      <c r="AF70" s="263">
        <f>+'7.รายจ่าย'!T69/'8.คำนวณ'!X70</f>
        <v>436.50307182212759</v>
      </c>
      <c r="AG70" s="263">
        <f>+'7.รายจ่าย'!U69/'8.คำนวณ'!X70</f>
        <v>275.48935277317059</v>
      </c>
      <c r="AH70" s="263">
        <f>+'7.รายจ่าย'!V69/'8.คำนวณ'!X70</f>
        <v>6.7215891275003052</v>
      </c>
      <c r="AI70" s="263">
        <f>+'7.รายจ่าย'!Y69/'8.คำนวณ'!X70</f>
        <v>31.688220454409279</v>
      </c>
    </row>
    <row r="71" spans="1:35" s="63" customFormat="1">
      <c r="A71" s="67" t="s">
        <v>173</v>
      </c>
      <c r="B71" s="295">
        <v>45</v>
      </c>
      <c r="C71" s="237">
        <v>69</v>
      </c>
      <c r="D71" s="237">
        <v>9</v>
      </c>
      <c r="E71" s="212" t="s">
        <v>49</v>
      </c>
      <c r="F71" s="212" t="s">
        <v>230</v>
      </c>
      <c r="G71" s="282" t="s">
        <v>365</v>
      </c>
      <c r="H71" s="248">
        <f>+DATA!G74</f>
        <v>72086</v>
      </c>
      <c r="I71" s="250">
        <f>+DATA!H74</f>
        <v>52908</v>
      </c>
      <c r="J71" s="250">
        <f>+DATA!I74</f>
        <v>4213</v>
      </c>
      <c r="K71" s="250">
        <f>+DATA!J74</f>
        <v>2868</v>
      </c>
      <c r="L71" s="250">
        <f>+DATA!K74</f>
        <v>12097</v>
      </c>
      <c r="M71" s="261">
        <f>+'6.รายรับ'!G72/I71</f>
        <v>510.08860361382023</v>
      </c>
      <c r="N71" s="261">
        <f>+('6.รายรับ'!H72+'6.รายรับ'!I72+'6.รายรับ'!J72)/I71</f>
        <v>87.129105995312628</v>
      </c>
      <c r="O71" s="261">
        <f>+'6.รายรับ'!K72/'8.คำนวณ'!J71</f>
        <v>186.7360337051982</v>
      </c>
      <c r="P71" s="261">
        <f>+'6.รายรับ'!L72/'8.คำนวณ'!K71</f>
        <v>1725.739466527197</v>
      </c>
      <c r="Q71" s="261">
        <f>+'6.รายรับ'!M72/'8.คำนวณ'!H71</f>
        <v>3.4724731570623977</v>
      </c>
      <c r="R71" s="262">
        <f>+'6.รายรับ'!Q72/'8.คำนวณ'!H71</f>
        <v>16.615298116139055</v>
      </c>
      <c r="S71" s="262">
        <f>+'6.รายรับ'!V72/'8.คำนวณ'!I71</f>
        <v>327.95286761926366</v>
      </c>
      <c r="T71" s="66"/>
      <c r="U71" s="281">
        <f>+'2.Hosp. Group'!L72</f>
        <v>17</v>
      </c>
      <c r="V71" s="63">
        <f>+DATA!L74</f>
        <v>36146</v>
      </c>
      <c r="W71" s="63">
        <f>+DATA!M74</f>
        <v>1723.3747000000001</v>
      </c>
      <c r="X71" s="63">
        <f t="shared" si="2"/>
        <v>3849.6099941176471</v>
      </c>
      <c r="Y71" s="263">
        <f>+('7.รายจ่าย'!G70+'7.รายจ่าย'!K70)/'8.คำนวณ'!X71</f>
        <v>8089.7431110129928</v>
      </c>
      <c r="Z71" s="263">
        <f>+'7.รายจ่าย'!L70/'8.คำนวณ'!X71</f>
        <v>49.157706959708378</v>
      </c>
      <c r="AA71" s="263">
        <f>+'7.รายจ่าย'!M70/'8.คำนวณ'!X71</f>
        <v>1313.7063073214388</v>
      </c>
      <c r="AB71" s="263">
        <f>+'7.รายจ่าย'!O70/'8.คำนวณ'!X71</f>
        <v>598.57442273919332</v>
      </c>
      <c r="AC71" s="263">
        <f>+'7.รายจ่าย'!P70/'8.คำนวณ'!X71</f>
        <v>632.52316565073465</v>
      </c>
      <c r="AD71" s="263">
        <f>+'7.รายจ่าย'!R70/'8.คำนวณ'!X71</f>
        <v>449.35890977093464</v>
      </c>
      <c r="AE71" s="263">
        <f>+'7.รายจ่าย'!S70/'8.คำนวณ'!X71</f>
        <v>331.92141592329585</v>
      </c>
      <c r="AF71" s="263">
        <f>+'7.รายจ่าย'!T70/'8.คำนวณ'!X71</f>
        <v>218.6274457116549</v>
      </c>
      <c r="AG71" s="263">
        <f>+'7.รายจ่าย'!U70/'8.คำนวณ'!X71</f>
        <v>306.32452165333859</v>
      </c>
      <c r="AH71" s="263">
        <f>+'7.รายจ่าย'!V70/'8.คำนวณ'!X71</f>
        <v>12.569047273343422</v>
      </c>
      <c r="AI71" s="263">
        <f>+'7.รายจ่าย'!Y70/'8.คำนวณ'!X71</f>
        <v>0</v>
      </c>
    </row>
    <row r="72" spans="1:35" s="63" customFormat="1">
      <c r="A72" s="67" t="s">
        <v>180</v>
      </c>
      <c r="B72" s="295">
        <v>8</v>
      </c>
      <c r="C72" s="237">
        <v>70</v>
      </c>
      <c r="D72" s="237">
        <v>9</v>
      </c>
      <c r="E72" s="212" t="s">
        <v>51</v>
      </c>
      <c r="F72" s="212" t="s">
        <v>243</v>
      </c>
      <c r="G72" s="282" t="s">
        <v>380</v>
      </c>
      <c r="H72" s="248">
        <f>+DATA!G75</f>
        <v>69581</v>
      </c>
      <c r="I72" s="250">
        <f>+DATA!H75</f>
        <v>53438</v>
      </c>
      <c r="J72" s="250">
        <f>+DATA!I75</f>
        <v>3185</v>
      </c>
      <c r="K72" s="250">
        <f>+DATA!J75</f>
        <v>2427</v>
      </c>
      <c r="L72" s="250">
        <f>+DATA!K75</f>
        <v>10531</v>
      </c>
      <c r="M72" s="261">
        <f>+'6.รายรับ'!G73/I72</f>
        <v>619.14125173097796</v>
      </c>
      <c r="N72" s="261">
        <f>+('6.รายรับ'!H73+'6.รายรับ'!I73+'6.รายรับ'!J73)/I72</f>
        <v>292.2823636737902</v>
      </c>
      <c r="O72" s="261">
        <f>+'6.รายรับ'!K73/'8.คำนวณ'!J72</f>
        <v>439.98993406593405</v>
      </c>
      <c r="P72" s="261">
        <f>+'6.รายรับ'!L73/'8.คำนวณ'!K72</f>
        <v>2431.5094808405443</v>
      </c>
      <c r="Q72" s="261">
        <f>+'6.รายรับ'!M73/'8.คำนวณ'!H72</f>
        <v>1.5166712177174804</v>
      </c>
      <c r="R72" s="262">
        <f>+'6.รายรับ'!Q73/'8.คำนวณ'!H72</f>
        <v>29.332264411261697</v>
      </c>
      <c r="S72" s="262">
        <f>+'6.รายรับ'!V73/'8.คำนวณ'!I72</f>
        <v>278.52996051498934</v>
      </c>
      <c r="T72" s="66"/>
      <c r="U72" s="281">
        <f>+'2.Hosp. Group'!L73</f>
        <v>17</v>
      </c>
      <c r="V72" s="63">
        <f>+DATA!L75</f>
        <v>47695</v>
      </c>
      <c r="W72" s="63">
        <f>+DATA!M75</f>
        <v>1232.1446000000001</v>
      </c>
      <c r="X72" s="63">
        <f t="shared" si="2"/>
        <v>4037.7328352941176</v>
      </c>
      <c r="Y72" s="263">
        <f>+('7.รายจ่าย'!G71+'7.รายจ่าย'!K71)/'8.คำนวณ'!X72</f>
        <v>7764.1972286946557</v>
      </c>
      <c r="Z72" s="263">
        <f>+'7.รายจ่าย'!L71/'8.คำนวณ'!X72</f>
        <v>49.259913449799058</v>
      </c>
      <c r="AA72" s="263">
        <f>+'7.รายจ่าย'!M71/'8.คำนวณ'!X72</f>
        <v>1816.5317219324459</v>
      </c>
      <c r="AB72" s="263">
        <f>+'7.รายจ่าย'!O71/'8.คำนวณ'!X72</f>
        <v>617.55577739168723</v>
      </c>
      <c r="AC72" s="263">
        <f>+'7.รายจ่าย'!P71/'8.คำนวณ'!X72</f>
        <v>651.93608824003684</v>
      </c>
      <c r="AD72" s="263">
        <f>+'7.รายจ่าย'!R71/'8.คำนวณ'!X72</f>
        <v>511.05332229087173</v>
      </c>
      <c r="AE72" s="263">
        <f>+'7.รายจ่าย'!S71/'8.คำนวณ'!X72</f>
        <v>2372.7023755156761</v>
      </c>
      <c r="AF72" s="263">
        <f>+'7.รายจ่าย'!T71/'8.คำนวณ'!X72</f>
        <v>477.31711795131997</v>
      </c>
      <c r="AG72" s="263">
        <f>+'7.รายจ่าย'!U71/'8.คำนวณ'!X72</f>
        <v>408.57939772031239</v>
      </c>
      <c r="AH72" s="263">
        <f>+'7.รายจ่าย'!V71/'8.คำนวณ'!X72</f>
        <v>5.9342212517274291</v>
      </c>
      <c r="AI72" s="263">
        <f>+'7.รายจ่าย'!Y71/'8.คำนวณ'!X72</f>
        <v>1590.1189211624294</v>
      </c>
    </row>
    <row r="73" spans="1:35" s="63" customFormat="1" ht="24.6" customHeight="1">
      <c r="A73" s="67" t="s">
        <v>215</v>
      </c>
      <c r="B73" s="295">
        <v>74</v>
      </c>
      <c r="C73" s="237">
        <v>71</v>
      </c>
      <c r="D73" s="237">
        <v>10</v>
      </c>
      <c r="E73" s="212" t="s">
        <v>45</v>
      </c>
      <c r="F73" s="212" t="s">
        <v>188</v>
      </c>
      <c r="G73" s="282" t="s">
        <v>317</v>
      </c>
      <c r="H73" s="248">
        <f>+DATA!G76</f>
        <v>116249</v>
      </c>
      <c r="I73" s="250">
        <f>+DATA!H76</f>
        <v>90942</v>
      </c>
      <c r="J73" s="250">
        <f>+DATA!I76</f>
        <v>3354</v>
      </c>
      <c r="K73" s="250">
        <f>+DATA!J76</f>
        <v>3084</v>
      </c>
      <c r="L73" s="250">
        <f>+DATA!K76</f>
        <v>18869</v>
      </c>
      <c r="M73" s="261">
        <f>+'6.รายรับ'!G74/I73</f>
        <v>556.2568135734864</v>
      </c>
      <c r="N73" s="261">
        <f>+('6.รายรับ'!H74+'6.รายรับ'!I74+'6.รายรับ'!J74)/I73</f>
        <v>151.43730091706803</v>
      </c>
      <c r="O73" s="261">
        <f>+'6.รายรับ'!K74/'8.คำนวณ'!J73</f>
        <v>540.11732259988082</v>
      </c>
      <c r="P73" s="261">
        <f>+'6.รายรับ'!L74/'8.คำนวณ'!K73</f>
        <v>2777.5436154345007</v>
      </c>
      <c r="Q73" s="261">
        <f>+'6.รายรับ'!M74/'8.คำนวณ'!H73</f>
        <v>13.196814596254592</v>
      </c>
      <c r="R73" s="262">
        <f>+'6.รายรับ'!Q74/'8.คำนวณ'!H73</f>
        <v>33.97418179941333</v>
      </c>
      <c r="S73" s="262">
        <f>+'6.รายรับ'!V74/'8.คำนวณ'!I73</f>
        <v>243.50659167381409</v>
      </c>
      <c r="T73" s="66"/>
      <c r="U73" s="281">
        <f>+'2.Hosp. Group'!L74</f>
        <v>17</v>
      </c>
      <c r="V73" s="63">
        <f>+DATA!L76</f>
        <v>56925</v>
      </c>
      <c r="W73" s="63">
        <f>+DATA!M76</f>
        <v>3107.8597</v>
      </c>
      <c r="X73" s="63">
        <f t="shared" si="2"/>
        <v>6456.3891117647054</v>
      </c>
      <c r="Y73" s="263">
        <f>+('7.รายจ่าย'!G72+'7.รายจ่าย'!K72)/'8.คำนวณ'!X73</f>
        <v>7203.8084407349788</v>
      </c>
      <c r="Z73" s="263">
        <f>+'7.รายจ่าย'!L72/'8.คำนวณ'!X73</f>
        <v>24.11161987066949</v>
      </c>
      <c r="AA73" s="263">
        <f>+'7.รายจ่าย'!M72/'8.คำนวณ'!X73</f>
        <v>1743.0054702703796</v>
      </c>
      <c r="AB73" s="263">
        <f>+'7.รายจ่าย'!O72/'8.คำนวณ'!X73</f>
        <v>702.70893551518384</v>
      </c>
      <c r="AC73" s="263">
        <f>+'7.รายจ่าย'!P72/'8.คำนวณ'!X73</f>
        <v>893.90747677884565</v>
      </c>
      <c r="AD73" s="263">
        <f>+'7.รายจ่าย'!R72/'8.คำนวณ'!X73</f>
        <v>424.73535788032257</v>
      </c>
      <c r="AE73" s="263">
        <f>+'7.รายจ่าย'!S72/'8.คำนวณ'!X73</f>
        <v>525.52731275401698</v>
      </c>
      <c r="AF73" s="263">
        <f>+'7.รายจ่าย'!T72/'8.คำนวณ'!X73</f>
        <v>549.96220620127383</v>
      </c>
      <c r="AG73" s="263">
        <f>+'7.รายจ่าย'!U72/'8.คำนวณ'!X73</f>
        <v>341.27667057504033</v>
      </c>
      <c r="AH73" s="263">
        <f>+'7.รายจ่าย'!V72/'8.คำนวณ'!X73</f>
        <v>58.736988033911494</v>
      </c>
      <c r="AI73" s="263">
        <f>+'7.รายจ่าย'!Y72/'8.คำนวณ'!X73</f>
        <v>96.467543888438783</v>
      </c>
    </row>
    <row r="74" spans="1:35" s="63" customFormat="1">
      <c r="A74" s="67" t="s">
        <v>195</v>
      </c>
      <c r="B74" s="295">
        <v>79</v>
      </c>
      <c r="C74" s="237">
        <v>72</v>
      </c>
      <c r="D74" s="237">
        <v>10</v>
      </c>
      <c r="E74" s="212" t="s">
        <v>45</v>
      </c>
      <c r="F74" s="212" t="s">
        <v>193</v>
      </c>
      <c r="G74" s="282" t="s">
        <v>322</v>
      </c>
      <c r="H74" s="248">
        <f>+DATA!G77</f>
        <v>109580</v>
      </c>
      <c r="I74" s="250">
        <f>+DATA!H77</f>
        <v>86089</v>
      </c>
      <c r="J74" s="250">
        <f>+DATA!I77</f>
        <v>3489</v>
      </c>
      <c r="K74" s="250">
        <f>+DATA!J77</f>
        <v>2620</v>
      </c>
      <c r="L74" s="250">
        <f>+DATA!K77</f>
        <v>17382</v>
      </c>
      <c r="M74" s="261">
        <f>+'6.รายรับ'!G75/I74</f>
        <v>473.22427360057617</v>
      </c>
      <c r="N74" s="261">
        <f>+('6.รายรับ'!H75+'6.รายรับ'!I75+'6.รายรับ'!J75)/I74</f>
        <v>84.369093147788931</v>
      </c>
      <c r="O74" s="261">
        <f>+'6.รายรับ'!K75/'8.คำนวณ'!J74</f>
        <v>492.86342791630841</v>
      </c>
      <c r="P74" s="261">
        <f>+'6.รายรับ'!L75/'8.คำนวณ'!K74</f>
        <v>2961.5708740458012</v>
      </c>
      <c r="Q74" s="261">
        <f>+'6.รายรับ'!M75/'8.คำนวณ'!H74</f>
        <v>6.9308632962219381</v>
      </c>
      <c r="R74" s="262">
        <f>+'6.รายรับ'!Q75/'8.คำนวณ'!H74</f>
        <v>29.68727870049279</v>
      </c>
      <c r="S74" s="262">
        <f>+'6.รายรับ'!V75/'8.คำนวณ'!I74</f>
        <v>250.09131875152457</v>
      </c>
      <c r="T74" s="66"/>
      <c r="U74" s="281">
        <f>+'2.Hosp. Group'!L75</f>
        <v>17</v>
      </c>
      <c r="V74" s="63">
        <f>+DATA!L77</f>
        <v>57496</v>
      </c>
      <c r="W74" s="63">
        <f>+DATA!M77</f>
        <v>2898.7</v>
      </c>
      <c r="X74" s="63">
        <f t="shared" si="2"/>
        <v>6280.8176470588232</v>
      </c>
      <c r="Y74" s="263">
        <f>+('7.รายจ่าย'!G73+'7.รายจ่าย'!K73)/'8.คำนวณ'!X74</f>
        <v>6941.2131795317027</v>
      </c>
      <c r="Z74" s="263">
        <f>+'7.รายจ่าย'!L73/'8.คำนวณ'!X74</f>
        <v>44.435886485367682</v>
      </c>
      <c r="AA74" s="263">
        <f>+'7.รายจ่าย'!M73/'8.คำนวณ'!X74</f>
        <v>1461.6951543401526</v>
      </c>
      <c r="AB74" s="263">
        <f>+'7.รายจ่าย'!O73/'8.คำนวณ'!X74</f>
        <v>503.66966974138813</v>
      </c>
      <c r="AC74" s="263">
        <f>+'7.รายจ่าย'!P73/'8.คำนวณ'!X74</f>
        <v>356.51167185988334</v>
      </c>
      <c r="AD74" s="263">
        <f>+'7.รายจ่าย'!R73/'8.คำนวณ'!X74</f>
        <v>378.93791282326492</v>
      </c>
      <c r="AE74" s="263">
        <f>+'7.รายจ่าย'!S73/'8.คำนวณ'!X74</f>
        <v>551.96737985593859</v>
      </c>
      <c r="AF74" s="263">
        <f>+'7.รายจ่าย'!T73/'8.คำนวณ'!X74</f>
        <v>813.26735897068488</v>
      </c>
      <c r="AG74" s="263">
        <f>+'7.รายจ่าย'!U73/'8.คำนวณ'!X74</f>
        <v>280.82773917595966</v>
      </c>
      <c r="AH74" s="263">
        <f>+'7.รายจ่าย'!V73/'8.คำนวณ'!X74</f>
        <v>13.082810967848886</v>
      </c>
      <c r="AI74" s="263">
        <f>+'7.รายจ่าย'!Y73/'8.คำนวณ'!X74</f>
        <v>130.5060656209055</v>
      </c>
    </row>
    <row r="75" spans="1:35" s="63" customFormat="1">
      <c r="A75" s="67" t="s">
        <v>246</v>
      </c>
      <c r="B75" s="295">
        <v>81</v>
      </c>
      <c r="C75" s="237">
        <v>73</v>
      </c>
      <c r="D75" s="237">
        <v>10</v>
      </c>
      <c r="E75" s="212" t="s">
        <v>45</v>
      </c>
      <c r="F75" s="212" t="s">
        <v>195</v>
      </c>
      <c r="G75" s="282" t="s">
        <v>324</v>
      </c>
      <c r="H75" s="248">
        <f>+DATA!G78</f>
        <v>116147</v>
      </c>
      <c r="I75" s="250">
        <f>+DATA!H78</f>
        <v>88241</v>
      </c>
      <c r="J75" s="250">
        <f>+DATA!I78</f>
        <v>6420</v>
      </c>
      <c r="K75" s="250">
        <f>+DATA!J78</f>
        <v>2734</v>
      </c>
      <c r="L75" s="250">
        <f>+DATA!K78</f>
        <v>18752</v>
      </c>
      <c r="M75" s="261">
        <f>+'6.รายรับ'!G76/I75</f>
        <v>453.73749957502753</v>
      </c>
      <c r="N75" s="261">
        <f>+('6.รายรับ'!H76+'6.รายรับ'!I76+'6.รายรับ'!J76)/I75</f>
        <v>61.816977482122823</v>
      </c>
      <c r="O75" s="261">
        <f>+'6.รายรับ'!K76/'8.คำนวณ'!J75</f>
        <v>301.7489750778816</v>
      </c>
      <c r="P75" s="261">
        <f>+'6.รายรับ'!L76/'8.คำนวณ'!K75</f>
        <v>2110.5763606437458</v>
      </c>
      <c r="Q75" s="261">
        <f>+'6.รายรับ'!M76/'8.คำนวณ'!H75</f>
        <v>2.5454338037142588</v>
      </c>
      <c r="R75" s="262">
        <f>+'6.รายรับ'!Q76/'8.คำนวณ'!H75</f>
        <v>19.715786890750515</v>
      </c>
      <c r="S75" s="262">
        <f>+'6.รายรับ'!V76/'8.คำนวณ'!I75</f>
        <v>190.71675944288936</v>
      </c>
      <c r="T75" s="66"/>
      <c r="U75" s="281">
        <f>+'2.Hosp. Group'!L76</f>
        <v>17</v>
      </c>
      <c r="V75" s="63">
        <f>+DATA!L78</f>
        <v>51931</v>
      </c>
      <c r="W75" s="63">
        <f>+DATA!M78</f>
        <v>1808.4758999999999</v>
      </c>
      <c r="X75" s="63">
        <f t="shared" si="2"/>
        <v>4863.2406058823526</v>
      </c>
      <c r="Y75" s="263">
        <f>+('7.รายจ่าย'!G74+'7.รายจ่าย'!K74)/'8.คำนวณ'!X75</f>
        <v>7522.1609960551805</v>
      </c>
      <c r="Z75" s="263">
        <f>+'7.รายจ่าย'!L74/'8.คำนวณ'!X75</f>
        <v>40.717253380490106</v>
      </c>
      <c r="AA75" s="263">
        <f>+'7.รายจ่าย'!M74/'8.คำนวณ'!X75</f>
        <v>1665.9302565043586</v>
      </c>
      <c r="AB75" s="263">
        <f>+'7.รายจ่าย'!O74/'8.คำนวณ'!X75</f>
        <v>640.87539823346287</v>
      </c>
      <c r="AC75" s="263">
        <f>+'7.รายจ่าย'!P74/'8.คำนวณ'!X75</f>
        <v>581.97722041072871</v>
      </c>
      <c r="AD75" s="263">
        <f>+'7.รายจ่าย'!R74/'8.คำนวณ'!X75</f>
        <v>387.60625943942881</v>
      </c>
      <c r="AE75" s="263">
        <f>+'7.รายจ่าย'!S74/'8.คำนวณ'!X75</f>
        <v>1023.1113434901201</v>
      </c>
      <c r="AF75" s="263">
        <f>+'7.รายจ่าย'!T74/'8.คำนวณ'!X75</f>
        <v>607.81424148018141</v>
      </c>
      <c r="AG75" s="263">
        <f>+'7.รายจ่าย'!U74/'8.คำนวณ'!X75</f>
        <v>393.78737455095347</v>
      </c>
      <c r="AH75" s="263">
        <f>+'7.รายจ่าย'!V74/'8.คำนวณ'!X75</f>
        <v>66.09861737278321</v>
      </c>
      <c r="AI75" s="263">
        <f>+'7.รายจ่าย'!Y74/'8.คำนวณ'!X75</f>
        <v>669.28690224847571</v>
      </c>
    </row>
    <row r="76" spans="1:35" s="63" customFormat="1">
      <c r="A76" s="67" t="s">
        <v>207</v>
      </c>
      <c r="B76" s="295">
        <v>28</v>
      </c>
      <c r="C76" s="237">
        <v>74</v>
      </c>
      <c r="D76" s="237">
        <v>10</v>
      </c>
      <c r="E76" s="212" t="s">
        <v>53</v>
      </c>
      <c r="F76" s="212" t="s">
        <v>207</v>
      </c>
      <c r="G76" s="282" t="s">
        <v>339</v>
      </c>
      <c r="H76" s="248">
        <f>+DATA!G79</f>
        <v>110540</v>
      </c>
      <c r="I76" s="250">
        <f>+DATA!H79</f>
        <v>85793</v>
      </c>
      <c r="J76" s="250">
        <f>+DATA!I79</f>
        <v>4915</v>
      </c>
      <c r="K76" s="250">
        <f>+DATA!J79</f>
        <v>4811</v>
      </c>
      <c r="L76" s="250">
        <f>+DATA!K79</f>
        <v>15021</v>
      </c>
      <c r="M76" s="261">
        <f>+'6.รายรับ'!G77/I76</f>
        <v>542.99247292902692</v>
      </c>
      <c r="N76" s="261">
        <f>+('6.รายรับ'!H77+'6.รายรับ'!I77+'6.รายรับ'!J77)/I76</f>
        <v>91.231286118914127</v>
      </c>
      <c r="O76" s="261">
        <f>+'6.รายรับ'!K77/'8.คำนวณ'!J76</f>
        <v>269.10742624618513</v>
      </c>
      <c r="P76" s="261">
        <f>+'6.รายรับ'!L77/'8.คำนวณ'!K76</f>
        <v>1316.5073415090417</v>
      </c>
      <c r="Q76" s="261">
        <f>+'6.รายรับ'!M77/'8.คำนวณ'!H76</f>
        <v>4.6323502804414689</v>
      </c>
      <c r="R76" s="262">
        <f>+'6.รายรับ'!Q77/'8.คำนวณ'!H76</f>
        <v>24.083449430070562</v>
      </c>
      <c r="S76" s="262">
        <f>+'6.รายรับ'!V77/'8.คำนวณ'!I76</f>
        <v>273.15216008299046</v>
      </c>
      <c r="T76" s="66"/>
      <c r="U76" s="281">
        <f>+'2.Hosp. Group'!L77</f>
        <v>17</v>
      </c>
      <c r="V76" s="63">
        <f>+DATA!L79</f>
        <v>55220</v>
      </c>
      <c r="W76" s="63">
        <f>+DATA!M79</f>
        <v>2927.2588999999998</v>
      </c>
      <c r="X76" s="63">
        <f t="shared" si="2"/>
        <v>6175.4941941176467</v>
      </c>
      <c r="Y76" s="263">
        <f>+('7.รายจ่าย'!G75+'7.รายจ่าย'!K75)/'8.คำนวณ'!X76</f>
        <v>7453.9713799499468</v>
      </c>
      <c r="Z76" s="263">
        <f>+'7.รายจ่าย'!L75/'8.คำนวณ'!X76</f>
        <v>46.155820253463254</v>
      </c>
      <c r="AA76" s="263">
        <f>+'7.รายจ่าย'!M75/'8.คำนวณ'!X76</f>
        <v>1175.1508773034961</v>
      </c>
      <c r="AB76" s="263">
        <f>+'7.รายจ่าย'!O75/'8.คำนวณ'!X76</f>
        <v>1044.9837951668651</v>
      </c>
      <c r="AC76" s="263">
        <f>+'7.รายจ่าย'!P75/'8.คำนวณ'!X76</f>
        <v>1091.4586279459779</v>
      </c>
      <c r="AD76" s="263">
        <f>+'7.รายจ่าย'!R75/'8.คำนวณ'!X76</f>
        <v>1140.5813297839875</v>
      </c>
      <c r="AE76" s="263">
        <f>+'7.รายจ่าย'!S75/'8.คำนวณ'!X76</f>
        <v>437.73038805135377</v>
      </c>
      <c r="AF76" s="263">
        <f>+'7.รายจ่าย'!T75/'8.คำนวณ'!X76</f>
        <v>361.5567968838518</v>
      </c>
      <c r="AG76" s="263">
        <f>+'7.รายจ่าย'!U75/'8.คำนวณ'!X76</f>
        <v>290.93049617168384</v>
      </c>
      <c r="AH76" s="263">
        <f>+'7.รายจ่าย'!V75/'8.คำนวณ'!X76</f>
        <v>5.647755289483082</v>
      </c>
      <c r="AI76" s="263">
        <f>+'7.รายจ่าย'!Y75/'8.คำนวณ'!X76</f>
        <v>156.81028425585978</v>
      </c>
    </row>
    <row r="77" spans="1:35" s="63" customFormat="1">
      <c r="A77" s="67" t="s">
        <v>188</v>
      </c>
      <c r="B77" s="295">
        <v>54</v>
      </c>
      <c r="C77" s="237">
        <v>75</v>
      </c>
      <c r="D77" s="237">
        <v>10</v>
      </c>
      <c r="E77" s="212" t="s">
        <v>47</v>
      </c>
      <c r="F77" s="212" t="s">
        <v>215</v>
      </c>
      <c r="G77" s="282" t="s">
        <v>347</v>
      </c>
      <c r="H77" s="248">
        <f>+DATA!G80</f>
        <v>98135</v>
      </c>
      <c r="I77" s="250">
        <f>+DATA!H80</f>
        <v>59176</v>
      </c>
      <c r="J77" s="250">
        <f>+DATA!I80</f>
        <v>5095</v>
      </c>
      <c r="K77" s="250">
        <f>+DATA!J80</f>
        <v>3010</v>
      </c>
      <c r="L77" s="250">
        <f>+DATA!K80</f>
        <v>30854</v>
      </c>
      <c r="M77" s="261">
        <f>+'6.รายรับ'!G78/I77</f>
        <v>391.83963566310661</v>
      </c>
      <c r="N77" s="261">
        <f>+('6.รายรับ'!H78+'6.รายรับ'!I78+'6.รายรับ'!J78)/I77</f>
        <v>113.06233219548464</v>
      </c>
      <c r="O77" s="261">
        <f>+'6.รายรับ'!K78/'8.คำนวณ'!J77</f>
        <v>389.95900294406283</v>
      </c>
      <c r="P77" s="261">
        <f>+'6.รายรับ'!L78/'8.คำนวณ'!K77</f>
        <v>1768.2696544850498</v>
      </c>
      <c r="Q77" s="261">
        <f>+'6.รายรับ'!M78/'8.คำนวณ'!H77</f>
        <v>6.2698496968461805</v>
      </c>
      <c r="R77" s="262">
        <f>+'6.รายรับ'!Q78/'8.คำนวณ'!H77</f>
        <v>33.491194782697306</v>
      </c>
      <c r="S77" s="262">
        <f>+'6.รายรับ'!V78/'8.คำนวณ'!I77</f>
        <v>371.54758128295259</v>
      </c>
      <c r="T77" s="66"/>
      <c r="U77" s="281">
        <f>+'2.Hosp. Group'!L78</f>
        <v>17</v>
      </c>
      <c r="V77" s="63">
        <f>+DATA!L80</f>
        <v>36721</v>
      </c>
      <c r="W77" s="63">
        <f>+DATA!M80</f>
        <v>2187.6907999999999</v>
      </c>
      <c r="X77" s="63">
        <f t="shared" si="2"/>
        <v>4347.7496235294111</v>
      </c>
      <c r="Y77" s="263">
        <f>+('7.รายจ่าย'!G76+'7.รายจ่าย'!K76)/'8.คำนวณ'!X77</f>
        <v>9961.5070071219398</v>
      </c>
      <c r="Z77" s="263">
        <f>+'7.รายจ่าย'!L76/'8.คำนวณ'!X77</f>
        <v>98.72624625784097</v>
      </c>
      <c r="AA77" s="263">
        <f>+'7.รายจ่าย'!M76/'8.คำนวณ'!X77</f>
        <v>2016.4071276218685</v>
      </c>
      <c r="AB77" s="263">
        <f>+'7.รายจ่าย'!O76/'8.คำนวณ'!X77</f>
        <v>523.11270356771843</v>
      </c>
      <c r="AC77" s="263">
        <f>+'7.รายจ่าย'!P76/'8.คำนวณ'!X77</f>
        <v>769.54611229060504</v>
      </c>
      <c r="AD77" s="263">
        <f>+'7.รายจ่าย'!R76/'8.คำนวณ'!X77</f>
        <v>647.33603443228753</v>
      </c>
      <c r="AE77" s="263">
        <f>+'7.รายจ่าย'!S76/'8.คำนวณ'!X77</f>
        <v>640.96607470642869</v>
      </c>
      <c r="AF77" s="263">
        <f>+'7.รายจ่าย'!T76/'8.คำนวณ'!X77</f>
        <v>549.19091639450926</v>
      </c>
      <c r="AG77" s="263">
        <f>+'7.รายจ่าย'!U76/'8.คำนวณ'!X77</f>
        <v>372.8026773271792</v>
      </c>
      <c r="AH77" s="263">
        <f>+'7.รายจ่าย'!V76/'8.คำนวณ'!X77</f>
        <v>102.76468948027903</v>
      </c>
      <c r="AI77" s="263">
        <f>+'7.รายจ่าย'!Y76/'8.คำนวณ'!X77</f>
        <v>2.0018816062675056</v>
      </c>
    </row>
    <row r="78" spans="1:35" s="63" customFormat="1">
      <c r="A78" s="67" t="s">
        <v>193</v>
      </c>
      <c r="B78" s="295">
        <v>86</v>
      </c>
      <c r="C78" s="237">
        <v>76</v>
      </c>
      <c r="D78" s="237">
        <v>10</v>
      </c>
      <c r="E78" s="212" t="s">
        <v>45</v>
      </c>
      <c r="F78" s="212" t="s">
        <v>200</v>
      </c>
      <c r="G78" s="282" t="s">
        <v>329</v>
      </c>
      <c r="H78" s="248">
        <f>+DATA!G81</f>
        <v>126966</v>
      </c>
      <c r="I78" s="250">
        <f>+DATA!H81</f>
        <v>97831</v>
      </c>
      <c r="J78" s="250">
        <f>+DATA!I81</f>
        <v>6698</v>
      </c>
      <c r="K78" s="250">
        <f>+DATA!J81</f>
        <v>3815</v>
      </c>
      <c r="L78" s="250">
        <f>+DATA!K81</f>
        <v>18622</v>
      </c>
      <c r="M78" s="261">
        <f>+'6.รายรับ'!G79/I78</f>
        <v>578.7560549314635</v>
      </c>
      <c r="N78" s="261">
        <f>+('6.รายรับ'!H79+'6.รายรับ'!I79+'6.รายรับ'!J79)/I78</f>
        <v>236.93936492522818</v>
      </c>
      <c r="O78" s="261">
        <f>+'6.รายรับ'!K79/'8.คำนวณ'!J78</f>
        <v>445.81668557778437</v>
      </c>
      <c r="P78" s="261">
        <f>+'6.รายรับ'!L79/'8.คำนวณ'!K78</f>
        <v>2272.1925845347314</v>
      </c>
      <c r="Q78" s="261">
        <f>+'6.รายรับ'!M79/'8.คำนวณ'!H78</f>
        <v>12.47029913520155</v>
      </c>
      <c r="R78" s="262">
        <f>+'6.รายรับ'!Q79/'8.คำนวณ'!H78</f>
        <v>27.463665469495769</v>
      </c>
      <c r="S78" s="262">
        <f>+'6.รายรับ'!V79/'8.คำนวณ'!I78</f>
        <v>213.1144013656203</v>
      </c>
      <c r="T78" s="66"/>
      <c r="U78" s="281">
        <f>+'2.Hosp. Group'!L79</f>
        <v>17</v>
      </c>
      <c r="V78" s="63">
        <f>+DATA!L81</f>
        <v>73963</v>
      </c>
      <c r="W78" s="63">
        <f>+DATA!M81</f>
        <v>3015.9310999999998</v>
      </c>
      <c r="X78" s="63">
        <f t="shared" si="2"/>
        <v>7366.6958058823529</v>
      </c>
      <c r="Y78" s="263">
        <f>+('7.รายจ่าย'!G77+'7.รายจ่าย'!K77)/'8.คำนวณ'!X78</f>
        <v>6862.5354177964218</v>
      </c>
      <c r="Z78" s="263">
        <f>+'7.รายจ่าย'!L77/'8.คำนวณ'!X78</f>
        <v>82.996618309091104</v>
      </c>
      <c r="AA78" s="263">
        <f>+'7.รายจ่าย'!M77/'8.คำนวณ'!X78</f>
        <v>1427.1646633766136</v>
      </c>
      <c r="AB78" s="263">
        <f>+'7.รายจ่าย'!O77/'8.คำนวณ'!X78</f>
        <v>526.88187109622402</v>
      </c>
      <c r="AC78" s="263">
        <f>+'7.รายจ่าย'!P77/'8.คำนวณ'!X78</f>
        <v>948.33084249543504</v>
      </c>
      <c r="AD78" s="263">
        <f>+'7.รายจ่าย'!R77/'8.คำนวณ'!X78</f>
        <v>727.34875596756376</v>
      </c>
      <c r="AE78" s="263">
        <f>+'7.รายจ่าย'!S77/'8.คำนวณ'!X78</f>
        <v>441.56871353402931</v>
      </c>
      <c r="AF78" s="263">
        <f>+'7.รายจ่าย'!T77/'8.คำนวณ'!X78</f>
        <v>277.67225006992061</v>
      </c>
      <c r="AG78" s="263">
        <f>+'7.รายจ่าย'!U77/'8.คำนวณ'!X78</f>
        <v>294.07790508604</v>
      </c>
      <c r="AH78" s="263">
        <f>+'7.รายจ่าย'!V77/'8.คำนวณ'!X78</f>
        <v>3.2036072374748051E-2</v>
      </c>
      <c r="AI78" s="263">
        <f>+'7.รายจ่าย'!Y77/'8.คำนวณ'!X78</f>
        <v>198.38301030877929</v>
      </c>
    </row>
    <row r="79" spans="1:35" s="63" customFormat="1">
      <c r="A79" s="67" t="s">
        <v>200</v>
      </c>
      <c r="B79" s="295">
        <v>11</v>
      </c>
      <c r="C79" s="237">
        <v>77</v>
      </c>
      <c r="D79" s="237">
        <v>10</v>
      </c>
      <c r="E79" s="212" t="s">
        <v>51</v>
      </c>
      <c r="F79" s="212" t="s">
        <v>246</v>
      </c>
      <c r="G79" s="282" t="s">
        <v>383</v>
      </c>
      <c r="H79" s="248">
        <f>+DATA!G82</f>
        <v>81715</v>
      </c>
      <c r="I79" s="250">
        <f>+DATA!H82</f>
        <v>60381</v>
      </c>
      <c r="J79" s="250">
        <f>+DATA!I82</f>
        <v>3101</v>
      </c>
      <c r="K79" s="250">
        <f>+DATA!J82</f>
        <v>2833</v>
      </c>
      <c r="L79" s="250">
        <f>+DATA!K82</f>
        <v>15400</v>
      </c>
      <c r="M79" s="261">
        <f>+'6.รายรับ'!G80/I79</f>
        <v>672.4408956459813</v>
      </c>
      <c r="N79" s="261">
        <f>+('6.รายรับ'!H80+'6.รายรับ'!I80+'6.รายรับ'!J80)/I79</f>
        <v>193.06650982925092</v>
      </c>
      <c r="O79" s="261">
        <f>+'6.รายรับ'!K80/'8.คำนวณ'!J79</f>
        <v>514.26080296678492</v>
      </c>
      <c r="P79" s="261">
        <f>+'6.รายรับ'!L80/'8.คำนวณ'!K79</f>
        <v>3910.7856900811867</v>
      </c>
      <c r="Q79" s="261">
        <f>+'6.รายรับ'!M80/'8.คำนวณ'!H79</f>
        <v>5.243780211711436</v>
      </c>
      <c r="R79" s="262">
        <f>+'6.รายรับ'!Q80/'8.คำนวณ'!H79</f>
        <v>61.051367557975894</v>
      </c>
      <c r="S79" s="262">
        <f>+'6.รายรับ'!V80/'8.คำนวณ'!I79</f>
        <v>335.65560060283866</v>
      </c>
      <c r="T79" s="66"/>
      <c r="U79" s="281">
        <f>+'2.Hosp. Group'!L80</f>
        <v>17</v>
      </c>
      <c r="V79" s="63">
        <f>+DATA!L82</f>
        <v>45691</v>
      </c>
      <c r="W79" s="63">
        <f>+DATA!M82</f>
        <v>2991.67</v>
      </c>
      <c r="X79" s="63">
        <f t="shared" si="2"/>
        <v>5679.3758823529406</v>
      </c>
      <c r="Y79" s="263">
        <f>+('7.รายจ่าย'!G78+'7.รายจ่าย'!K78)/'8.คำนวณ'!X79</f>
        <v>6725.5521084079355</v>
      </c>
      <c r="Z79" s="263">
        <f>+'7.รายจ่าย'!L78/'8.คำนวณ'!X79</f>
        <v>64.022515419310267</v>
      </c>
      <c r="AA79" s="263">
        <f>+'7.รายจ่าย'!M78/'8.คำนวณ'!X79</f>
        <v>1574.0020444458532</v>
      </c>
      <c r="AB79" s="263">
        <f>+'7.รายจ่าย'!O78/'8.คำนวณ'!X79</f>
        <v>884.33412298099449</v>
      </c>
      <c r="AC79" s="263">
        <f>+'7.รายจ่าย'!P78/'8.คำนวณ'!X79</f>
        <v>850.94878382970626</v>
      </c>
      <c r="AD79" s="263">
        <f>+'7.รายจ่าย'!R78/'8.คำนวณ'!X79</f>
        <v>525.83401096578655</v>
      </c>
      <c r="AE79" s="263">
        <f>+'7.รายจ่าย'!S78/'8.คำนวณ'!X79</f>
        <v>1471.8330751753067</v>
      </c>
      <c r="AF79" s="263">
        <f>+'7.รายจ่าย'!T78/'8.คำนวณ'!X79</f>
        <v>574.4127642857195</v>
      </c>
      <c r="AG79" s="263">
        <f>+'7.รายจ่าย'!U78/'8.คำนวณ'!X79</f>
        <v>306.54967307406088</v>
      </c>
      <c r="AH79" s="263">
        <f>+'7.รายจ่าย'!V78/'8.คำนวณ'!X79</f>
        <v>79.215218242186722</v>
      </c>
      <c r="AI79" s="263">
        <f>+'7.รายจ่าย'!Y78/'8.คำนวณ'!X79</f>
        <v>248.5519605043595</v>
      </c>
    </row>
    <row r="80" spans="1:35" s="63" customFormat="1">
      <c r="A80" s="67" t="s">
        <v>227</v>
      </c>
      <c r="B80" s="295">
        <v>71</v>
      </c>
      <c r="C80" s="237">
        <v>78</v>
      </c>
      <c r="D80" s="237">
        <v>11</v>
      </c>
      <c r="E80" s="212" t="s">
        <v>45</v>
      </c>
      <c r="F80" s="212" t="s">
        <v>186</v>
      </c>
      <c r="G80" s="282" t="s">
        <v>314</v>
      </c>
      <c r="H80" s="248">
        <f>+DATA!G83</f>
        <v>117345</v>
      </c>
      <c r="I80" s="250">
        <f>+DATA!H83</f>
        <v>83829</v>
      </c>
      <c r="J80" s="250">
        <f>+DATA!I83</f>
        <v>3827</v>
      </c>
      <c r="K80" s="250">
        <f>+DATA!J83</f>
        <v>3745</v>
      </c>
      <c r="L80" s="250">
        <f>+DATA!K83</f>
        <v>25944</v>
      </c>
      <c r="M80" s="261">
        <f>+'6.รายรับ'!G81/I80</f>
        <v>954.96732944446421</v>
      </c>
      <c r="N80" s="261">
        <f>+('6.รายรับ'!H81+'6.รายรับ'!I81+'6.รายรับ'!J81)/I80</f>
        <v>346.1719121067888</v>
      </c>
      <c r="O80" s="261">
        <f>+'6.รายรับ'!K81/'8.คำนวณ'!J80</f>
        <v>1057.5670237784166</v>
      </c>
      <c r="P80" s="261">
        <f>+'6.รายรับ'!L81/'8.คำนวณ'!K80</f>
        <v>5500.680186915888</v>
      </c>
      <c r="Q80" s="261">
        <f>+'6.รายรับ'!M81/'8.คำนวณ'!H80</f>
        <v>16.814112233158635</v>
      </c>
      <c r="R80" s="262">
        <f>+'6.รายรับ'!Q81/'8.คำนวณ'!H80</f>
        <v>54.443482040138058</v>
      </c>
      <c r="S80" s="262">
        <f>+'6.รายรับ'!V81/'8.คำนวณ'!I80</f>
        <v>444.88552648844666</v>
      </c>
      <c r="T80" s="66"/>
      <c r="U80" s="281">
        <f>+'2.Hosp. Group'!L81</f>
        <v>17</v>
      </c>
      <c r="V80" s="63">
        <f>+DATA!L83</f>
        <v>84360</v>
      </c>
      <c r="W80" s="63">
        <f>+DATA!M83</f>
        <v>7341.78</v>
      </c>
      <c r="X80" s="63">
        <f t="shared" si="2"/>
        <v>12304.132941176471</v>
      </c>
      <c r="Y80" s="263">
        <f>+('7.รายจ่าย'!G79+'7.รายจ่าย'!K79)/'8.คำนวณ'!X80</f>
        <v>6690.5065276488158</v>
      </c>
      <c r="Z80" s="263">
        <f>+'7.รายจ่าย'!L79/'8.คำนวณ'!X80</f>
        <v>114.80693412151422</v>
      </c>
      <c r="AA80" s="263">
        <f>+'7.รายจ่าย'!M79/'8.คำนวณ'!X80</f>
        <v>1885.4356484043192</v>
      </c>
      <c r="AB80" s="263">
        <f>+'7.รายจ่าย'!O79/'8.คำนวณ'!X80</f>
        <v>871.04904516540728</v>
      </c>
      <c r="AC80" s="263">
        <f>+'7.รายจ่าย'!P79/'8.คำนวณ'!X80</f>
        <v>545.95648081137347</v>
      </c>
      <c r="AD80" s="263">
        <f>+'7.รายจ่าย'!R79/'8.คำนวณ'!X80</f>
        <v>294.34533642593357</v>
      </c>
      <c r="AE80" s="263">
        <f>+'7.รายจ่าย'!S79/'8.คำนวณ'!X80</f>
        <v>1650.6693081989763</v>
      </c>
      <c r="AF80" s="263">
        <f>+'7.รายจ่าย'!T79/'8.คำนวณ'!X80</f>
        <v>407.67449230115221</v>
      </c>
      <c r="AG80" s="263">
        <f>+'7.รายจ่าย'!U79/'8.คำนวณ'!X80</f>
        <v>354.38387498299227</v>
      </c>
      <c r="AH80" s="263">
        <f>+'7.รายจ่าย'!V79/'8.คำนวณ'!X80</f>
        <v>38.310588178262051</v>
      </c>
      <c r="AI80" s="263">
        <f>+'7.รายจ่าย'!Y79/'8.คำนวณ'!X80</f>
        <v>122.54789892215078</v>
      </c>
    </row>
    <row r="81" spans="1:35" s="63" customFormat="1">
      <c r="A81" s="67" t="s">
        <v>186</v>
      </c>
      <c r="B81" s="295">
        <v>13</v>
      </c>
      <c r="C81" s="237">
        <v>79</v>
      </c>
      <c r="D81" s="237">
        <v>11</v>
      </c>
      <c r="E81" s="212" t="s">
        <v>55</v>
      </c>
      <c r="F81" s="212" t="s">
        <v>170</v>
      </c>
      <c r="G81" s="282" t="s">
        <v>297</v>
      </c>
      <c r="H81" s="248">
        <f>+DATA!G84</f>
        <v>92913</v>
      </c>
      <c r="I81" s="250">
        <f>+DATA!H84</f>
        <v>76101</v>
      </c>
      <c r="J81" s="250">
        <f>+DATA!I84</f>
        <v>5827</v>
      </c>
      <c r="K81" s="250">
        <f>+DATA!J84</f>
        <v>5009</v>
      </c>
      <c r="L81" s="250">
        <f>+DATA!K84</f>
        <v>5976</v>
      </c>
      <c r="M81" s="261">
        <f>+'6.รายรับ'!G82/I81</f>
        <v>1116.2373879449676</v>
      </c>
      <c r="N81" s="261">
        <f>+('6.รายรับ'!H82+'6.รายรับ'!I82+'6.รายรับ'!J82)/I81</f>
        <v>517.65376788741276</v>
      </c>
      <c r="O81" s="261">
        <f>+'6.รายรับ'!K82/'8.คำนวณ'!J81</f>
        <v>764.47124249184844</v>
      </c>
      <c r="P81" s="261">
        <f>+'6.รายรับ'!L82/'8.คำนวณ'!K81</f>
        <v>3925.1437931722903</v>
      </c>
      <c r="Q81" s="261">
        <f>+'6.รายรับ'!M82/'8.คำนวณ'!H81</f>
        <v>46.163779019082369</v>
      </c>
      <c r="R81" s="262">
        <f>+'6.รายรับ'!Q82/'8.คำนวณ'!H81</f>
        <v>104.30267777383142</v>
      </c>
      <c r="S81" s="262">
        <f>+'6.รายรับ'!V82/'8.คำนวณ'!I81</f>
        <v>476.00892301021008</v>
      </c>
      <c r="T81" s="66"/>
      <c r="U81" s="281">
        <f>+'2.Hosp. Group'!L82</f>
        <v>17</v>
      </c>
      <c r="V81" s="63">
        <f>+DATA!L84</f>
        <v>62864</v>
      </c>
      <c r="W81" s="63">
        <f>+DATA!M84</f>
        <v>7729.8297000000002</v>
      </c>
      <c r="X81" s="63">
        <f t="shared" si="2"/>
        <v>11427.712052941177</v>
      </c>
      <c r="Y81" s="263">
        <f>+('7.รายจ่าย'!G80+'7.รายจ่าย'!K80)/'8.คำนวณ'!X81</f>
        <v>7153.9982632795545</v>
      </c>
      <c r="Z81" s="263">
        <f>+'7.รายจ่าย'!L80/'8.คำนวณ'!X81</f>
        <v>67.570656000320099</v>
      </c>
      <c r="AA81" s="263">
        <f>+'7.รายจ่าย'!M80/'8.คำนวณ'!X81</f>
        <v>2287.4825729680606</v>
      </c>
      <c r="AB81" s="263">
        <f>+'7.รายจ่าย'!O80/'8.คำนวณ'!X81</f>
        <v>1511.9499948857294</v>
      </c>
      <c r="AC81" s="263">
        <f>+'7.รายจ่าย'!P80/'8.คำนวณ'!X81</f>
        <v>484.5960490030651</v>
      </c>
      <c r="AD81" s="263">
        <f>+'7.รายจ่าย'!R80/'8.คำนวณ'!X81</f>
        <v>602.80575132509057</v>
      </c>
      <c r="AE81" s="263">
        <f>+'7.รายจ่าย'!S80/'8.คำนวณ'!X81</f>
        <v>1086.0961190219698</v>
      </c>
      <c r="AF81" s="263">
        <f>+'7.รายจ่าย'!T80/'8.คำนวณ'!X81</f>
        <v>932.94729081452806</v>
      </c>
      <c r="AG81" s="263">
        <f>+'7.รายจ่าย'!U80/'8.คำนวณ'!X81</f>
        <v>408.10029675185109</v>
      </c>
      <c r="AH81" s="263">
        <f>+'7.รายจ่าย'!V80/'8.คำนวณ'!X81</f>
        <v>39.272505985526003</v>
      </c>
      <c r="AI81" s="263">
        <f>+'7.รายจ่าย'!Y80/'8.คำนวณ'!X81</f>
        <v>522.55953443130909</v>
      </c>
    </row>
    <row r="82" spans="1:35" s="63" customFormat="1">
      <c r="A82" s="67" t="s">
        <v>218</v>
      </c>
      <c r="B82" s="295">
        <v>42</v>
      </c>
      <c r="C82" s="237">
        <v>80</v>
      </c>
      <c r="D82" s="237">
        <v>11</v>
      </c>
      <c r="E82" s="212" t="s">
        <v>49</v>
      </c>
      <c r="F82" s="212" t="s">
        <v>227</v>
      </c>
      <c r="G82" s="282" t="s">
        <v>362</v>
      </c>
      <c r="H82" s="248">
        <f>+DATA!G85</f>
        <v>126370</v>
      </c>
      <c r="I82" s="250">
        <f>+DATA!H85</f>
        <v>91963</v>
      </c>
      <c r="J82" s="250">
        <f>+DATA!I85</f>
        <v>6636</v>
      </c>
      <c r="K82" s="250">
        <f>+DATA!J85</f>
        <v>4420</v>
      </c>
      <c r="L82" s="250">
        <f>+DATA!K85</f>
        <v>23351</v>
      </c>
      <c r="M82" s="261">
        <f>+'6.รายรับ'!G83/I82</f>
        <v>590.62369790024263</v>
      </c>
      <c r="N82" s="261">
        <f>+('6.รายรับ'!H83+'6.รายรับ'!I83+'6.รายรับ'!J83)/I82</f>
        <v>421.17170090144953</v>
      </c>
      <c r="O82" s="261">
        <f>+'6.รายรับ'!K83/'8.คำนวณ'!J82</f>
        <v>865.04263261000608</v>
      </c>
      <c r="P82" s="261">
        <f>+'6.รายรับ'!L83/'8.คำนวณ'!K82</f>
        <v>4646.5089864253387</v>
      </c>
      <c r="Q82" s="261">
        <f>+'6.รายรับ'!M83/'8.คำนวณ'!H82</f>
        <v>18.112074226477802</v>
      </c>
      <c r="R82" s="262">
        <f>+'6.รายรับ'!Q83/'8.คำนวณ'!H82</f>
        <v>66.314100735934161</v>
      </c>
      <c r="S82" s="262">
        <f>+'6.รายรับ'!V83/'8.คำนวณ'!I82</f>
        <v>300.69991442210454</v>
      </c>
      <c r="T82" s="66"/>
      <c r="U82" s="281">
        <f>+'2.Hosp. Group'!L83</f>
        <v>17</v>
      </c>
      <c r="V82" s="63">
        <f>+DATA!L85</f>
        <v>72153</v>
      </c>
      <c r="W82" s="63">
        <f>+DATA!M85</f>
        <v>6763.8047999999999</v>
      </c>
      <c r="X82" s="63">
        <f t="shared" si="2"/>
        <v>11008.098917647058</v>
      </c>
      <c r="Y82" s="263">
        <f>+('7.รายจ่าย'!G81+'7.รายจ่าย'!K81)/'8.คำนวณ'!X82</f>
        <v>5549.9677253135324</v>
      </c>
      <c r="Z82" s="263">
        <f>+'7.รายจ่าย'!L81/'8.คำนวณ'!X82</f>
        <v>12.8667666469584</v>
      </c>
      <c r="AA82" s="263">
        <f>+'7.รายจ่าย'!M81/'8.คำนวณ'!X82</f>
        <v>1765.8233865284781</v>
      </c>
      <c r="AB82" s="263">
        <f>+'7.รายจ่าย'!O81/'8.คำนวณ'!X82</f>
        <v>963.14722635743078</v>
      </c>
      <c r="AC82" s="263">
        <f>+'7.รายจ่าย'!P81/'8.คำนวณ'!X82</f>
        <v>423.02919285497876</v>
      </c>
      <c r="AD82" s="263">
        <f>+'7.รายจ่าย'!R81/'8.คำนวณ'!X82</f>
        <v>522.27512970322061</v>
      </c>
      <c r="AE82" s="263">
        <f>+'7.รายจ่าย'!S81/'8.คำนวณ'!X82</f>
        <v>882.62856217836145</v>
      </c>
      <c r="AF82" s="263">
        <f>+'7.รายจ่าย'!T81/'8.คำนวณ'!X82</f>
        <v>361.58196158822142</v>
      </c>
      <c r="AG82" s="263">
        <f>+'7.รายจ่าย'!U81/'8.คำนวณ'!X82</f>
        <v>256.03833968839763</v>
      </c>
      <c r="AH82" s="263">
        <f>+'7.รายจ่าย'!V81/'8.คำนวณ'!X82</f>
        <v>2.2476832907392397</v>
      </c>
      <c r="AI82" s="263">
        <f>+'7.รายจ่าย'!Y81/'8.คำนวณ'!X82</f>
        <v>186.62346835443537</v>
      </c>
    </row>
    <row r="83" spans="1:35" s="63" customFormat="1">
      <c r="A83" s="67" t="s">
        <v>170</v>
      </c>
      <c r="B83" s="295">
        <v>57</v>
      </c>
      <c r="C83" s="237">
        <v>81</v>
      </c>
      <c r="D83" s="237">
        <v>11</v>
      </c>
      <c r="E83" s="212" t="s">
        <v>47</v>
      </c>
      <c r="F83" s="212" t="s">
        <v>218</v>
      </c>
      <c r="G83" s="282" t="s">
        <v>350</v>
      </c>
      <c r="H83" s="248">
        <f>+DATA!G86</f>
        <v>82021</v>
      </c>
      <c r="I83" s="250">
        <f>+DATA!H86</f>
        <v>62978</v>
      </c>
      <c r="J83" s="250">
        <f>+DATA!I86</f>
        <v>1880</v>
      </c>
      <c r="K83" s="250">
        <f>+DATA!J86</f>
        <v>3584</v>
      </c>
      <c r="L83" s="250">
        <f>+DATA!K86</f>
        <v>13579</v>
      </c>
      <c r="M83" s="261">
        <f>+'6.รายรับ'!G84/I83</f>
        <v>1219.494448855156</v>
      </c>
      <c r="N83" s="261">
        <f>+('6.รายรับ'!H84+'6.รายรับ'!I84+'6.รายรับ'!J84)/I83</f>
        <v>419.10604242751441</v>
      </c>
      <c r="O83" s="261">
        <f>+'6.รายรับ'!K84/'8.คำนวณ'!J83</f>
        <v>3261.7261170212769</v>
      </c>
      <c r="P83" s="261">
        <f>+'6.รายรับ'!L84/'8.คำนวณ'!K83</f>
        <v>7412.7932645089286</v>
      </c>
      <c r="Q83" s="261">
        <f>+'6.รายรับ'!M84/'8.คำนวณ'!H83</f>
        <v>14.887971738944906</v>
      </c>
      <c r="R83" s="262">
        <f>+'6.รายรับ'!Q84/'8.คำนวณ'!H83</f>
        <v>261.75654149547069</v>
      </c>
      <c r="S83" s="262">
        <f>+'6.รายรับ'!V84/'8.คำนวณ'!I83</f>
        <v>621.55512020070501</v>
      </c>
      <c r="T83" s="66"/>
      <c r="U83" s="281">
        <f>+'2.Hosp. Group'!L84</f>
        <v>17</v>
      </c>
      <c r="V83" s="63">
        <f>+DATA!L86</f>
        <v>65047</v>
      </c>
      <c r="W83" s="63">
        <f>+DATA!M86</f>
        <v>7568.9255000000003</v>
      </c>
      <c r="X83" s="63">
        <f t="shared" si="2"/>
        <v>11395.219617647059</v>
      </c>
      <c r="Y83" s="263">
        <f>+('7.รายจ่าย'!G82+'7.รายจ่าย'!K82)/'8.คำนวณ'!X83</f>
        <v>7678.5526181958039</v>
      </c>
      <c r="Z83" s="263">
        <f>+'7.รายจ่าย'!L82/'8.คำนวณ'!X83</f>
        <v>43.073125088338443</v>
      </c>
      <c r="AA83" s="263">
        <f>+'7.รายจ่าย'!M82/'8.คำนวณ'!X83</f>
        <v>1917.1307217430265</v>
      </c>
      <c r="AB83" s="263">
        <f>+'7.รายจ่าย'!O82/'8.คำนวณ'!X83</f>
        <v>1770.5614000413645</v>
      </c>
      <c r="AC83" s="263">
        <f>+'7.รายจ่าย'!P82/'8.คำนวณ'!X83</f>
        <v>512.62087752602417</v>
      </c>
      <c r="AD83" s="263">
        <f>+'7.รายจ่าย'!R82/'8.คำนวณ'!X83</f>
        <v>434.87291041988982</v>
      </c>
      <c r="AE83" s="263">
        <f>+'7.รายจ่าย'!S82/'8.คำนวณ'!X83</f>
        <v>462.66656518276284</v>
      </c>
      <c r="AF83" s="263">
        <f>+'7.รายจ่าย'!T82/'8.คำนวณ'!X83</f>
        <v>231.36280725271209</v>
      </c>
      <c r="AG83" s="263">
        <f>+'7.รายจ่าย'!U82/'8.คำนวณ'!X83</f>
        <v>298.91066116225664</v>
      </c>
      <c r="AH83" s="263">
        <f>+'7.รายจ่าย'!V82/'8.คำนวณ'!X83</f>
        <v>0.82275816654562217</v>
      </c>
      <c r="AI83" s="263">
        <f>+'7.รายจ่าย'!Y82/'8.คำนวณ'!X83</f>
        <v>5.9987084315725205</v>
      </c>
    </row>
    <row r="84" spans="1:35" s="63" customFormat="1">
      <c r="A84" s="67" t="s">
        <v>235</v>
      </c>
      <c r="B84" s="295">
        <v>51</v>
      </c>
      <c r="C84" s="237">
        <v>82</v>
      </c>
      <c r="D84" s="237">
        <v>11</v>
      </c>
      <c r="E84" s="212" t="s">
        <v>49</v>
      </c>
      <c r="F84" s="212" t="s">
        <v>235</v>
      </c>
      <c r="G84" s="282" t="s">
        <v>371</v>
      </c>
      <c r="H84" s="248">
        <f>+DATA!G87</f>
        <v>150062</v>
      </c>
      <c r="I84" s="250">
        <f>+DATA!H87</f>
        <v>113238</v>
      </c>
      <c r="J84" s="250">
        <f>+DATA!I87</f>
        <v>10994</v>
      </c>
      <c r="K84" s="250">
        <f>+DATA!J87</f>
        <v>6454</v>
      </c>
      <c r="L84" s="250">
        <f>+DATA!K87</f>
        <v>19376</v>
      </c>
      <c r="M84" s="261">
        <f>+'6.รายรับ'!G85/I84</f>
        <v>568.78383343047381</v>
      </c>
      <c r="N84" s="261">
        <f>+('6.รายรับ'!H85+'6.รายรับ'!I85+'6.รายรับ'!J85)/I84</f>
        <v>264.13527534926436</v>
      </c>
      <c r="O84" s="261">
        <f>+'6.รายรับ'!K85/'8.คำนวณ'!J84</f>
        <v>319.32483445515737</v>
      </c>
      <c r="P84" s="261">
        <f>+'6.รายรับ'!L85/'8.คำนวณ'!K84</f>
        <v>3278.0173582274556</v>
      </c>
      <c r="Q84" s="261">
        <f>+'6.รายรับ'!M85/'8.คำนวณ'!H84</f>
        <v>19.1151190841119</v>
      </c>
      <c r="R84" s="262">
        <f>+'6.รายรับ'!Q85/'8.คำนวณ'!H84</f>
        <v>56.029314883181627</v>
      </c>
      <c r="S84" s="262">
        <f>+'6.รายรับ'!V85/'8.คำนวณ'!I84</f>
        <v>345.03758570444552</v>
      </c>
      <c r="T84" s="66"/>
      <c r="U84" s="281">
        <f>+'2.Hosp. Group'!L85</f>
        <v>17</v>
      </c>
      <c r="V84" s="63">
        <f>+DATA!L87</f>
        <v>91221</v>
      </c>
      <c r="W84" s="63">
        <f>+DATA!M87</f>
        <v>6185.5083000000004</v>
      </c>
      <c r="X84" s="63">
        <f t="shared" si="2"/>
        <v>11551.449476470589</v>
      </c>
      <c r="Y84" s="263">
        <f>+('7.รายจ่าย'!G83+'7.รายจ่าย'!K83)/'8.คำนวณ'!X84</f>
        <v>6552.8894217289035</v>
      </c>
      <c r="Z84" s="263">
        <f>+'7.รายจ่าย'!L83/'8.คำนวณ'!X84</f>
        <v>60.760295184570033</v>
      </c>
      <c r="AA84" s="263">
        <f>+'7.รายจ่าย'!M83/'8.คำนวณ'!X84</f>
        <v>2383.2586054310045</v>
      </c>
      <c r="AB84" s="263">
        <f>+'7.รายจ่าย'!O83/'8.คำนวณ'!X84</f>
        <v>374.24435858077811</v>
      </c>
      <c r="AC84" s="263">
        <f>+'7.รายจ่าย'!P83/'8.คำนวณ'!X84</f>
        <v>190.02227681219679</v>
      </c>
      <c r="AD84" s="263">
        <f>+'7.รายจ่าย'!R83/'8.คำนวณ'!X84</f>
        <v>293.50438028629958</v>
      </c>
      <c r="AE84" s="263">
        <f>+'7.รายจ่าย'!S83/'8.คำนวณ'!X84</f>
        <v>1245.8864984273164</v>
      </c>
      <c r="AF84" s="263">
        <f>+'7.รายจ่าย'!T83/'8.คำนวณ'!X84</f>
        <v>447.67105985559965</v>
      </c>
      <c r="AG84" s="263">
        <f>+'7.รายจ่าย'!U83/'8.คำนวณ'!X84</f>
        <v>361.65582670032438</v>
      </c>
      <c r="AH84" s="263">
        <f>+'7.รายจ่าย'!V83/'8.คำนวณ'!X84</f>
        <v>34.360185776553408</v>
      </c>
      <c r="AI84" s="263">
        <f>+'7.รายจ่าย'!Y83/'8.คำนวณ'!X84</f>
        <v>0</v>
      </c>
    </row>
    <row r="85" spans="1:35" s="63" customFormat="1">
      <c r="A85" s="67" t="s">
        <v>177</v>
      </c>
      <c r="B85" s="295">
        <v>62</v>
      </c>
      <c r="C85" s="237">
        <v>83</v>
      </c>
      <c r="D85" s="237">
        <v>12</v>
      </c>
      <c r="E85" s="212" t="s">
        <v>88</v>
      </c>
      <c r="F85" s="212" t="s">
        <v>177</v>
      </c>
      <c r="G85" s="282" t="s">
        <v>305</v>
      </c>
      <c r="H85" s="248">
        <f>+DATA!G88</f>
        <v>136641</v>
      </c>
      <c r="I85" s="250">
        <f>+DATA!H88</f>
        <v>101105</v>
      </c>
      <c r="J85" s="250">
        <f>+DATA!I88</f>
        <v>8876</v>
      </c>
      <c r="K85" s="250">
        <f>+DATA!J88</f>
        <v>4122</v>
      </c>
      <c r="L85" s="250">
        <f>+DATA!K88</f>
        <v>22538</v>
      </c>
      <c r="M85" s="261">
        <f>+'6.รายรับ'!G86/I85</f>
        <v>697.30661777360172</v>
      </c>
      <c r="N85" s="261">
        <f>+('6.รายรับ'!H86+'6.รายรับ'!I86+'6.รายรับ'!J86)/I85</f>
        <v>474.8545882992928</v>
      </c>
      <c r="O85" s="261">
        <f>+'6.รายรับ'!K86/'8.คำนวณ'!J85</f>
        <v>1076.4413023884633</v>
      </c>
      <c r="P85" s="261">
        <f>+'6.รายรับ'!L86/'8.คำนวณ'!K85</f>
        <v>6777.9234109655508</v>
      </c>
      <c r="Q85" s="261">
        <f>+'6.รายรับ'!M86/'8.คำนวณ'!H85</f>
        <v>25.23210822520327</v>
      </c>
      <c r="R85" s="262">
        <f>+'6.รายรับ'!Q86/'8.คำนวณ'!H85</f>
        <v>86.972186239854807</v>
      </c>
      <c r="S85" s="262">
        <f>+'6.รายรับ'!V86/'8.คำนวณ'!I85</f>
        <v>578.65616814203054</v>
      </c>
      <c r="T85" s="66"/>
      <c r="U85" s="281">
        <f>+'2.Hosp. Group'!L86</f>
        <v>14</v>
      </c>
      <c r="V85" s="63">
        <f>+DATA!L88</f>
        <v>86341</v>
      </c>
      <c r="W85" s="63">
        <f>+DATA!M88</f>
        <v>8534.7412000000004</v>
      </c>
      <c r="X85" s="63">
        <f t="shared" si="2"/>
        <v>14701.955485714287</v>
      </c>
      <c r="Y85" s="263">
        <f>+('7.รายจ่าย'!G84+'7.รายจ่าย'!K84)/'8.คำนวณ'!X85</f>
        <v>7273.3777145431695</v>
      </c>
      <c r="Z85" s="263">
        <f>+'7.รายจ่าย'!L84/'8.คำนวณ'!X85</f>
        <v>24.348958228573213</v>
      </c>
      <c r="AA85" s="263">
        <f>+'7.รายจ่าย'!M84/'8.คำนวณ'!X85</f>
        <v>1993.8572633064814</v>
      </c>
      <c r="AB85" s="263">
        <f>+'7.รายจ่าย'!O84/'8.คำนวณ'!X85</f>
        <v>761.7802455518638</v>
      </c>
      <c r="AC85" s="263">
        <f>+'7.รายจ่าย'!P84/'8.คำนวณ'!X85</f>
        <v>283.44148600158417</v>
      </c>
      <c r="AD85" s="263">
        <f>+'7.รายจ่าย'!R84/'8.คำนวณ'!X85</f>
        <v>400.62027841963925</v>
      </c>
      <c r="AE85" s="263">
        <f>+'7.รายจ่าย'!S84/'8.คำนวณ'!X85</f>
        <v>508.06597579880344</v>
      </c>
      <c r="AF85" s="263">
        <f>+'7.รายจ่าย'!T84/'8.คำนวณ'!X85</f>
        <v>322.27869038264885</v>
      </c>
      <c r="AG85" s="263">
        <f>+'7.รายจ่าย'!U84/'8.คำนวณ'!X85</f>
        <v>255.26524030402936</v>
      </c>
      <c r="AH85" s="263">
        <f>+'7.รายจ่าย'!V84/'8.คำนวณ'!X85</f>
        <v>5.2376753605888631</v>
      </c>
      <c r="AI85" s="263">
        <f>+'7.รายจ่าย'!Y84/'8.คำนวณ'!X85</f>
        <v>20.405448805195089</v>
      </c>
    </row>
    <row r="86" spans="1:35" s="63" customFormat="1">
      <c r="A86" s="67" t="s">
        <v>237</v>
      </c>
      <c r="B86" s="295">
        <v>21</v>
      </c>
      <c r="C86" s="237">
        <v>84</v>
      </c>
      <c r="D86" s="237">
        <v>12</v>
      </c>
      <c r="E86" s="212" t="s">
        <v>53</v>
      </c>
      <c r="F86" s="212" t="s">
        <v>201</v>
      </c>
      <c r="G86" s="282" t="s">
        <v>332</v>
      </c>
      <c r="H86" s="248">
        <f>+DATA!G89</f>
        <v>123666</v>
      </c>
      <c r="I86" s="250">
        <f>+DATA!H89</f>
        <v>92386</v>
      </c>
      <c r="J86" s="250">
        <f>+DATA!I89</f>
        <v>5575</v>
      </c>
      <c r="K86" s="250">
        <f>+DATA!J89</f>
        <v>10829</v>
      </c>
      <c r="L86" s="250">
        <f>+DATA!K89</f>
        <v>14876</v>
      </c>
      <c r="M86" s="261">
        <f>+'6.รายรับ'!G87/I86</f>
        <v>1343.2771149308337</v>
      </c>
      <c r="N86" s="261">
        <f>+('6.รายรับ'!H87+'6.รายรับ'!I87+'6.รายรับ'!J87)/I86</f>
        <v>804.52501547853569</v>
      </c>
      <c r="O86" s="261">
        <f>+'6.รายรับ'!K87/'8.คำนวณ'!J86</f>
        <v>4088.8023192825112</v>
      </c>
      <c r="P86" s="261">
        <f>+'6.รายรับ'!L87/'8.คำนวณ'!K86</f>
        <v>4015.7018625911901</v>
      </c>
      <c r="Q86" s="261">
        <f>+'6.รายรับ'!M87/'8.คำนวณ'!H86</f>
        <v>67.28050046091893</v>
      </c>
      <c r="R86" s="262">
        <f>+'6.รายรับ'!Q87/'8.คำนวณ'!H86</f>
        <v>212.04911851276825</v>
      </c>
      <c r="S86" s="262">
        <f>+'6.รายรับ'!V87/'8.คำนวณ'!I86</f>
        <v>973.88980700539037</v>
      </c>
      <c r="T86" s="66"/>
      <c r="U86" s="281">
        <f>+'2.Hosp. Group'!L87</f>
        <v>14</v>
      </c>
      <c r="V86" s="63">
        <f>+DATA!L89</f>
        <v>106393</v>
      </c>
      <c r="W86" s="63">
        <f>+DATA!M89</f>
        <v>16640.308000000001</v>
      </c>
      <c r="X86" s="63">
        <f t="shared" si="2"/>
        <v>24239.808000000001</v>
      </c>
      <c r="Y86" s="263">
        <f>+('7.รายจ่าย'!G85+'7.รายจ่าย'!K85)/'8.คำนวณ'!X86</f>
        <v>6698.0646418486476</v>
      </c>
      <c r="Z86" s="263">
        <f>+'7.รายจ่าย'!L85/'8.คำนวณ'!X86</f>
        <v>50.255174050883568</v>
      </c>
      <c r="AA86" s="263">
        <f>+'7.รายจ่าย'!M85/'8.คำนวณ'!X86</f>
        <v>1754.5018170110918</v>
      </c>
      <c r="AB86" s="263">
        <f>+'7.รายจ่าย'!O85/'8.คำนวณ'!X86</f>
        <v>1598.0117243502918</v>
      </c>
      <c r="AC86" s="263">
        <f>+'7.รายจ่าย'!P85/'8.คำนวณ'!X86</f>
        <v>180.63244354080692</v>
      </c>
      <c r="AD86" s="263">
        <f>+'7.รายจ่าย'!R85/'8.คำนวณ'!X86</f>
        <v>531.08750943901873</v>
      </c>
      <c r="AE86" s="263">
        <f>+'7.รายจ่าย'!S85/'8.คำนวณ'!X86</f>
        <v>272.58072258658154</v>
      </c>
      <c r="AF86" s="263">
        <f>+'7.รายจ่าย'!T85/'8.คำนวณ'!X86</f>
        <v>805.5919873622762</v>
      </c>
      <c r="AG86" s="263">
        <f>+'7.รายจ่าย'!U85/'8.คำนวณ'!X86</f>
        <v>251.85598582298996</v>
      </c>
      <c r="AH86" s="263">
        <f>+'7.รายจ่าย'!V85/'8.คำนวณ'!X86</f>
        <v>254.3566227917317</v>
      </c>
      <c r="AI86" s="263">
        <f>+'7.รายจ่าย'!Y85/'8.คำนวณ'!X86</f>
        <v>36.327660268596183</v>
      </c>
    </row>
    <row r="87" spans="1:35" s="63" customFormat="1" ht="27.6" customHeight="1">
      <c r="A87" s="67" t="s">
        <v>214</v>
      </c>
      <c r="B87" s="295">
        <v>53</v>
      </c>
      <c r="C87" s="237">
        <v>85</v>
      </c>
      <c r="D87" s="237">
        <v>12</v>
      </c>
      <c r="E87" s="212" t="s">
        <v>47</v>
      </c>
      <c r="F87" s="212" t="s">
        <v>214</v>
      </c>
      <c r="G87" s="282" t="s">
        <v>346</v>
      </c>
      <c r="H87" s="248">
        <f>+DATA!G90</f>
        <v>149652</v>
      </c>
      <c r="I87" s="250">
        <f>+DATA!H90</f>
        <v>112292</v>
      </c>
      <c r="J87" s="250">
        <f>+DATA!I90</f>
        <v>13727</v>
      </c>
      <c r="K87" s="250">
        <f>+DATA!J90</f>
        <v>10059</v>
      </c>
      <c r="L87" s="250">
        <f>+DATA!K90</f>
        <v>13574</v>
      </c>
      <c r="M87" s="261">
        <f>+'6.รายรับ'!G88/I87</f>
        <v>649.24099080967483</v>
      </c>
      <c r="N87" s="261">
        <f>+('6.รายรับ'!H88+'6.รายรับ'!I88+'6.รายรับ'!J88)/I87</f>
        <v>485.56848591173014</v>
      </c>
      <c r="O87" s="261">
        <f>+'6.รายรับ'!K88/'8.คำนวณ'!J87</f>
        <v>2515.3425081955274</v>
      </c>
      <c r="P87" s="261">
        <f>+'6.รายรับ'!L88/'8.คำนวณ'!K87</f>
        <v>5483.6858862710014</v>
      </c>
      <c r="Q87" s="261">
        <f>+'6.รายรับ'!M88/'8.คำนวณ'!H87</f>
        <v>33.181316788282146</v>
      </c>
      <c r="R87" s="262">
        <f>+'6.รายรับ'!Q88/'8.คำนวณ'!H87</f>
        <v>218.7737992141769</v>
      </c>
      <c r="S87" s="262">
        <f>+'6.รายรับ'!V88/'8.คำนวณ'!I87</f>
        <v>685.85840594165211</v>
      </c>
      <c r="T87" s="66"/>
      <c r="U87" s="281">
        <f>+'2.Hosp. Group'!L88</f>
        <v>14</v>
      </c>
      <c r="V87" s="63">
        <f>+DATA!L90</f>
        <v>127831</v>
      </c>
      <c r="W87" s="63">
        <f>+DATA!M90</f>
        <v>13784.602500000001</v>
      </c>
      <c r="X87" s="63">
        <f t="shared" si="2"/>
        <v>22915.388214285715</v>
      </c>
      <c r="Y87" s="263">
        <f>+('7.รายจ่าย'!G86+'7.รายจ่าย'!K86)/'8.คำนวณ'!X87</f>
        <v>6217.0439456567919</v>
      </c>
      <c r="Z87" s="263">
        <f>+'7.รายจ่าย'!L86/'8.คำนวณ'!X87</f>
        <v>78.448358508685843</v>
      </c>
      <c r="AA87" s="263">
        <f>+'7.รายจ่าย'!M86/'8.คำนวณ'!X87</f>
        <v>1687.4054652015107</v>
      </c>
      <c r="AB87" s="263">
        <f>+'7.รายจ่าย'!O86/'8.คำนวณ'!X87</f>
        <v>903.47560802366013</v>
      </c>
      <c r="AC87" s="263">
        <f>+'7.รายจ่าย'!P86/'8.คำนวณ'!X87</f>
        <v>49.47869263210481</v>
      </c>
      <c r="AD87" s="263">
        <f>+'7.รายจ่าย'!R86/'8.คำนวณ'!X87</f>
        <v>251.18194054472471</v>
      </c>
      <c r="AE87" s="263">
        <f>+'7.รายจ่าย'!S86/'8.คำนวณ'!X87</f>
        <v>498.67358009130697</v>
      </c>
      <c r="AF87" s="263">
        <f>+'7.รายจ่าย'!T86/'8.คำนวณ'!X87</f>
        <v>314.93375684994709</v>
      </c>
      <c r="AG87" s="263">
        <f>+'7.รายจ่าย'!U86/'8.คำนวณ'!X87</f>
        <v>279.48041028636914</v>
      </c>
      <c r="AH87" s="263">
        <f>+'7.รายจ่าย'!V86/'8.คำนวณ'!X87</f>
        <v>266.57818243688928</v>
      </c>
      <c r="AI87" s="263">
        <f>+'7.รายจ่าย'!Y86/'8.คำนวณ'!X87</f>
        <v>54.89411692426831</v>
      </c>
    </row>
    <row r="88" spans="1:35" s="63" customFormat="1" ht="24.6" customHeight="1">
      <c r="A88" s="67" t="s">
        <v>201</v>
      </c>
      <c r="B88" s="295">
        <v>1</v>
      </c>
      <c r="C88" s="237">
        <v>86</v>
      </c>
      <c r="D88" s="237">
        <v>12</v>
      </c>
      <c r="E88" s="212" t="s">
        <v>51</v>
      </c>
      <c r="F88" s="212" t="s">
        <v>237</v>
      </c>
      <c r="G88" s="282" t="s">
        <v>373</v>
      </c>
      <c r="H88" s="248">
        <f>+DATA!G91</f>
        <v>143840</v>
      </c>
      <c r="I88" s="250">
        <f>+DATA!H91</f>
        <v>106378</v>
      </c>
      <c r="J88" s="250">
        <f>+DATA!I91</f>
        <v>10017</v>
      </c>
      <c r="K88" s="250">
        <f>+DATA!J91</f>
        <v>6958</v>
      </c>
      <c r="L88" s="250">
        <f>+DATA!K91</f>
        <v>20487</v>
      </c>
      <c r="M88" s="261">
        <f>+'6.รายรับ'!G89/I88</f>
        <v>545.34159854481197</v>
      </c>
      <c r="N88" s="261">
        <f>+('6.รายรับ'!H89+'6.รายรับ'!I89+'6.รายรับ'!J89)/I88</f>
        <v>415.23020643366107</v>
      </c>
      <c r="O88" s="261">
        <f>+'6.รายรับ'!K89/'8.คำนวณ'!J88</f>
        <v>1498.0671897773786</v>
      </c>
      <c r="P88" s="261">
        <f>+'6.รายรับ'!L89/'8.คำนวณ'!K88</f>
        <v>5921.2095127910316</v>
      </c>
      <c r="Q88" s="261">
        <f>+'6.รายรับ'!M89/'8.คำนวณ'!H88</f>
        <v>22.582654338153503</v>
      </c>
      <c r="R88" s="262">
        <f>+'6.รายรับ'!Q89/'8.คำนวณ'!H88</f>
        <v>135.65484447997775</v>
      </c>
      <c r="S88" s="262">
        <f>+'6.รายรับ'!V89/'8.คำนวณ'!I88</f>
        <v>718.9692690217903</v>
      </c>
      <c r="T88" s="66"/>
      <c r="U88" s="281">
        <f>+'2.Hosp. Group'!L89</f>
        <v>14</v>
      </c>
      <c r="V88" s="63">
        <f>+DATA!L91</f>
        <v>101941</v>
      </c>
      <c r="W88" s="63">
        <f>+DATA!M91</f>
        <v>10206.5594</v>
      </c>
      <c r="X88" s="63">
        <f t="shared" si="2"/>
        <v>17488.059399999998</v>
      </c>
      <c r="Y88" s="263">
        <f>+('7.รายจ่าย'!G87+'7.รายจ่าย'!K87)/'8.คำนวณ'!X88</f>
        <v>8373.5163811257426</v>
      </c>
      <c r="Z88" s="263">
        <f>+'7.รายจ่าย'!L87/'8.คำนวณ'!X88</f>
        <v>72.266337338721542</v>
      </c>
      <c r="AA88" s="263">
        <f>+'7.รายจ่าย'!M87/'8.คำนวณ'!X88</f>
        <v>2104.8290818362616</v>
      </c>
      <c r="AB88" s="263">
        <f>+'7.รายจ่าย'!O87/'8.คำนวณ'!X88</f>
        <v>735.35047976792669</v>
      </c>
      <c r="AC88" s="263">
        <f>+'7.รายจ่าย'!P87/'8.คำนวณ'!X88</f>
        <v>528.189564589425</v>
      </c>
      <c r="AD88" s="263">
        <f>+'7.รายจ่าย'!R87/'8.คำนวณ'!X88</f>
        <v>459.41982161840099</v>
      </c>
      <c r="AE88" s="263">
        <f>+'7.รายจ่าย'!S87/'8.คำนวณ'!X88</f>
        <v>96.879972857365757</v>
      </c>
      <c r="AF88" s="263">
        <f>+'7.รายจ่าย'!T87/'8.คำนวณ'!X88</f>
        <v>719.57069176011612</v>
      </c>
      <c r="AG88" s="263">
        <f>+'7.รายจ่าย'!U87/'8.คำนวณ'!X88</f>
        <v>406.65635776603096</v>
      </c>
      <c r="AH88" s="263">
        <f>+'7.รายจ่าย'!V87/'8.คำนวณ'!X88</f>
        <v>53.415417836469615</v>
      </c>
      <c r="AI88" s="263">
        <f>+'7.รายจ่าย'!Y87/'8.คำนวณ'!X88</f>
        <v>317.8454437317385</v>
      </c>
    </row>
    <row r="89" spans="1:35" s="63" customFormat="1" ht="24.6" customHeight="1">
      <c r="A89" s="67" t="s">
        <v>221</v>
      </c>
      <c r="B89" s="295">
        <v>68</v>
      </c>
      <c r="C89" s="237">
        <v>87</v>
      </c>
      <c r="D89" s="237">
        <v>13</v>
      </c>
      <c r="E89" s="212" t="s">
        <v>45</v>
      </c>
      <c r="F89" s="212" t="s">
        <v>183</v>
      </c>
      <c r="G89" s="282" t="s">
        <v>311</v>
      </c>
      <c r="H89" s="248">
        <f>+DATA!G92</f>
        <v>399642</v>
      </c>
      <c r="I89" s="250">
        <f>+DATA!H92</f>
        <v>258303</v>
      </c>
      <c r="J89" s="250">
        <f>+DATA!I92</f>
        <v>18675</v>
      </c>
      <c r="K89" s="250">
        <f>+DATA!J92</f>
        <v>19455</v>
      </c>
      <c r="L89" s="250">
        <f>+DATA!K92</f>
        <v>103209</v>
      </c>
      <c r="M89" s="261">
        <f>+'6.รายรับ'!G90/I89</f>
        <v>1487.0061394563747</v>
      </c>
      <c r="N89" s="261">
        <f>+('6.รายรับ'!H90+'6.รายรับ'!I90+'6.รายรับ'!J90)/I89</f>
        <v>536.65686832905544</v>
      </c>
      <c r="O89" s="261">
        <f>+'6.รายรับ'!K90/'8.คำนวณ'!J89</f>
        <v>2200.8305868808566</v>
      </c>
      <c r="P89" s="261">
        <f>+'6.รายรับ'!L90/'8.คำนวณ'!K89</f>
        <v>8493.8110434335649</v>
      </c>
      <c r="Q89" s="261">
        <f>+'6.รายรับ'!M90/'8.คำนวณ'!H89</f>
        <v>27.678531660836448</v>
      </c>
      <c r="R89" s="262">
        <f>+'6.รายรับ'!Q90/'8.คำนวณ'!H89</f>
        <v>153.19358525880662</v>
      </c>
      <c r="S89" s="262">
        <f>+'6.รายรับ'!V90/'8.คำนวณ'!I89</f>
        <v>790.11450350944426</v>
      </c>
      <c r="T89" s="66"/>
      <c r="U89" s="281">
        <f>+'2.Hosp. Group'!L90</f>
        <v>14</v>
      </c>
      <c r="V89" s="63">
        <f>+DATA!L92</f>
        <v>241084</v>
      </c>
      <c r="W89" s="63">
        <f>+DATA!M92</f>
        <v>43861.680500000002</v>
      </c>
      <c r="X89" s="63">
        <f t="shared" si="2"/>
        <v>61081.966214285712</v>
      </c>
      <c r="Y89" s="263">
        <f>+('7.รายจ่าย'!G88+'7.รายจ่าย'!K88)/'8.คำนวณ'!X89</f>
        <v>7046.0878900021671</v>
      </c>
      <c r="Z89" s="263">
        <f>+'7.รายจ่าย'!L88/'8.คำนวณ'!X89</f>
        <v>45.719861901676296</v>
      </c>
      <c r="AA89" s="263">
        <f>+'7.รายจ่าย'!M88/'8.คำนวณ'!X89</f>
        <v>4441.1968362039133</v>
      </c>
      <c r="AB89" s="263">
        <f>+'7.รายจ่าย'!O88/'8.คำนวณ'!X89</f>
        <v>2217.0862531652974</v>
      </c>
      <c r="AC89" s="263">
        <f>+'7.รายจ่าย'!P88/'8.คำนวณ'!X89</f>
        <v>108.88718327545371</v>
      </c>
      <c r="AD89" s="263">
        <f>+'7.รายจ่าย'!R88/'8.คำนวณ'!X89</f>
        <v>436.70892676276196</v>
      </c>
      <c r="AE89" s="263">
        <f>+'7.รายจ่าย'!S88/'8.คำนวณ'!X89</f>
        <v>1064.6820205795905</v>
      </c>
      <c r="AF89" s="263">
        <f>+'7.รายจ่าย'!T88/'8.คำนวณ'!X89</f>
        <v>998.85868614574156</v>
      </c>
      <c r="AG89" s="263">
        <f>+'7.รายจ่าย'!U88/'8.คำนวณ'!X89</f>
        <v>188.25901919494177</v>
      </c>
      <c r="AH89" s="263">
        <f>+'7.รายจ่าย'!V88/'8.คำนวณ'!X89</f>
        <v>5.5318641645326307</v>
      </c>
      <c r="AI89" s="263">
        <f>+'7.รายจ่าย'!Y88/'8.คำนวณ'!X89</f>
        <v>163.61393958635631</v>
      </c>
    </row>
    <row r="90" spans="1:35" s="63" customFormat="1" ht="25.2" customHeight="1">
      <c r="A90" s="67" t="s">
        <v>183</v>
      </c>
      <c r="B90" s="295">
        <v>35</v>
      </c>
      <c r="C90" s="237">
        <v>88</v>
      </c>
      <c r="D90" s="237">
        <v>13</v>
      </c>
      <c r="E90" s="212" t="s">
        <v>49</v>
      </c>
      <c r="F90" s="212" t="s">
        <v>221</v>
      </c>
      <c r="G90" s="282" t="s">
        <v>355</v>
      </c>
      <c r="H90" s="248">
        <f>+DATA!G93</f>
        <v>193882</v>
      </c>
      <c r="I90" s="250">
        <f>+DATA!H93</f>
        <v>142594</v>
      </c>
      <c r="J90" s="250">
        <f>+DATA!I93</f>
        <v>18262</v>
      </c>
      <c r="K90" s="250">
        <f>+DATA!J93</f>
        <v>14182</v>
      </c>
      <c r="L90" s="250">
        <f>+DATA!K93</f>
        <v>18844</v>
      </c>
      <c r="M90" s="261">
        <f>+'6.รายรับ'!G91/I90</f>
        <v>2122.0937096932548</v>
      </c>
      <c r="N90" s="261">
        <f>+('6.รายรับ'!H91+'6.รายรับ'!I91+'6.รายรับ'!J91)/I90</f>
        <v>1342.7826024937935</v>
      </c>
      <c r="O90" s="261">
        <f>+'6.รายรับ'!K91/'8.คำนวณ'!J90</f>
        <v>2081.5771509144674</v>
      </c>
      <c r="P90" s="261">
        <f>+'6.รายรับ'!L91/'8.คำนวณ'!K90</f>
        <v>10029.854168664504</v>
      </c>
      <c r="Q90" s="261">
        <f>+'6.รายรับ'!M91/'8.คำนวณ'!H90</f>
        <v>88.686171382593542</v>
      </c>
      <c r="R90" s="262">
        <f>+'6.รายรับ'!Q91/'8.คำนวณ'!H90</f>
        <v>184.0624149740564</v>
      </c>
      <c r="S90" s="262">
        <f>+'6.รายรับ'!V91/'8.คำนวณ'!I90</f>
        <v>947.2071923082317</v>
      </c>
      <c r="T90" s="66"/>
      <c r="U90" s="281">
        <f>+'2.Hosp. Group'!L91</f>
        <v>14</v>
      </c>
      <c r="V90" s="63">
        <f>+DATA!L93</f>
        <v>240381</v>
      </c>
      <c r="W90" s="63">
        <f>+DATA!M93</f>
        <v>30361.202499999999</v>
      </c>
      <c r="X90" s="63">
        <f t="shared" si="2"/>
        <v>47531.273928571427</v>
      </c>
      <c r="Y90" s="263">
        <f>+('7.รายจ่าย'!G89+'7.รายจ่าย'!K89)/'8.คำนวณ'!X90</f>
        <v>5763.7027265815141</v>
      </c>
      <c r="Z90" s="263">
        <f>+'7.รายจ่าย'!L89/'8.คำนวณ'!X90</f>
        <v>34.704122857697143</v>
      </c>
      <c r="AA90" s="263">
        <f>+'7.รายจ่าย'!M89/'8.คำนวณ'!X90</f>
        <v>3807.7995025335463</v>
      </c>
      <c r="AB90" s="263">
        <f>+'7.รายจ่าย'!O89/'8.คำนวณ'!X90</f>
        <v>2020.7783400533576</v>
      </c>
      <c r="AC90" s="263">
        <f>+'7.รายจ่าย'!P89/'8.คำนวณ'!X90</f>
        <v>234.04036733198379</v>
      </c>
      <c r="AD90" s="263">
        <f>+'7.รายจ่าย'!R89/'8.คำนวณ'!X90</f>
        <v>345.89873363602777</v>
      </c>
      <c r="AE90" s="263">
        <f>+'7.รายจ่าย'!S89/'8.คำนวณ'!X90</f>
        <v>624.31990513433914</v>
      </c>
      <c r="AF90" s="263">
        <f>+'7.รายจ่าย'!T89/'8.คำนวณ'!X90</f>
        <v>376.05082975181296</v>
      </c>
      <c r="AG90" s="263">
        <f>+'7.รายจ่าย'!U89/'8.คำนวณ'!X90</f>
        <v>297.04609940010403</v>
      </c>
      <c r="AH90" s="263">
        <f>+'7.รายจ่าย'!V89/'8.คำนวณ'!X90</f>
        <v>0.77156610729836239</v>
      </c>
      <c r="AI90" s="263">
        <f>+'7.รายจ่าย'!Y89/'8.คำนวณ'!X90</f>
        <v>6.1882988964701715</v>
      </c>
    </row>
    <row r="91" spans="1:35" s="63" customFormat="1">
      <c r="B91" s="162"/>
      <c r="C91" s="293"/>
      <c r="D91" s="293"/>
      <c r="E91" s="183"/>
      <c r="F91" s="183"/>
      <c r="G91" s="172"/>
      <c r="H91" s="261"/>
      <c r="I91" s="261"/>
      <c r="J91" s="261"/>
      <c r="K91" s="261"/>
      <c r="L91" s="261"/>
      <c r="M91" s="263"/>
      <c r="N91" s="263"/>
      <c r="O91" s="263"/>
      <c r="P91" s="263"/>
      <c r="Q91" s="263"/>
      <c r="R91" s="263"/>
      <c r="S91" s="263"/>
      <c r="U91" s="266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</row>
    <row r="92" spans="1:35">
      <c r="G92" s="172"/>
    </row>
    <row r="111" ht="25.2" customHeight="1"/>
    <row r="112" ht="24.6" customHeight="1"/>
  </sheetData>
  <autoFilter ref="A2:AI90" xr:uid="{89B8F11F-7F6D-4388-802B-9526F8A0166C}"/>
  <sortState xmlns:xlrd2="http://schemas.microsoft.com/office/spreadsheetml/2017/richdata2" ref="B3:AI90">
    <sortCondition ref="E3:E90"/>
  </sortState>
  <mergeCells count="3">
    <mergeCell ref="Y1:AI1"/>
    <mergeCell ref="M1:S1"/>
    <mergeCell ref="U1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04FEB-4176-405F-AD6E-35B823CACF1B}">
  <sheetPr>
    <tabColor theme="9" tint="0.39997558519241921"/>
  </sheetPr>
  <dimension ref="A1:AG154"/>
  <sheetViews>
    <sheetView tabSelected="1" view="pageBreakPreview" topLeftCell="B121" zoomScale="60" zoomScaleNormal="70" workbookViewId="0">
      <selection activeCell="D46" sqref="D46"/>
    </sheetView>
  </sheetViews>
  <sheetFormatPr defaultColWidth="9" defaultRowHeight="13.2"/>
  <cols>
    <col min="1" max="1" width="7.5" style="182" hidden="1" customWidth="1"/>
    <col min="2" max="2" width="20.59765625" style="11" customWidth="1"/>
    <col min="3" max="4" width="16.59765625" style="11" customWidth="1"/>
    <col min="5" max="8" width="14.19921875" style="11" customWidth="1"/>
    <col min="9" max="9" width="14.5" style="11" customWidth="1"/>
    <col min="10" max="10" width="20.69921875" style="11" hidden="1" customWidth="1"/>
    <col min="11" max="11" width="16.69921875" style="48" hidden="1" customWidth="1"/>
    <col min="12" max="12" width="16.69921875" style="49" hidden="1" customWidth="1"/>
    <col min="13" max="16" width="14.59765625" style="48" hidden="1" customWidth="1"/>
    <col min="17" max="17" width="14.59765625" style="49" hidden="1" customWidth="1"/>
    <col min="18" max="18" width="20.69921875" style="11" customWidth="1"/>
    <col min="19" max="19" width="16.69921875" style="59" customWidth="1"/>
    <col min="20" max="20" width="16.69921875" style="60" customWidth="1"/>
    <col min="21" max="24" width="14.59765625" style="59" customWidth="1"/>
    <col min="25" max="25" width="14.59765625" style="60" customWidth="1"/>
    <col min="26" max="26" width="20.69921875" style="11" customWidth="1"/>
    <col min="27" max="27" width="16.69921875" style="11" customWidth="1"/>
    <col min="28" max="28" width="16.69921875" style="22" customWidth="1"/>
    <col min="29" max="32" width="15.09765625" style="11" customWidth="1"/>
    <col min="33" max="33" width="15.09765625" style="22" customWidth="1"/>
    <col min="34" max="255" width="9" style="11"/>
    <col min="256" max="256" width="20.59765625" style="11" customWidth="1"/>
    <col min="257" max="258" width="16.59765625" style="11" customWidth="1"/>
    <col min="259" max="263" width="14.19921875" style="11" customWidth="1"/>
    <col min="264" max="264" width="9" style="11" customWidth="1"/>
    <col min="265" max="265" width="20.69921875" style="11" customWidth="1"/>
    <col min="266" max="267" width="16.69921875" style="11" customWidth="1"/>
    <col min="268" max="272" width="14.59765625" style="11" customWidth="1"/>
    <col min="273" max="273" width="9" style="11" customWidth="1"/>
    <col min="274" max="274" width="20.69921875" style="11" customWidth="1"/>
    <col min="275" max="276" width="16.69921875" style="11" customWidth="1"/>
    <col min="277" max="281" width="15.09765625" style="11" customWidth="1"/>
    <col min="282" max="511" width="9" style="11"/>
    <col min="512" max="512" width="20.59765625" style="11" customWidth="1"/>
    <col min="513" max="514" width="16.59765625" style="11" customWidth="1"/>
    <col min="515" max="519" width="14.19921875" style="11" customWidth="1"/>
    <col min="520" max="520" width="9" style="11" customWidth="1"/>
    <col min="521" max="521" width="20.69921875" style="11" customWidth="1"/>
    <col min="522" max="523" width="16.69921875" style="11" customWidth="1"/>
    <col min="524" max="528" width="14.59765625" style="11" customWidth="1"/>
    <col min="529" max="529" width="9" style="11" customWidth="1"/>
    <col min="530" max="530" width="20.69921875" style="11" customWidth="1"/>
    <col min="531" max="532" width="16.69921875" style="11" customWidth="1"/>
    <col min="533" max="537" width="15.09765625" style="11" customWidth="1"/>
    <col min="538" max="767" width="9" style="11"/>
    <col min="768" max="768" width="20.59765625" style="11" customWidth="1"/>
    <col min="769" max="770" width="16.59765625" style="11" customWidth="1"/>
    <col min="771" max="775" width="14.19921875" style="11" customWidth="1"/>
    <col min="776" max="776" width="9" style="11" customWidth="1"/>
    <col min="777" max="777" width="20.69921875" style="11" customWidth="1"/>
    <col min="778" max="779" width="16.69921875" style="11" customWidth="1"/>
    <col min="780" max="784" width="14.59765625" style="11" customWidth="1"/>
    <col min="785" max="785" width="9" style="11" customWidth="1"/>
    <col min="786" max="786" width="20.69921875" style="11" customWidth="1"/>
    <col min="787" max="788" width="16.69921875" style="11" customWidth="1"/>
    <col min="789" max="793" width="15.09765625" style="11" customWidth="1"/>
    <col min="794" max="1023" width="9" style="11"/>
    <col min="1024" max="1024" width="20.59765625" style="11" customWidth="1"/>
    <col min="1025" max="1026" width="16.59765625" style="11" customWidth="1"/>
    <col min="1027" max="1031" width="14.19921875" style="11" customWidth="1"/>
    <col min="1032" max="1032" width="9" style="11" customWidth="1"/>
    <col min="1033" max="1033" width="20.69921875" style="11" customWidth="1"/>
    <col min="1034" max="1035" width="16.69921875" style="11" customWidth="1"/>
    <col min="1036" max="1040" width="14.59765625" style="11" customWidth="1"/>
    <col min="1041" max="1041" width="9" style="11" customWidth="1"/>
    <col min="1042" max="1042" width="20.69921875" style="11" customWidth="1"/>
    <col min="1043" max="1044" width="16.69921875" style="11" customWidth="1"/>
    <col min="1045" max="1049" width="15.09765625" style="11" customWidth="1"/>
    <col min="1050" max="1279" width="9" style="11"/>
    <col min="1280" max="1280" width="20.59765625" style="11" customWidth="1"/>
    <col min="1281" max="1282" width="16.59765625" style="11" customWidth="1"/>
    <col min="1283" max="1287" width="14.19921875" style="11" customWidth="1"/>
    <col min="1288" max="1288" width="9" style="11" customWidth="1"/>
    <col min="1289" max="1289" width="20.69921875" style="11" customWidth="1"/>
    <col min="1290" max="1291" width="16.69921875" style="11" customWidth="1"/>
    <col min="1292" max="1296" width="14.59765625" style="11" customWidth="1"/>
    <col min="1297" max="1297" width="9" style="11" customWidth="1"/>
    <col min="1298" max="1298" width="20.69921875" style="11" customWidth="1"/>
    <col min="1299" max="1300" width="16.69921875" style="11" customWidth="1"/>
    <col min="1301" max="1305" width="15.09765625" style="11" customWidth="1"/>
    <col min="1306" max="1535" width="9" style="11"/>
    <col min="1536" max="1536" width="20.59765625" style="11" customWidth="1"/>
    <col min="1537" max="1538" width="16.59765625" style="11" customWidth="1"/>
    <col min="1539" max="1543" width="14.19921875" style="11" customWidth="1"/>
    <col min="1544" max="1544" width="9" style="11" customWidth="1"/>
    <col min="1545" max="1545" width="20.69921875" style="11" customWidth="1"/>
    <col min="1546" max="1547" width="16.69921875" style="11" customWidth="1"/>
    <col min="1548" max="1552" width="14.59765625" style="11" customWidth="1"/>
    <col min="1553" max="1553" width="9" style="11" customWidth="1"/>
    <col min="1554" max="1554" width="20.69921875" style="11" customWidth="1"/>
    <col min="1555" max="1556" width="16.69921875" style="11" customWidth="1"/>
    <col min="1557" max="1561" width="15.09765625" style="11" customWidth="1"/>
    <col min="1562" max="1791" width="9" style="11"/>
    <col min="1792" max="1792" width="20.59765625" style="11" customWidth="1"/>
    <col min="1793" max="1794" width="16.59765625" style="11" customWidth="1"/>
    <col min="1795" max="1799" width="14.19921875" style="11" customWidth="1"/>
    <col min="1800" max="1800" width="9" style="11" customWidth="1"/>
    <col min="1801" max="1801" width="20.69921875" style="11" customWidth="1"/>
    <col min="1802" max="1803" width="16.69921875" style="11" customWidth="1"/>
    <col min="1804" max="1808" width="14.59765625" style="11" customWidth="1"/>
    <col min="1809" max="1809" width="9" style="11" customWidth="1"/>
    <col min="1810" max="1810" width="20.69921875" style="11" customWidth="1"/>
    <col min="1811" max="1812" width="16.69921875" style="11" customWidth="1"/>
    <col min="1813" max="1817" width="15.09765625" style="11" customWidth="1"/>
    <col min="1818" max="2047" width="9" style="11"/>
    <col min="2048" max="2048" width="20.59765625" style="11" customWidth="1"/>
    <col min="2049" max="2050" width="16.59765625" style="11" customWidth="1"/>
    <col min="2051" max="2055" width="14.19921875" style="11" customWidth="1"/>
    <col min="2056" max="2056" width="9" style="11" customWidth="1"/>
    <col min="2057" max="2057" width="20.69921875" style="11" customWidth="1"/>
    <col min="2058" max="2059" width="16.69921875" style="11" customWidth="1"/>
    <col min="2060" max="2064" width="14.59765625" style="11" customWidth="1"/>
    <col min="2065" max="2065" width="9" style="11" customWidth="1"/>
    <col min="2066" max="2066" width="20.69921875" style="11" customWidth="1"/>
    <col min="2067" max="2068" width="16.69921875" style="11" customWidth="1"/>
    <col min="2069" max="2073" width="15.09765625" style="11" customWidth="1"/>
    <col min="2074" max="2303" width="9" style="11"/>
    <col min="2304" max="2304" width="20.59765625" style="11" customWidth="1"/>
    <col min="2305" max="2306" width="16.59765625" style="11" customWidth="1"/>
    <col min="2307" max="2311" width="14.19921875" style="11" customWidth="1"/>
    <col min="2312" max="2312" width="9" style="11" customWidth="1"/>
    <col min="2313" max="2313" width="20.69921875" style="11" customWidth="1"/>
    <col min="2314" max="2315" width="16.69921875" style="11" customWidth="1"/>
    <col min="2316" max="2320" width="14.59765625" style="11" customWidth="1"/>
    <col min="2321" max="2321" width="9" style="11" customWidth="1"/>
    <col min="2322" max="2322" width="20.69921875" style="11" customWidth="1"/>
    <col min="2323" max="2324" width="16.69921875" style="11" customWidth="1"/>
    <col min="2325" max="2329" width="15.09765625" style="11" customWidth="1"/>
    <col min="2330" max="2559" width="9" style="11"/>
    <col min="2560" max="2560" width="20.59765625" style="11" customWidth="1"/>
    <col min="2561" max="2562" width="16.59765625" style="11" customWidth="1"/>
    <col min="2563" max="2567" width="14.19921875" style="11" customWidth="1"/>
    <col min="2568" max="2568" width="9" style="11" customWidth="1"/>
    <col min="2569" max="2569" width="20.69921875" style="11" customWidth="1"/>
    <col min="2570" max="2571" width="16.69921875" style="11" customWidth="1"/>
    <col min="2572" max="2576" width="14.59765625" style="11" customWidth="1"/>
    <col min="2577" max="2577" width="9" style="11" customWidth="1"/>
    <col min="2578" max="2578" width="20.69921875" style="11" customWidth="1"/>
    <col min="2579" max="2580" width="16.69921875" style="11" customWidth="1"/>
    <col min="2581" max="2585" width="15.09765625" style="11" customWidth="1"/>
    <col min="2586" max="2815" width="9" style="11"/>
    <col min="2816" max="2816" width="20.59765625" style="11" customWidth="1"/>
    <col min="2817" max="2818" width="16.59765625" style="11" customWidth="1"/>
    <col min="2819" max="2823" width="14.19921875" style="11" customWidth="1"/>
    <col min="2824" max="2824" width="9" style="11" customWidth="1"/>
    <col min="2825" max="2825" width="20.69921875" style="11" customWidth="1"/>
    <col min="2826" max="2827" width="16.69921875" style="11" customWidth="1"/>
    <col min="2828" max="2832" width="14.59765625" style="11" customWidth="1"/>
    <col min="2833" max="2833" width="9" style="11" customWidth="1"/>
    <col min="2834" max="2834" width="20.69921875" style="11" customWidth="1"/>
    <col min="2835" max="2836" width="16.69921875" style="11" customWidth="1"/>
    <col min="2837" max="2841" width="15.09765625" style="11" customWidth="1"/>
    <col min="2842" max="3071" width="9" style="11"/>
    <col min="3072" max="3072" width="20.59765625" style="11" customWidth="1"/>
    <col min="3073" max="3074" width="16.59765625" style="11" customWidth="1"/>
    <col min="3075" max="3079" width="14.19921875" style="11" customWidth="1"/>
    <col min="3080" max="3080" width="9" style="11" customWidth="1"/>
    <col min="3081" max="3081" width="20.69921875" style="11" customWidth="1"/>
    <col min="3082" max="3083" width="16.69921875" style="11" customWidth="1"/>
    <col min="3084" max="3088" width="14.59765625" style="11" customWidth="1"/>
    <col min="3089" max="3089" width="9" style="11" customWidth="1"/>
    <col min="3090" max="3090" width="20.69921875" style="11" customWidth="1"/>
    <col min="3091" max="3092" width="16.69921875" style="11" customWidth="1"/>
    <col min="3093" max="3097" width="15.09765625" style="11" customWidth="1"/>
    <col min="3098" max="3327" width="9" style="11"/>
    <col min="3328" max="3328" width="20.59765625" style="11" customWidth="1"/>
    <col min="3329" max="3330" width="16.59765625" style="11" customWidth="1"/>
    <col min="3331" max="3335" width="14.19921875" style="11" customWidth="1"/>
    <col min="3336" max="3336" width="9" style="11" customWidth="1"/>
    <col min="3337" max="3337" width="20.69921875" style="11" customWidth="1"/>
    <col min="3338" max="3339" width="16.69921875" style="11" customWidth="1"/>
    <col min="3340" max="3344" width="14.59765625" style="11" customWidth="1"/>
    <col min="3345" max="3345" width="9" style="11" customWidth="1"/>
    <col min="3346" max="3346" width="20.69921875" style="11" customWidth="1"/>
    <col min="3347" max="3348" width="16.69921875" style="11" customWidth="1"/>
    <col min="3349" max="3353" width="15.09765625" style="11" customWidth="1"/>
    <col min="3354" max="3583" width="9" style="11"/>
    <col min="3584" max="3584" width="20.59765625" style="11" customWidth="1"/>
    <col min="3585" max="3586" width="16.59765625" style="11" customWidth="1"/>
    <col min="3587" max="3591" width="14.19921875" style="11" customWidth="1"/>
    <col min="3592" max="3592" width="9" style="11" customWidth="1"/>
    <col min="3593" max="3593" width="20.69921875" style="11" customWidth="1"/>
    <col min="3594" max="3595" width="16.69921875" style="11" customWidth="1"/>
    <col min="3596" max="3600" width="14.59765625" style="11" customWidth="1"/>
    <col min="3601" max="3601" width="9" style="11" customWidth="1"/>
    <col min="3602" max="3602" width="20.69921875" style="11" customWidth="1"/>
    <col min="3603" max="3604" width="16.69921875" style="11" customWidth="1"/>
    <col min="3605" max="3609" width="15.09765625" style="11" customWidth="1"/>
    <col min="3610" max="3839" width="9" style="11"/>
    <col min="3840" max="3840" width="20.59765625" style="11" customWidth="1"/>
    <col min="3841" max="3842" width="16.59765625" style="11" customWidth="1"/>
    <col min="3843" max="3847" width="14.19921875" style="11" customWidth="1"/>
    <col min="3848" max="3848" width="9" style="11" customWidth="1"/>
    <col min="3849" max="3849" width="20.69921875" style="11" customWidth="1"/>
    <col min="3850" max="3851" width="16.69921875" style="11" customWidth="1"/>
    <col min="3852" max="3856" width="14.59765625" style="11" customWidth="1"/>
    <col min="3857" max="3857" width="9" style="11" customWidth="1"/>
    <col min="3858" max="3858" width="20.69921875" style="11" customWidth="1"/>
    <col min="3859" max="3860" width="16.69921875" style="11" customWidth="1"/>
    <col min="3861" max="3865" width="15.09765625" style="11" customWidth="1"/>
    <col min="3866" max="4095" width="9" style="11"/>
    <col min="4096" max="4096" width="20.59765625" style="11" customWidth="1"/>
    <col min="4097" max="4098" width="16.59765625" style="11" customWidth="1"/>
    <col min="4099" max="4103" width="14.19921875" style="11" customWidth="1"/>
    <col min="4104" max="4104" width="9" style="11" customWidth="1"/>
    <col min="4105" max="4105" width="20.69921875" style="11" customWidth="1"/>
    <col min="4106" max="4107" width="16.69921875" style="11" customWidth="1"/>
    <col min="4108" max="4112" width="14.59765625" style="11" customWidth="1"/>
    <col min="4113" max="4113" width="9" style="11" customWidth="1"/>
    <col min="4114" max="4114" width="20.69921875" style="11" customWidth="1"/>
    <col min="4115" max="4116" width="16.69921875" style="11" customWidth="1"/>
    <col min="4117" max="4121" width="15.09765625" style="11" customWidth="1"/>
    <col min="4122" max="4351" width="9" style="11"/>
    <col min="4352" max="4352" width="20.59765625" style="11" customWidth="1"/>
    <col min="4353" max="4354" width="16.59765625" style="11" customWidth="1"/>
    <col min="4355" max="4359" width="14.19921875" style="11" customWidth="1"/>
    <col min="4360" max="4360" width="9" style="11" customWidth="1"/>
    <col min="4361" max="4361" width="20.69921875" style="11" customWidth="1"/>
    <col min="4362" max="4363" width="16.69921875" style="11" customWidth="1"/>
    <col min="4364" max="4368" width="14.59765625" style="11" customWidth="1"/>
    <col min="4369" max="4369" width="9" style="11" customWidth="1"/>
    <col min="4370" max="4370" width="20.69921875" style="11" customWidth="1"/>
    <col min="4371" max="4372" width="16.69921875" style="11" customWidth="1"/>
    <col min="4373" max="4377" width="15.09765625" style="11" customWidth="1"/>
    <col min="4378" max="4607" width="9" style="11"/>
    <col min="4608" max="4608" width="20.59765625" style="11" customWidth="1"/>
    <col min="4609" max="4610" width="16.59765625" style="11" customWidth="1"/>
    <col min="4611" max="4615" width="14.19921875" style="11" customWidth="1"/>
    <col min="4616" max="4616" width="9" style="11" customWidth="1"/>
    <col min="4617" max="4617" width="20.69921875" style="11" customWidth="1"/>
    <col min="4618" max="4619" width="16.69921875" style="11" customWidth="1"/>
    <col min="4620" max="4624" width="14.59765625" style="11" customWidth="1"/>
    <col min="4625" max="4625" width="9" style="11" customWidth="1"/>
    <col min="4626" max="4626" width="20.69921875" style="11" customWidth="1"/>
    <col min="4627" max="4628" width="16.69921875" style="11" customWidth="1"/>
    <col min="4629" max="4633" width="15.09765625" style="11" customWidth="1"/>
    <col min="4634" max="4863" width="9" style="11"/>
    <col min="4864" max="4864" width="20.59765625" style="11" customWidth="1"/>
    <col min="4865" max="4866" width="16.59765625" style="11" customWidth="1"/>
    <col min="4867" max="4871" width="14.19921875" style="11" customWidth="1"/>
    <col min="4872" max="4872" width="9" style="11" customWidth="1"/>
    <col min="4873" max="4873" width="20.69921875" style="11" customWidth="1"/>
    <col min="4874" max="4875" width="16.69921875" style="11" customWidth="1"/>
    <col min="4876" max="4880" width="14.59765625" style="11" customWidth="1"/>
    <col min="4881" max="4881" width="9" style="11" customWidth="1"/>
    <col min="4882" max="4882" width="20.69921875" style="11" customWidth="1"/>
    <col min="4883" max="4884" width="16.69921875" style="11" customWidth="1"/>
    <col min="4885" max="4889" width="15.09765625" style="11" customWidth="1"/>
    <col min="4890" max="5119" width="9" style="11"/>
    <col min="5120" max="5120" width="20.59765625" style="11" customWidth="1"/>
    <col min="5121" max="5122" width="16.59765625" style="11" customWidth="1"/>
    <col min="5123" max="5127" width="14.19921875" style="11" customWidth="1"/>
    <col min="5128" max="5128" width="9" style="11" customWidth="1"/>
    <col min="5129" max="5129" width="20.69921875" style="11" customWidth="1"/>
    <col min="5130" max="5131" width="16.69921875" style="11" customWidth="1"/>
    <col min="5132" max="5136" width="14.59765625" style="11" customWidth="1"/>
    <col min="5137" max="5137" width="9" style="11" customWidth="1"/>
    <col min="5138" max="5138" width="20.69921875" style="11" customWidth="1"/>
    <col min="5139" max="5140" width="16.69921875" style="11" customWidth="1"/>
    <col min="5141" max="5145" width="15.09765625" style="11" customWidth="1"/>
    <col min="5146" max="5375" width="9" style="11"/>
    <col min="5376" max="5376" width="20.59765625" style="11" customWidth="1"/>
    <col min="5377" max="5378" width="16.59765625" style="11" customWidth="1"/>
    <col min="5379" max="5383" width="14.19921875" style="11" customWidth="1"/>
    <col min="5384" max="5384" width="9" style="11" customWidth="1"/>
    <col min="5385" max="5385" width="20.69921875" style="11" customWidth="1"/>
    <col min="5386" max="5387" width="16.69921875" style="11" customWidth="1"/>
    <col min="5388" max="5392" width="14.59765625" style="11" customWidth="1"/>
    <col min="5393" max="5393" width="9" style="11" customWidth="1"/>
    <col min="5394" max="5394" width="20.69921875" style="11" customWidth="1"/>
    <col min="5395" max="5396" width="16.69921875" style="11" customWidth="1"/>
    <col min="5397" max="5401" width="15.09765625" style="11" customWidth="1"/>
    <col min="5402" max="5631" width="9" style="11"/>
    <col min="5632" max="5632" width="20.59765625" style="11" customWidth="1"/>
    <col min="5633" max="5634" width="16.59765625" style="11" customWidth="1"/>
    <col min="5635" max="5639" width="14.19921875" style="11" customWidth="1"/>
    <col min="5640" max="5640" width="9" style="11" customWidth="1"/>
    <col min="5641" max="5641" width="20.69921875" style="11" customWidth="1"/>
    <col min="5642" max="5643" width="16.69921875" style="11" customWidth="1"/>
    <col min="5644" max="5648" width="14.59765625" style="11" customWidth="1"/>
    <col min="5649" max="5649" width="9" style="11" customWidth="1"/>
    <col min="5650" max="5650" width="20.69921875" style="11" customWidth="1"/>
    <col min="5651" max="5652" width="16.69921875" style="11" customWidth="1"/>
    <col min="5653" max="5657" width="15.09765625" style="11" customWidth="1"/>
    <col min="5658" max="5887" width="9" style="11"/>
    <col min="5888" max="5888" width="20.59765625" style="11" customWidth="1"/>
    <col min="5889" max="5890" width="16.59765625" style="11" customWidth="1"/>
    <col min="5891" max="5895" width="14.19921875" style="11" customWidth="1"/>
    <col min="5896" max="5896" width="9" style="11" customWidth="1"/>
    <col min="5897" max="5897" width="20.69921875" style="11" customWidth="1"/>
    <col min="5898" max="5899" width="16.69921875" style="11" customWidth="1"/>
    <col min="5900" max="5904" width="14.59765625" style="11" customWidth="1"/>
    <col min="5905" max="5905" width="9" style="11" customWidth="1"/>
    <col min="5906" max="5906" width="20.69921875" style="11" customWidth="1"/>
    <col min="5907" max="5908" width="16.69921875" style="11" customWidth="1"/>
    <col min="5909" max="5913" width="15.09765625" style="11" customWidth="1"/>
    <col min="5914" max="6143" width="9" style="11"/>
    <col min="6144" max="6144" width="20.59765625" style="11" customWidth="1"/>
    <col min="6145" max="6146" width="16.59765625" style="11" customWidth="1"/>
    <col min="6147" max="6151" width="14.19921875" style="11" customWidth="1"/>
    <col min="6152" max="6152" width="9" style="11" customWidth="1"/>
    <col min="6153" max="6153" width="20.69921875" style="11" customWidth="1"/>
    <col min="6154" max="6155" width="16.69921875" style="11" customWidth="1"/>
    <col min="6156" max="6160" width="14.59765625" style="11" customWidth="1"/>
    <col min="6161" max="6161" width="9" style="11" customWidth="1"/>
    <col min="6162" max="6162" width="20.69921875" style="11" customWidth="1"/>
    <col min="6163" max="6164" width="16.69921875" style="11" customWidth="1"/>
    <col min="6165" max="6169" width="15.09765625" style="11" customWidth="1"/>
    <col min="6170" max="6399" width="9" style="11"/>
    <col min="6400" max="6400" width="20.59765625" style="11" customWidth="1"/>
    <col min="6401" max="6402" width="16.59765625" style="11" customWidth="1"/>
    <col min="6403" max="6407" width="14.19921875" style="11" customWidth="1"/>
    <col min="6408" max="6408" width="9" style="11" customWidth="1"/>
    <col min="6409" max="6409" width="20.69921875" style="11" customWidth="1"/>
    <col min="6410" max="6411" width="16.69921875" style="11" customWidth="1"/>
    <col min="6412" max="6416" width="14.59765625" style="11" customWidth="1"/>
    <col min="6417" max="6417" width="9" style="11" customWidth="1"/>
    <col min="6418" max="6418" width="20.69921875" style="11" customWidth="1"/>
    <col min="6419" max="6420" width="16.69921875" style="11" customWidth="1"/>
    <col min="6421" max="6425" width="15.09765625" style="11" customWidth="1"/>
    <col min="6426" max="6655" width="9" style="11"/>
    <col min="6656" max="6656" width="20.59765625" style="11" customWidth="1"/>
    <col min="6657" max="6658" width="16.59765625" style="11" customWidth="1"/>
    <col min="6659" max="6663" width="14.19921875" style="11" customWidth="1"/>
    <col min="6664" max="6664" width="9" style="11" customWidth="1"/>
    <col min="6665" max="6665" width="20.69921875" style="11" customWidth="1"/>
    <col min="6666" max="6667" width="16.69921875" style="11" customWidth="1"/>
    <col min="6668" max="6672" width="14.59765625" style="11" customWidth="1"/>
    <col min="6673" max="6673" width="9" style="11" customWidth="1"/>
    <col min="6674" max="6674" width="20.69921875" style="11" customWidth="1"/>
    <col min="6675" max="6676" width="16.69921875" style="11" customWidth="1"/>
    <col min="6677" max="6681" width="15.09765625" style="11" customWidth="1"/>
    <col min="6682" max="6911" width="9" style="11"/>
    <col min="6912" max="6912" width="20.59765625" style="11" customWidth="1"/>
    <col min="6913" max="6914" width="16.59765625" style="11" customWidth="1"/>
    <col min="6915" max="6919" width="14.19921875" style="11" customWidth="1"/>
    <col min="6920" max="6920" width="9" style="11" customWidth="1"/>
    <col min="6921" max="6921" width="20.69921875" style="11" customWidth="1"/>
    <col min="6922" max="6923" width="16.69921875" style="11" customWidth="1"/>
    <col min="6924" max="6928" width="14.59765625" style="11" customWidth="1"/>
    <col min="6929" max="6929" width="9" style="11" customWidth="1"/>
    <col min="6930" max="6930" width="20.69921875" style="11" customWidth="1"/>
    <col min="6931" max="6932" width="16.69921875" style="11" customWidth="1"/>
    <col min="6933" max="6937" width="15.09765625" style="11" customWidth="1"/>
    <col min="6938" max="7167" width="9" style="11"/>
    <col min="7168" max="7168" width="20.59765625" style="11" customWidth="1"/>
    <col min="7169" max="7170" width="16.59765625" style="11" customWidth="1"/>
    <col min="7171" max="7175" width="14.19921875" style="11" customWidth="1"/>
    <col min="7176" max="7176" width="9" style="11" customWidth="1"/>
    <col min="7177" max="7177" width="20.69921875" style="11" customWidth="1"/>
    <col min="7178" max="7179" width="16.69921875" style="11" customWidth="1"/>
    <col min="7180" max="7184" width="14.59765625" style="11" customWidth="1"/>
    <col min="7185" max="7185" width="9" style="11" customWidth="1"/>
    <col min="7186" max="7186" width="20.69921875" style="11" customWidth="1"/>
    <col min="7187" max="7188" width="16.69921875" style="11" customWidth="1"/>
    <col min="7189" max="7193" width="15.09765625" style="11" customWidth="1"/>
    <col min="7194" max="7423" width="9" style="11"/>
    <col min="7424" max="7424" width="20.59765625" style="11" customWidth="1"/>
    <col min="7425" max="7426" width="16.59765625" style="11" customWidth="1"/>
    <col min="7427" max="7431" width="14.19921875" style="11" customWidth="1"/>
    <col min="7432" max="7432" width="9" style="11" customWidth="1"/>
    <col min="7433" max="7433" width="20.69921875" style="11" customWidth="1"/>
    <col min="7434" max="7435" width="16.69921875" style="11" customWidth="1"/>
    <col min="7436" max="7440" width="14.59765625" style="11" customWidth="1"/>
    <col min="7441" max="7441" width="9" style="11" customWidth="1"/>
    <col min="7442" max="7442" width="20.69921875" style="11" customWidth="1"/>
    <col min="7443" max="7444" width="16.69921875" style="11" customWidth="1"/>
    <col min="7445" max="7449" width="15.09765625" style="11" customWidth="1"/>
    <col min="7450" max="7679" width="9" style="11"/>
    <col min="7680" max="7680" width="20.59765625" style="11" customWidth="1"/>
    <col min="7681" max="7682" width="16.59765625" style="11" customWidth="1"/>
    <col min="7683" max="7687" width="14.19921875" style="11" customWidth="1"/>
    <col min="7688" max="7688" width="9" style="11" customWidth="1"/>
    <col min="7689" max="7689" width="20.69921875" style="11" customWidth="1"/>
    <col min="7690" max="7691" width="16.69921875" style="11" customWidth="1"/>
    <col min="7692" max="7696" width="14.59765625" style="11" customWidth="1"/>
    <col min="7697" max="7697" width="9" style="11" customWidth="1"/>
    <col min="7698" max="7698" width="20.69921875" style="11" customWidth="1"/>
    <col min="7699" max="7700" width="16.69921875" style="11" customWidth="1"/>
    <col min="7701" max="7705" width="15.09765625" style="11" customWidth="1"/>
    <col min="7706" max="7935" width="9" style="11"/>
    <col min="7936" max="7936" width="20.59765625" style="11" customWidth="1"/>
    <col min="7937" max="7938" width="16.59765625" style="11" customWidth="1"/>
    <col min="7939" max="7943" width="14.19921875" style="11" customWidth="1"/>
    <col min="7944" max="7944" width="9" style="11" customWidth="1"/>
    <col min="7945" max="7945" width="20.69921875" style="11" customWidth="1"/>
    <col min="7946" max="7947" width="16.69921875" style="11" customWidth="1"/>
    <col min="7948" max="7952" width="14.59765625" style="11" customWidth="1"/>
    <col min="7953" max="7953" width="9" style="11" customWidth="1"/>
    <col min="7954" max="7954" width="20.69921875" style="11" customWidth="1"/>
    <col min="7955" max="7956" width="16.69921875" style="11" customWidth="1"/>
    <col min="7957" max="7961" width="15.09765625" style="11" customWidth="1"/>
    <col min="7962" max="8191" width="9" style="11"/>
    <col min="8192" max="8192" width="20.59765625" style="11" customWidth="1"/>
    <col min="8193" max="8194" width="16.59765625" style="11" customWidth="1"/>
    <col min="8195" max="8199" width="14.19921875" style="11" customWidth="1"/>
    <col min="8200" max="8200" width="9" style="11" customWidth="1"/>
    <col min="8201" max="8201" width="20.69921875" style="11" customWidth="1"/>
    <col min="8202" max="8203" width="16.69921875" style="11" customWidth="1"/>
    <col min="8204" max="8208" width="14.59765625" style="11" customWidth="1"/>
    <col min="8209" max="8209" width="9" style="11" customWidth="1"/>
    <col min="8210" max="8210" width="20.69921875" style="11" customWidth="1"/>
    <col min="8211" max="8212" width="16.69921875" style="11" customWidth="1"/>
    <col min="8213" max="8217" width="15.09765625" style="11" customWidth="1"/>
    <col min="8218" max="8447" width="9" style="11"/>
    <col min="8448" max="8448" width="20.59765625" style="11" customWidth="1"/>
    <col min="8449" max="8450" width="16.59765625" style="11" customWidth="1"/>
    <col min="8451" max="8455" width="14.19921875" style="11" customWidth="1"/>
    <col min="8456" max="8456" width="9" style="11" customWidth="1"/>
    <col min="8457" max="8457" width="20.69921875" style="11" customWidth="1"/>
    <col min="8458" max="8459" width="16.69921875" style="11" customWidth="1"/>
    <col min="8460" max="8464" width="14.59765625" style="11" customWidth="1"/>
    <col min="8465" max="8465" width="9" style="11" customWidth="1"/>
    <col min="8466" max="8466" width="20.69921875" style="11" customWidth="1"/>
    <col min="8467" max="8468" width="16.69921875" style="11" customWidth="1"/>
    <col min="8469" max="8473" width="15.09765625" style="11" customWidth="1"/>
    <col min="8474" max="8703" width="9" style="11"/>
    <col min="8704" max="8704" width="20.59765625" style="11" customWidth="1"/>
    <col min="8705" max="8706" width="16.59765625" style="11" customWidth="1"/>
    <col min="8707" max="8711" width="14.19921875" style="11" customWidth="1"/>
    <col min="8712" max="8712" width="9" style="11" customWidth="1"/>
    <col min="8713" max="8713" width="20.69921875" style="11" customWidth="1"/>
    <col min="8714" max="8715" width="16.69921875" style="11" customWidth="1"/>
    <col min="8716" max="8720" width="14.59765625" style="11" customWidth="1"/>
    <col min="8721" max="8721" width="9" style="11" customWidth="1"/>
    <col min="8722" max="8722" width="20.69921875" style="11" customWidth="1"/>
    <col min="8723" max="8724" width="16.69921875" style="11" customWidth="1"/>
    <col min="8725" max="8729" width="15.09765625" style="11" customWidth="1"/>
    <col min="8730" max="8959" width="9" style="11"/>
    <col min="8960" max="8960" width="20.59765625" style="11" customWidth="1"/>
    <col min="8961" max="8962" width="16.59765625" style="11" customWidth="1"/>
    <col min="8963" max="8967" width="14.19921875" style="11" customWidth="1"/>
    <col min="8968" max="8968" width="9" style="11" customWidth="1"/>
    <col min="8969" max="8969" width="20.69921875" style="11" customWidth="1"/>
    <col min="8970" max="8971" width="16.69921875" style="11" customWidth="1"/>
    <col min="8972" max="8976" width="14.59765625" style="11" customWidth="1"/>
    <col min="8977" max="8977" width="9" style="11" customWidth="1"/>
    <col min="8978" max="8978" width="20.69921875" style="11" customWidth="1"/>
    <col min="8979" max="8980" width="16.69921875" style="11" customWidth="1"/>
    <col min="8981" max="8985" width="15.09765625" style="11" customWidth="1"/>
    <col min="8986" max="9215" width="9" style="11"/>
    <col min="9216" max="9216" width="20.59765625" style="11" customWidth="1"/>
    <col min="9217" max="9218" width="16.59765625" style="11" customWidth="1"/>
    <col min="9219" max="9223" width="14.19921875" style="11" customWidth="1"/>
    <col min="9224" max="9224" width="9" style="11" customWidth="1"/>
    <col min="9225" max="9225" width="20.69921875" style="11" customWidth="1"/>
    <col min="9226" max="9227" width="16.69921875" style="11" customWidth="1"/>
    <col min="9228" max="9232" width="14.59765625" style="11" customWidth="1"/>
    <col min="9233" max="9233" width="9" style="11" customWidth="1"/>
    <col min="9234" max="9234" width="20.69921875" style="11" customWidth="1"/>
    <col min="9235" max="9236" width="16.69921875" style="11" customWidth="1"/>
    <col min="9237" max="9241" width="15.09765625" style="11" customWidth="1"/>
    <col min="9242" max="9471" width="9" style="11"/>
    <col min="9472" max="9472" width="20.59765625" style="11" customWidth="1"/>
    <col min="9473" max="9474" width="16.59765625" style="11" customWidth="1"/>
    <col min="9475" max="9479" width="14.19921875" style="11" customWidth="1"/>
    <col min="9480" max="9480" width="9" style="11" customWidth="1"/>
    <col min="9481" max="9481" width="20.69921875" style="11" customWidth="1"/>
    <col min="9482" max="9483" width="16.69921875" style="11" customWidth="1"/>
    <col min="9484" max="9488" width="14.59765625" style="11" customWidth="1"/>
    <col min="9489" max="9489" width="9" style="11" customWidth="1"/>
    <col min="9490" max="9490" width="20.69921875" style="11" customWidth="1"/>
    <col min="9491" max="9492" width="16.69921875" style="11" customWidth="1"/>
    <col min="9493" max="9497" width="15.09765625" style="11" customWidth="1"/>
    <col min="9498" max="9727" width="9" style="11"/>
    <col min="9728" max="9728" width="20.59765625" style="11" customWidth="1"/>
    <col min="9729" max="9730" width="16.59765625" style="11" customWidth="1"/>
    <col min="9731" max="9735" width="14.19921875" style="11" customWidth="1"/>
    <col min="9736" max="9736" width="9" style="11" customWidth="1"/>
    <col min="9737" max="9737" width="20.69921875" style="11" customWidth="1"/>
    <col min="9738" max="9739" width="16.69921875" style="11" customWidth="1"/>
    <col min="9740" max="9744" width="14.59765625" style="11" customWidth="1"/>
    <col min="9745" max="9745" width="9" style="11" customWidth="1"/>
    <col min="9746" max="9746" width="20.69921875" style="11" customWidth="1"/>
    <col min="9747" max="9748" width="16.69921875" style="11" customWidth="1"/>
    <col min="9749" max="9753" width="15.09765625" style="11" customWidth="1"/>
    <col min="9754" max="9983" width="9" style="11"/>
    <col min="9984" max="9984" width="20.59765625" style="11" customWidth="1"/>
    <col min="9985" max="9986" width="16.59765625" style="11" customWidth="1"/>
    <col min="9987" max="9991" width="14.19921875" style="11" customWidth="1"/>
    <col min="9992" max="9992" width="9" style="11" customWidth="1"/>
    <col min="9993" max="9993" width="20.69921875" style="11" customWidth="1"/>
    <col min="9994" max="9995" width="16.69921875" style="11" customWidth="1"/>
    <col min="9996" max="10000" width="14.59765625" style="11" customWidth="1"/>
    <col min="10001" max="10001" width="9" style="11" customWidth="1"/>
    <col min="10002" max="10002" width="20.69921875" style="11" customWidth="1"/>
    <col min="10003" max="10004" width="16.69921875" style="11" customWidth="1"/>
    <col min="10005" max="10009" width="15.09765625" style="11" customWidth="1"/>
    <col min="10010" max="10239" width="9" style="11"/>
    <col min="10240" max="10240" width="20.59765625" style="11" customWidth="1"/>
    <col min="10241" max="10242" width="16.59765625" style="11" customWidth="1"/>
    <col min="10243" max="10247" width="14.19921875" style="11" customWidth="1"/>
    <col min="10248" max="10248" width="9" style="11" customWidth="1"/>
    <col min="10249" max="10249" width="20.69921875" style="11" customWidth="1"/>
    <col min="10250" max="10251" width="16.69921875" style="11" customWidth="1"/>
    <col min="10252" max="10256" width="14.59765625" style="11" customWidth="1"/>
    <col min="10257" max="10257" width="9" style="11" customWidth="1"/>
    <col min="10258" max="10258" width="20.69921875" style="11" customWidth="1"/>
    <col min="10259" max="10260" width="16.69921875" style="11" customWidth="1"/>
    <col min="10261" max="10265" width="15.09765625" style="11" customWidth="1"/>
    <col min="10266" max="10495" width="9" style="11"/>
    <col min="10496" max="10496" width="20.59765625" style="11" customWidth="1"/>
    <col min="10497" max="10498" width="16.59765625" style="11" customWidth="1"/>
    <col min="10499" max="10503" width="14.19921875" style="11" customWidth="1"/>
    <col min="10504" max="10504" width="9" style="11" customWidth="1"/>
    <col min="10505" max="10505" width="20.69921875" style="11" customWidth="1"/>
    <col min="10506" max="10507" width="16.69921875" style="11" customWidth="1"/>
    <col min="10508" max="10512" width="14.59765625" style="11" customWidth="1"/>
    <col min="10513" max="10513" width="9" style="11" customWidth="1"/>
    <col min="10514" max="10514" width="20.69921875" style="11" customWidth="1"/>
    <col min="10515" max="10516" width="16.69921875" style="11" customWidth="1"/>
    <col min="10517" max="10521" width="15.09765625" style="11" customWidth="1"/>
    <col min="10522" max="10751" width="9" style="11"/>
    <col min="10752" max="10752" width="20.59765625" style="11" customWidth="1"/>
    <col min="10753" max="10754" width="16.59765625" style="11" customWidth="1"/>
    <col min="10755" max="10759" width="14.19921875" style="11" customWidth="1"/>
    <col min="10760" max="10760" width="9" style="11" customWidth="1"/>
    <col min="10761" max="10761" width="20.69921875" style="11" customWidth="1"/>
    <col min="10762" max="10763" width="16.69921875" style="11" customWidth="1"/>
    <col min="10764" max="10768" width="14.59765625" style="11" customWidth="1"/>
    <col min="10769" max="10769" width="9" style="11" customWidth="1"/>
    <col min="10770" max="10770" width="20.69921875" style="11" customWidth="1"/>
    <col min="10771" max="10772" width="16.69921875" style="11" customWidth="1"/>
    <col min="10773" max="10777" width="15.09765625" style="11" customWidth="1"/>
    <col min="10778" max="11007" width="9" style="11"/>
    <col min="11008" max="11008" width="20.59765625" style="11" customWidth="1"/>
    <col min="11009" max="11010" width="16.59765625" style="11" customWidth="1"/>
    <col min="11011" max="11015" width="14.19921875" style="11" customWidth="1"/>
    <col min="11016" max="11016" width="9" style="11" customWidth="1"/>
    <col min="11017" max="11017" width="20.69921875" style="11" customWidth="1"/>
    <col min="11018" max="11019" width="16.69921875" style="11" customWidth="1"/>
    <col min="11020" max="11024" width="14.59765625" style="11" customWidth="1"/>
    <col min="11025" max="11025" width="9" style="11" customWidth="1"/>
    <col min="11026" max="11026" width="20.69921875" style="11" customWidth="1"/>
    <col min="11027" max="11028" width="16.69921875" style="11" customWidth="1"/>
    <col min="11029" max="11033" width="15.09765625" style="11" customWidth="1"/>
    <col min="11034" max="11263" width="9" style="11"/>
    <col min="11264" max="11264" width="20.59765625" style="11" customWidth="1"/>
    <col min="11265" max="11266" width="16.59765625" style="11" customWidth="1"/>
    <col min="11267" max="11271" width="14.19921875" style="11" customWidth="1"/>
    <col min="11272" max="11272" width="9" style="11" customWidth="1"/>
    <col min="11273" max="11273" width="20.69921875" style="11" customWidth="1"/>
    <col min="11274" max="11275" width="16.69921875" style="11" customWidth="1"/>
    <col min="11276" max="11280" width="14.59765625" style="11" customWidth="1"/>
    <col min="11281" max="11281" width="9" style="11" customWidth="1"/>
    <col min="11282" max="11282" width="20.69921875" style="11" customWidth="1"/>
    <col min="11283" max="11284" width="16.69921875" style="11" customWidth="1"/>
    <col min="11285" max="11289" width="15.09765625" style="11" customWidth="1"/>
    <col min="11290" max="11519" width="9" style="11"/>
    <col min="11520" max="11520" width="20.59765625" style="11" customWidth="1"/>
    <col min="11521" max="11522" width="16.59765625" style="11" customWidth="1"/>
    <col min="11523" max="11527" width="14.19921875" style="11" customWidth="1"/>
    <col min="11528" max="11528" width="9" style="11" customWidth="1"/>
    <col min="11529" max="11529" width="20.69921875" style="11" customWidth="1"/>
    <col min="11530" max="11531" width="16.69921875" style="11" customWidth="1"/>
    <col min="11532" max="11536" width="14.59765625" style="11" customWidth="1"/>
    <col min="11537" max="11537" width="9" style="11" customWidth="1"/>
    <col min="11538" max="11538" width="20.69921875" style="11" customWidth="1"/>
    <col min="11539" max="11540" width="16.69921875" style="11" customWidth="1"/>
    <col min="11541" max="11545" width="15.09765625" style="11" customWidth="1"/>
    <col min="11546" max="11775" width="9" style="11"/>
    <col min="11776" max="11776" width="20.59765625" style="11" customWidth="1"/>
    <col min="11777" max="11778" width="16.59765625" style="11" customWidth="1"/>
    <col min="11779" max="11783" width="14.19921875" style="11" customWidth="1"/>
    <col min="11784" max="11784" width="9" style="11" customWidth="1"/>
    <col min="11785" max="11785" width="20.69921875" style="11" customWidth="1"/>
    <col min="11786" max="11787" width="16.69921875" style="11" customWidth="1"/>
    <col min="11788" max="11792" width="14.59765625" style="11" customWidth="1"/>
    <col min="11793" max="11793" width="9" style="11" customWidth="1"/>
    <col min="11794" max="11794" width="20.69921875" style="11" customWidth="1"/>
    <col min="11795" max="11796" width="16.69921875" style="11" customWidth="1"/>
    <col min="11797" max="11801" width="15.09765625" style="11" customWidth="1"/>
    <col min="11802" max="12031" width="9" style="11"/>
    <col min="12032" max="12032" width="20.59765625" style="11" customWidth="1"/>
    <col min="12033" max="12034" width="16.59765625" style="11" customWidth="1"/>
    <col min="12035" max="12039" width="14.19921875" style="11" customWidth="1"/>
    <col min="12040" max="12040" width="9" style="11" customWidth="1"/>
    <col min="12041" max="12041" width="20.69921875" style="11" customWidth="1"/>
    <col min="12042" max="12043" width="16.69921875" style="11" customWidth="1"/>
    <col min="12044" max="12048" width="14.59765625" style="11" customWidth="1"/>
    <col min="12049" max="12049" width="9" style="11" customWidth="1"/>
    <col min="12050" max="12050" width="20.69921875" style="11" customWidth="1"/>
    <col min="12051" max="12052" width="16.69921875" style="11" customWidth="1"/>
    <col min="12053" max="12057" width="15.09765625" style="11" customWidth="1"/>
    <col min="12058" max="12287" width="9" style="11"/>
    <col min="12288" max="12288" width="20.59765625" style="11" customWidth="1"/>
    <col min="12289" max="12290" width="16.59765625" style="11" customWidth="1"/>
    <col min="12291" max="12295" width="14.19921875" style="11" customWidth="1"/>
    <col min="12296" max="12296" width="9" style="11" customWidth="1"/>
    <col min="12297" max="12297" width="20.69921875" style="11" customWidth="1"/>
    <col min="12298" max="12299" width="16.69921875" style="11" customWidth="1"/>
    <col min="12300" max="12304" width="14.59765625" style="11" customWidth="1"/>
    <col min="12305" max="12305" width="9" style="11" customWidth="1"/>
    <col min="12306" max="12306" width="20.69921875" style="11" customWidth="1"/>
    <col min="12307" max="12308" width="16.69921875" style="11" customWidth="1"/>
    <col min="12309" max="12313" width="15.09765625" style="11" customWidth="1"/>
    <col min="12314" max="12543" width="9" style="11"/>
    <col min="12544" max="12544" width="20.59765625" style="11" customWidth="1"/>
    <col min="12545" max="12546" width="16.59765625" style="11" customWidth="1"/>
    <col min="12547" max="12551" width="14.19921875" style="11" customWidth="1"/>
    <col min="12552" max="12552" width="9" style="11" customWidth="1"/>
    <col min="12553" max="12553" width="20.69921875" style="11" customWidth="1"/>
    <col min="12554" max="12555" width="16.69921875" style="11" customWidth="1"/>
    <col min="12556" max="12560" width="14.59765625" style="11" customWidth="1"/>
    <col min="12561" max="12561" width="9" style="11" customWidth="1"/>
    <col min="12562" max="12562" width="20.69921875" style="11" customWidth="1"/>
    <col min="12563" max="12564" width="16.69921875" style="11" customWidth="1"/>
    <col min="12565" max="12569" width="15.09765625" style="11" customWidth="1"/>
    <col min="12570" max="12799" width="9" style="11"/>
    <col min="12800" max="12800" width="20.59765625" style="11" customWidth="1"/>
    <col min="12801" max="12802" width="16.59765625" style="11" customWidth="1"/>
    <col min="12803" max="12807" width="14.19921875" style="11" customWidth="1"/>
    <col min="12808" max="12808" width="9" style="11" customWidth="1"/>
    <col min="12809" max="12809" width="20.69921875" style="11" customWidth="1"/>
    <col min="12810" max="12811" width="16.69921875" style="11" customWidth="1"/>
    <col min="12812" max="12816" width="14.59765625" style="11" customWidth="1"/>
    <col min="12817" max="12817" width="9" style="11" customWidth="1"/>
    <col min="12818" max="12818" width="20.69921875" style="11" customWidth="1"/>
    <col min="12819" max="12820" width="16.69921875" style="11" customWidth="1"/>
    <col min="12821" max="12825" width="15.09765625" style="11" customWidth="1"/>
    <col min="12826" max="13055" width="9" style="11"/>
    <col min="13056" max="13056" width="20.59765625" style="11" customWidth="1"/>
    <col min="13057" max="13058" width="16.59765625" style="11" customWidth="1"/>
    <col min="13059" max="13063" width="14.19921875" style="11" customWidth="1"/>
    <col min="13064" max="13064" width="9" style="11" customWidth="1"/>
    <col min="13065" max="13065" width="20.69921875" style="11" customWidth="1"/>
    <col min="13066" max="13067" width="16.69921875" style="11" customWidth="1"/>
    <col min="13068" max="13072" width="14.59765625" style="11" customWidth="1"/>
    <col min="13073" max="13073" width="9" style="11" customWidth="1"/>
    <col min="13074" max="13074" width="20.69921875" style="11" customWidth="1"/>
    <col min="13075" max="13076" width="16.69921875" style="11" customWidth="1"/>
    <col min="13077" max="13081" width="15.09765625" style="11" customWidth="1"/>
    <col min="13082" max="13311" width="9" style="11"/>
    <col min="13312" max="13312" width="20.59765625" style="11" customWidth="1"/>
    <col min="13313" max="13314" width="16.59765625" style="11" customWidth="1"/>
    <col min="13315" max="13319" width="14.19921875" style="11" customWidth="1"/>
    <col min="13320" max="13320" width="9" style="11" customWidth="1"/>
    <col min="13321" max="13321" width="20.69921875" style="11" customWidth="1"/>
    <col min="13322" max="13323" width="16.69921875" style="11" customWidth="1"/>
    <col min="13324" max="13328" width="14.59765625" style="11" customWidth="1"/>
    <col min="13329" max="13329" width="9" style="11" customWidth="1"/>
    <col min="13330" max="13330" width="20.69921875" style="11" customWidth="1"/>
    <col min="13331" max="13332" width="16.69921875" style="11" customWidth="1"/>
    <col min="13333" max="13337" width="15.09765625" style="11" customWidth="1"/>
    <col min="13338" max="13567" width="9" style="11"/>
    <col min="13568" max="13568" width="20.59765625" style="11" customWidth="1"/>
    <col min="13569" max="13570" width="16.59765625" style="11" customWidth="1"/>
    <col min="13571" max="13575" width="14.19921875" style="11" customWidth="1"/>
    <col min="13576" max="13576" width="9" style="11" customWidth="1"/>
    <col min="13577" max="13577" width="20.69921875" style="11" customWidth="1"/>
    <col min="13578" max="13579" width="16.69921875" style="11" customWidth="1"/>
    <col min="13580" max="13584" width="14.59765625" style="11" customWidth="1"/>
    <col min="13585" max="13585" width="9" style="11" customWidth="1"/>
    <col min="13586" max="13586" width="20.69921875" style="11" customWidth="1"/>
    <col min="13587" max="13588" width="16.69921875" style="11" customWidth="1"/>
    <col min="13589" max="13593" width="15.09765625" style="11" customWidth="1"/>
    <col min="13594" max="13823" width="9" style="11"/>
    <col min="13824" max="13824" width="20.59765625" style="11" customWidth="1"/>
    <col min="13825" max="13826" width="16.59765625" style="11" customWidth="1"/>
    <col min="13827" max="13831" width="14.19921875" style="11" customWidth="1"/>
    <col min="13832" max="13832" width="9" style="11" customWidth="1"/>
    <col min="13833" max="13833" width="20.69921875" style="11" customWidth="1"/>
    <col min="13834" max="13835" width="16.69921875" style="11" customWidth="1"/>
    <col min="13836" max="13840" width="14.59765625" style="11" customWidth="1"/>
    <col min="13841" max="13841" width="9" style="11" customWidth="1"/>
    <col min="13842" max="13842" width="20.69921875" style="11" customWidth="1"/>
    <col min="13843" max="13844" width="16.69921875" style="11" customWidth="1"/>
    <col min="13845" max="13849" width="15.09765625" style="11" customWidth="1"/>
    <col min="13850" max="14079" width="9" style="11"/>
    <col min="14080" max="14080" width="20.59765625" style="11" customWidth="1"/>
    <col min="14081" max="14082" width="16.59765625" style="11" customWidth="1"/>
    <col min="14083" max="14087" width="14.19921875" style="11" customWidth="1"/>
    <col min="14088" max="14088" width="9" style="11" customWidth="1"/>
    <col min="14089" max="14089" width="20.69921875" style="11" customWidth="1"/>
    <col min="14090" max="14091" width="16.69921875" style="11" customWidth="1"/>
    <col min="14092" max="14096" width="14.59765625" style="11" customWidth="1"/>
    <col min="14097" max="14097" width="9" style="11" customWidth="1"/>
    <col min="14098" max="14098" width="20.69921875" style="11" customWidth="1"/>
    <col min="14099" max="14100" width="16.69921875" style="11" customWidth="1"/>
    <col min="14101" max="14105" width="15.09765625" style="11" customWidth="1"/>
    <col min="14106" max="14335" width="9" style="11"/>
    <col min="14336" max="14336" width="20.59765625" style="11" customWidth="1"/>
    <col min="14337" max="14338" width="16.59765625" style="11" customWidth="1"/>
    <col min="14339" max="14343" width="14.19921875" style="11" customWidth="1"/>
    <col min="14344" max="14344" width="9" style="11" customWidth="1"/>
    <col min="14345" max="14345" width="20.69921875" style="11" customWidth="1"/>
    <col min="14346" max="14347" width="16.69921875" style="11" customWidth="1"/>
    <col min="14348" max="14352" width="14.59765625" style="11" customWidth="1"/>
    <col min="14353" max="14353" width="9" style="11" customWidth="1"/>
    <col min="14354" max="14354" width="20.69921875" style="11" customWidth="1"/>
    <col min="14355" max="14356" width="16.69921875" style="11" customWidth="1"/>
    <col min="14357" max="14361" width="15.09765625" style="11" customWidth="1"/>
    <col min="14362" max="14591" width="9" style="11"/>
    <col min="14592" max="14592" width="20.59765625" style="11" customWidth="1"/>
    <col min="14593" max="14594" width="16.59765625" style="11" customWidth="1"/>
    <col min="14595" max="14599" width="14.19921875" style="11" customWidth="1"/>
    <col min="14600" max="14600" width="9" style="11" customWidth="1"/>
    <col min="14601" max="14601" width="20.69921875" style="11" customWidth="1"/>
    <col min="14602" max="14603" width="16.69921875" style="11" customWidth="1"/>
    <col min="14604" max="14608" width="14.59765625" style="11" customWidth="1"/>
    <col min="14609" max="14609" width="9" style="11" customWidth="1"/>
    <col min="14610" max="14610" width="20.69921875" style="11" customWidth="1"/>
    <col min="14611" max="14612" width="16.69921875" style="11" customWidth="1"/>
    <col min="14613" max="14617" width="15.09765625" style="11" customWidth="1"/>
    <col min="14618" max="14847" width="9" style="11"/>
    <col min="14848" max="14848" width="20.59765625" style="11" customWidth="1"/>
    <col min="14849" max="14850" width="16.59765625" style="11" customWidth="1"/>
    <col min="14851" max="14855" width="14.19921875" style="11" customWidth="1"/>
    <col min="14856" max="14856" width="9" style="11" customWidth="1"/>
    <col min="14857" max="14857" width="20.69921875" style="11" customWidth="1"/>
    <col min="14858" max="14859" width="16.69921875" style="11" customWidth="1"/>
    <col min="14860" max="14864" width="14.59765625" style="11" customWidth="1"/>
    <col min="14865" max="14865" width="9" style="11" customWidth="1"/>
    <col min="14866" max="14866" width="20.69921875" style="11" customWidth="1"/>
    <col min="14867" max="14868" width="16.69921875" style="11" customWidth="1"/>
    <col min="14869" max="14873" width="15.09765625" style="11" customWidth="1"/>
    <col min="14874" max="15103" width="9" style="11"/>
    <col min="15104" max="15104" width="20.59765625" style="11" customWidth="1"/>
    <col min="15105" max="15106" width="16.59765625" style="11" customWidth="1"/>
    <col min="15107" max="15111" width="14.19921875" style="11" customWidth="1"/>
    <col min="15112" max="15112" width="9" style="11" customWidth="1"/>
    <col min="15113" max="15113" width="20.69921875" style="11" customWidth="1"/>
    <col min="15114" max="15115" width="16.69921875" style="11" customWidth="1"/>
    <col min="15116" max="15120" width="14.59765625" style="11" customWidth="1"/>
    <col min="15121" max="15121" width="9" style="11" customWidth="1"/>
    <col min="15122" max="15122" width="20.69921875" style="11" customWidth="1"/>
    <col min="15123" max="15124" width="16.69921875" style="11" customWidth="1"/>
    <col min="15125" max="15129" width="15.09765625" style="11" customWidth="1"/>
    <col min="15130" max="15359" width="9" style="11"/>
    <col min="15360" max="15360" width="20.59765625" style="11" customWidth="1"/>
    <col min="15361" max="15362" width="16.59765625" style="11" customWidth="1"/>
    <col min="15363" max="15367" width="14.19921875" style="11" customWidth="1"/>
    <col min="15368" max="15368" width="9" style="11" customWidth="1"/>
    <col min="15369" max="15369" width="20.69921875" style="11" customWidth="1"/>
    <col min="15370" max="15371" width="16.69921875" style="11" customWidth="1"/>
    <col min="15372" max="15376" width="14.59765625" style="11" customWidth="1"/>
    <col min="15377" max="15377" width="9" style="11" customWidth="1"/>
    <col min="15378" max="15378" width="20.69921875" style="11" customWidth="1"/>
    <col min="15379" max="15380" width="16.69921875" style="11" customWidth="1"/>
    <col min="15381" max="15385" width="15.09765625" style="11" customWidth="1"/>
    <col min="15386" max="15615" width="9" style="11"/>
    <col min="15616" max="15616" width="20.59765625" style="11" customWidth="1"/>
    <col min="15617" max="15618" width="16.59765625" style="11" customWidth="1"/>
    <col min="15619" max="15623" width="14.19921875" style="11" customWidth="1"/>
    <col min="15624" max="15624" width="9" style="11" customWidth="1"/>
    <col min="15625" max="15625" width="20.69921875" style="11" customWidth="1"/>
    <col min="15626" max="15627" width="16.69921875" style="11" customWidth="1"/>
    <col min="15628" max="15632" width="14.59765625" style="11" customWidth="1"/>
    <col min="15633" max="15633" width="9" style="11" customWidth="1"/>
    <col min="15634" max="15634" width="20.69921875" style="11" customWidth="1"/>
    <col min="15635" max="15636" width="16.69921875" style="11" customWidth="1"/>
    <col min="15637" max="15641" width="15.09765625" style="11" customWidth="1"/>
    <col min="15642" max="15871" width="9" style="11"/>
    <col min="15872" max="15872" width="20.59765625" style="11" customWidth="1"/>
    <col min="15873" max="15874" width="16.59765625" style="11" customWidth="1"/>
    <col min="15875" max="15879" width="14.19921875" style="11" customWidth="1"/>
    <col min="15880" max="15880" width="9" style="11" customWidth="1"/>
    <col min="15881" max="15881" width="20.69921875" style="11" customWidth="1"/>
    <col min="15882" max="15883" width="16.69921875" style="11" customWidth="1"/>
    <col min="15884" max="15888" width="14.59765625" style="11" customWidth="1"/>
    <col min="15889" max="15889" width="9" style="11" customWidth="1"/>
    <col min="15890" max="15890" width="20.69921875" style="11" customWidth="1"/>
    <col min="15891" max="15892" width="16.69921875" style="11" customWidth="1"/>
    <col min="15893" max="15897" width="15.09765625" style="11" customWidth="1"/>
    <col min="15898" max="16127" width="9" style="11"/>
    <col min="16128" max="16128" width="20.59765625" style="11" customWidth="1"/>
    <col min="16129" max="16130" width="16.59765625" style="11" customWidth="1"/>
    <col min="16131" max="16135" width="14.19921875" style="11" customWidth="1"/>
    <col min="16136" max="16136" width="9" style="11" customWidth="1"/>
    <col min="16137" max="16137" width="20.69921875" style="11" customWidth="1"/>
    <col min="16138" max="16139" width="16.69921875" style="11" customWidth="1"/>
    <col min="16140" max="16144" width="14.59765625" style="11" customWidth="1"/>
    <col min="16145" max="16145" width="9" style="11" customWidth="1"/>
    <col min="16146" max="16146" width="20.69921875" style="11" customWidth="1"/>
    <col min="16147" max="16148" width="16.69921875" style="11" customWidth="1"/>
    <col min="16149" max="16153" width="15.09765625" style="11" customWidth="1"/>
    <col min="16154" max="16384" width="9" style="11"/>
  </cols>
  <sheetData>
    <row r="1" spans="1:33" s="9" customFormat="1" ht="28.5" customHeight="1">
      <c r="A1" s="181"/>
      <c r="B1" s="8" t="s">
        <v>1342</v>
      </c>
      <c r="C1" s="8"/>
      <c r="J1" s="8" t="s">
        <v>1343</v>
      </c>
      <c r="K1" s="43"/>
      <c r="L1" s="44"/>
      <c r="M1" s="43"/>
      <c r="N1" s="43"/>
      <c r="O1" s="43"/>
      <c r="P1" s="43"/>
      <c r="Q1" s="44"/>
      <c r="R1" s="8" t="s">
        <v>1343</v>
      </c>
      <c r="S1" s="55"/>
      <c r="T1" s="56"/>
      <c r="U1" s="55"/>
      <c r="V1" s="55"/>
      <c r="W1" s="55"/>
      <c r="X1" s="55"/>
      <c r="Y1" s="56"/>
      <c r="Z1" s="8" t="s">
        <v>1344</v>
      </c>
      <c r="AB1" s="10"/>
      <c r="AG1" s="10"/>
    </row>
    <row r="2" spans="1:33" ht="13.5" customHeight="1">
      <c r="B2" s="355" t="s">
        <v>134</v>
      </c>
      <c r="C2" s="356" t="s">
        <v>135</v>
      </c>
      <c r="D2" s="357"/>
      <c r="E2" s="357"/>
      <c r="F2" s="357"/>
      <c r="G2" s="357"/>
      <c r="H2" s="357"/>
      <c r="I2" s="358"/>
      <c r="J2" s="355" t="s">
        <v>134</v>
      </c>
      <c r="K2" s="352" t="s">
        <v>4</v>
      </c>
      <c r="L2" s="353"/>
      <c r="M2" s="353"/>
      <c r="N2" s="353"/>
      <c r="O2" s="353"/>
      <c r="P2" s="353"/>
      <c r="Q2" s="354"/>
      <c r="R2" s="355" t="s">
        <v>134</v>
      </c>
      <c r="S2" s="359" t="s">
        <v>4</v>
      </c>
      <c r="T2" s="360"/>
      <c r="U2" s="360"/>
      <c r="V2" s="360"/>
      <c r="W2" s="360"/>
      <c r="X2" s="360"/>
      <c r="Y2" s="361"/>
      <c r="Z2" s="355" t="s">
        <v>134</v>
      </c>
      <c r="AA2" s="356" t="s">
        <v>136</v>
      </c>
      <c r="AB2" s="357"/>
      <c r="AC2" s="357"/>
      <c r="AD2" s="357"/>
      <c r="AE2" s="357"/>
      <c r="AF2" s="357"/>
      <c r="AG2" s="358"/>
    </row>
    <row r="3" spans="1:33" ht="13.5" customHeight="1">
      <c r="B3" s="355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355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355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355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312" t="s">
        <v>45</v>
      </c>
      <c r="B4" s="14" t="str">
        <f>+'8.คำนวณ'!G3</f>
        <v>ห้วยเกิ้ง,รพช.</v>
      </c>
      <c r="C4" s="53">
        <f>+'8.คำนวณ'!M3</f>
        <v>575.57640659611127</v>
      </c>
      <c r="D4" s="53">
        <f>+'8.คำนวณ'!N3</f>
        <v>382.41262613832146</v>
      </c>
      <c r="E4" s="53">
        <f>+'8.คำนวณ'!O3</f>
        <v>343.16666666666669</v>
      </c>
      <c r="F4" s="53">
        <f>+'8.คำนวณ'!P3</f>
        <v>14046.290799999999</v>
      </c>
      <c r="G4" s="53">
        <f>+'8.คำนวณ'!Q3</f>
        <v>6.339440694310511</v>
      </c>
      <c r="H4" s="53">
        <f>+'8.คำนวณ'!R3</f>
        <v>19.301446480231437</v>
      </c>
      <c r="I4" s="53">
        <f>+'8.คำนวณ'!S3</f>
        <v>838.67308885060299</v>
      </c>
      <c r="J4" s="14" t="str">
        <f>+B4</f>
        <v>ห้วยเกิ้ง,รพช.</v>
      </c>
      <c r="K4" s="47">
        <f>+(C4-C11)*100/C11</f>
        <v>-18.190079173407398</v>
      </c>
      <c r="L4" s="47">
        <f t="shared" ref="L4:Q4" si="0">+(D4-D11)*100/D11</f>
        <v>6.0400742762681432</v>
      </c>
      <c r="M4" s="47">
        <f t="shared" si="0"/>
        <v>-14.694996978828325</v>
      </c>
      <c r="N4" s="47">
        <f t="shared" si="0"/>
        <v>289.9118436729205</v>
      </c>
      <c r="O4" s="47">
        <f t="shared" si="0"/>
        <v>15.805862569045532</v>
      </c>
      <c r="P4" s="47">
        <f t="shared" si="0"/>
        <v>7.089539558517246</v>
      </c>
      <c r="Q4" s="47">
        <f t="shared" si="0"/>
        <v>84.150134128119788</v>
      </c>
      <c r="R4" s="14" t="str">
        <f>+J4</f>
        <v>ห้วยเกิ้ง,รพช.</v>
      </c>
      <c r="S4" s="15">
        <f>+K4/100</f>
        <v>-0.18190079173407397</v>
      </c>
      <c r="T4" s="15">
        <f t="shared" ref="T4:Y4" si="1">+L4/100</f>
        <v>6.0400742762681432E-2</v>
      </c>
      <c r="U4" s="15">
        <f t="shared" si="1"/>
        <v>-0.14694996978828326</v>
      </c>
      <c r="V4" s="15">
        <f t="shared" si="1"/>
        <v>2.8991184367292049</v>
      </c>
      <c r="W4" s="15">
        <f t="shared" si="1"/>
        <v>0.15805862569045531</v>
      </c>
      <c r="X4" s="15">
        <f t="shared" si="1"/>
        <v>7.0895395585172466E-2</v>
      </c>
      <c r="Y4" s="15">
        <f t="shared" si="1"/>
        <v>0.84150134128119791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G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17" t="str">
        <f t="shared" si="2"/>
        <v>OK</v>
      </c>
      <c r="AF4" s="17" t="str">
        <f t="shared" si="2"/>
        <v>OK</v>
      </c>
      <c r="AG4" s="17" t="str">
        <f t="shared" si="2"/>
        <v>OK</v>
      </c>
    </row>
    <row r="5" spans="1:33" ht="13.5" customHeight="1">
      <c r="A5" s="312" t="s">
        <v>53</v>
      </c>
      <c r="B5" s="14" t="str">
        <f>+'8.คำนวณ'!G4</f>
        <v>นาแห้ว,รพช.</v>
      </c>
      <c r="C5" s="53">
        <f>+'8.คำนวณ'!M4</f>
        <v>1258.8089438868612</v>
      </c>
      <c r="D5" s="53">
        <f>+'8.คำนวณ'!N4</f>
        <v>727.54990761861313</v>
      </c>
      <c r="E5" s="53">
        <f>+'8.คำนวณ'!O4</f>
        <v>632.13744075829402</v>
      </c>
      <c r="F5" s="53">
        <f>+'8.คำนวณ'!P4</f>
        <v>1599.281248</v>
      </c>
      <c r="G5" s="53">
        <f>+'8.คำนวณ'!Q4</f>
        <v>5.1172048522125406</v>
      </c>
      <c r="H5" s="53">
        <f>+'8.คำนวณ'!R4</f>
        <v>31.799846232701178</v>
      </c>
      <c r="I5" s="53">
        <f>+'8.คำนวณ'!S4</f>
        <v>616.43803033759127</v>
      </c>
      <c r="J5" s="14" t="str">
        <f t="shared" ref="J5:J10" si="3">+B5</f>
        <v>นาแห้ว,รพช.</v>
      </c>
      <c r="K5" s="47">
        <f>+(C5-C11)*100/C11</f>
        <v>78.921614671838341</v>
      </c>
      <c r="L5" s="47">
        <f t="shared" ref="L5:Q5" si="4">+(D5-D11)*100/D11</f>
        <v>101.74398273048716</v>
      </c>
      <c r="M5" s="47">
        <f t="shared" si="4"/>
        <v>57.137891093779508</v>
      </c>
      <c r="N5" s="47">
        <f t="shared" si="4"/>
        <v>-55.605454220041551</v>
      </c>
      <c r="O5" s="47">
        <f t="shared" si="4"/>
        <v>-6.5213556797172734</v>
      </c>
      <c r="P5" s="47">
        <f t="shared" si="4"/>
        <v>76.43397320400129</v>
      </c>
      <c r="Q5" s="47">
        <f t="shared" si="4"/>
        <v>35.353271110577836</v>
      </c>
      <c r="R5" s="14" t="str">
        <f t="shared" ref="R5:R10" si="5">+J5</f>
        <v>นาแห้ว,รพช.</v>
      </c>
      <c r="S5" s="15">
        <f t="shared" ref="S5:S10" si="6">+K5/100</f>
        <v>0.78921614671838336</v>
      </c>
      <c r="T5" s="15">
        <f t="shared" ref="T5:T10" si="7">+L5/100</f>
        <v>1.0174398273048717</v>
      </c>
      <c r="U5" s="15">
        <f t="shared" ref="U5:U10" si="8">+M5/100</f>
        <v>0.57137891093779514</v>
      </c>
      <c r="V5" s="15">
        <f t="shared" ref="V5:V10" si="9">+N5/100</f>
        <v>-0.5560545422004155</v>
      </c>
      <c r="W5" s="15">
        <f t="shared" ref="W5:W10" si="10">+O5/100</f>
        <v>-6.5213556797172736E-2</v>
      </c>
      <c r="X5" s="15">
        <f t="shared" ref="X5:X10" si="11">+P5/100</f>
        <v>0.76433973204001293</v>
      </c>
      <c r="Y5" s="15">
        <f t="shared" ref="Y5:Y10" si="12">+Q5/100</f>
        <v>0.35353271110577839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17" t="str">
        <f t="shared" si="14"/>
        <v>OK</v>
      </c>
      <c r="AF5" s="17" t="str">
        <f t="shared" si="14"/>
        <v>OK</v>
      </c>
      <c r="AG5" s="17" t="str">
        <f t="shared" si="14"/>
        <v>OK</v>
      </c>
    </row>
    <row r="6" spans="1:33" ht="13.5" customHeight="1">
      <c r="A6" s="312" t="s">
        <v>55</v>
      </c>
      <c r="B6" s="14" t="str">
        <f>+'8.คำนวณ'!G5</f>
        <v>บุ่งคล้า,รพช.</v>
      </c>
      <c r="C6" s="53">
        <f>+'8.คำนวณ'!M5</f>
        <v>952.8639231385107</v>
      </c>
      <c r="D6" s="53">
        <f>+'8.คำนวณ'!N5</f>
        <v>464.06136286807225</v>
      </c>
      <c r="E6" s="53">
        <f>+'8.คำนวณ'!O5</f>
        <v>468.23952970297017</v>
      </c>
      <c r="F6" s="53">
        <f>+'8.คำนวณ'!P5</f>
        <v>1536.2376942355888</v>
      </c>
      <c r="G6" s="53">
        <f>+'8.คำนวณ'!Q5</f>
        <v>3.0656105375578497</v>
      </c>
      <c r="H6" s="53">
        <f>+'8.คำนวณ'!R5</f>
        <v>27.034069063723745</v>
      </c>
      <c r="I6" s="53">
        <f>+'8.คำนวณ'!S5</f>
        <v>493.35138332888539</v>
      </c>
      <c r="J6" s="14" t="str">
        <f t="shared" si="3"/>
        <v>บุ่งคล้า,รพช.</v>
      </c>
      <c r="K6" s="47">
        <f>+(C6-C11)*100/C11</f>
        <v>35.435923392841609</v>
      </c>
      <c r="L6" s="47">
        <f t="shared" ref="L6:Q6" si="15">+(D6-D11)*100/D11</f>
        <v>28.68063976914118</v>
      </c>
      <c r="M6" s="47">
        <f t="shared" si="15"/>
        <v>16.395846029948149</v>
      </c>
      <c r="N6" s="47">
        <f t="shared" si="15"/>
        <v>-57.355484077032308</v>
      </c>
      <c r="O6" s="47">
        <f t="shared" si="15"/>
        <v>-43.99889679206877</v>
      </c>
      <c r="P6" s="47">
        <f t="shared" si="15"/>
        <v>49.99217863761978</v>
      </c>
      <c r="Q6" s="47">
        <f t="shared" si="15"/>
        <v>8.3267421121358662</v>
      </c>
      <c r="R6" s="14" t="str">
        <f t="shared" si="5"/>
        <v>บุ่งคล้า,รพช.</v>
      </c>
      <c r="S6" s="15">
        <f t="shared" si="6"/>
        <v>0.35435923392841606</v>
      </c>
      <c r="T6" s="15">
        <f t="shared" si="7"/>
        <v>0.28680639769141181</v>
      </c>
      <c r="U6" s="15">
        <f t="shared" si="8"/>
        <v>0.1639584602994815</v>
      </c>
      <c r="V6" s="15">
        <f t="shared" si="9"/>
        <v>-0.57355484077032304</v>
      </c>
      <c r="W6" s="15">
        <f t="shared" si="10"/>
        <v>-0.4399889679206877</v>
      </c>
      <c r="X6" s="15">
        <f t="shared" si="11"/>
        <v>0.49992178637619777</v>
      </c>
      <c r="Y6" s="15">
        <f t="shared" si="12"/>
        <v>8.3267421121358667E-2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17" t="str">
        <f t="shared" si="16"/>
        <v>OK</v>
      </c>
      <c r="AD6" s="17" t="str">
        <f t="shared" si="16"/>
        <v>OK</v>
      </c>
      <c r="AE6" s="17" t="str">
        <f t="shared" si="16"/>
        <v>OK</v>
      </c>
      <c r="AF6" s="17" t="str">
        <f t="shared" si="16"/>
        <v>OK</v>
      </c>
      <c r="AG6" s="17" t="str">
        <f t="shared" si="16"/>
        <v>OK</v>
      </c>
    </row>
    <row r="7" spans="1:33" ht="13.5" customHeight="1">
      <c r="A7" s="312" t="s">
        <v>49</v>
      </c>
      <c r="B7" s="14" t="str">
        <f>+'8.คำนวณ'!G6</f>
        <v>นิคมน้ำอูน,รพช.</v>
      </c>
      <c r="C7" s="53">
        <f>+'8.คำนวณ'!M6</f>
        <v>505.7254279112754</v>
      </c>
      <c r="D7" s="53">
        <f>+'8.คำนวณ'!N6</f>
        <v>405.24640295748617</v>
      </c>
      <c r="E7" s="53">
        <f>+'8.คำนวณ'!O6</f>
        <v>228.80994565217389</v>
      </c>
      <c r="F7" s="53">
        <f>+'8.คำนวณ'!P6</f>
        <v>1151.0342592592592</v>
      </c>
      <c r="G7" s="53">
        <f>+'8.คำนวณ'!Q6</f>
        <v>3.112583226847804</v>
      </c>
      <c r="H7" s="53">
        <f>+'8.คำนวณ'!R6</f>
        <v>12.915562579864147</v>
      </c>
      <c r="I7" s="53">
        <f>+'8.คำนวณ'!S6</f>
        <v>470.5751959334566</v>
      </c>
      <c r="J7" s="14" t="str">
        <f t="shared" si="3"/>
        <v>นิคมน้ำอูน,รพช.</v>
      </c>
      <c r="K7" s="47">
        <f>+(C7-C11)*100/C11</f>
        <v>-28.118392722013922</v>
      </c>
      <c r="L7" s="47">
        <f t="shared" ref="L7:Q7" si="17">+(D7-D11)*100/D11</f>
        <v>12.371704626350139</v>
      </c>
      <c r="M7" s="47">
        <f t="shared" si="17"/>
        <v>-43.122001636329813</v>
      </c>
      <c r="N7" s="47">
        <f t="shared" si="17"/>
        <v>-68.048369740538746</v>
      </c>
      <c r="O7" s="47">
        <f t="shared" si="17"/>
        <v>-43.140822229545783</v>
      </c>
      <c r="P7" s="47">
        <f t="shared" si="17"/>
        <v>-28.341036448565582</v>
      </c>
      <c r="Q7" s="47">
        <f t="shared" si="17"/>
        <v>3.3257017549883816</v>
      </c>
      <c r="R7" s="14" t="str">
        <f t="shared" si="5"/>
        <v>นิคมน้ำอูน,รพช.</v>
      </c>
      <c r="S7" s="15">
        <f t="shared" si="6"/>
        <v>-0.28118392722013924</v>
      </c>
      <c r="T7" s="15">
        <f t="shared" si="7"/>
        <v>0.12371704626350138</v>
      </c>
      <c r="U7" s="15">
        <f t="shared" si="8"/>
        <v>-0.43122001636329815</v>
      </c>
      <c r="V7" s="15">
        <f t="shared" si="9"/>
        <v>-0.6804836974053875</v>
      </c>
      <c r="W7" s="15">
        <f t="shared" si="10"/>
        <v>-0.43140822229545783</v>
      </c>
      <c r="X7" s="15">
        <f t="shared" si="11"/>
        <v>-0.28341036448565582</v>
      </c>
      <c r="Y7" s="15">
        <f t="shared" si="12"/>
        <v>3.3257017549883819E-2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17" t="str">
        <f t="shared" si="18"/>
        <v>Not OK</v>
      </c>
      <c r="AD7" s="17" t="str">
        <f t="shared" si="18"/>
        <v>OK</v>
      </c>
      <c r="AE7" s="17" t="str">
        <f t="shared" si="18"/>
        <v>OK</v>
      </c>
      <c r="AF7" s="17" t="str">
        <f t="shared" si="18"/>
        <v>OK</v>
      </c>
      <c r="AG7" s="17" t="str">
        <f t="shared" si="18"/>
        <v>OK</v>
      </c>
    </row>
    <row r="8" spans="1:33" ht="13.5" customHeight="1">
      <c r="A8" s="312" t="s">
        <v>45</v>
      </c>
      <c r="B8" s="14" t="str">
        <f>+'8.คำนวณ'!G7</f>
        <v>ประจักษ์ศิลปาคม,รพช.</v>
      </c>
      <c r="C8" s="53">
        <f>+'8.คำนวณ'!M7</f>
        <v>540.33985211599975</v>
      </c>
      <c r="D8" s="53">
        <f>+'8.คำนวณ'!N7</f>
        <v>190.02509360742565</v>
      </c>
      <c r="E8" s="53">
        <f>+'8.คำนวณ'!O7</f>
        <v>151.91093453510436</v>
      </c>
      <c r="F8" s="53">
        <f>+'8.คำนวณ'!P7</f>
        <v>803.23188679245277</v>
      </c>
      <c r="G8" s="53">
        <f>+'8.คำนวณ'!Q7</f>
        <v>5.841380394623064</v>
      </c>
      <c r="H8" s="53">
        <f>+'8.คำนวณ'!R7</f>
        <v>11.053297696721955</v>
      </c>
      <c r="I8" s="53">
        <f>+'8.คำนวณ'!S7</f>
        <v>210.41029262153234</v>
      </c>
      <c r="J8" s="14" t="str">
        <f t="shared" si="3"/>
        <v>ประจักษ์ศิลปาคม,รพช.</v>
      </c>
      <c r="K8" s="47">
        <f>+(C8-C11)*100/C11</f>
        <v>-23.198449390087706</v>
      </c>
      <c r="L8" s="47">
        <f t="shared" ref="L8:Q8" si="19">+(D8-D11)*100/D11</f>
        <v>-47.307505915880199</v>
      </c>
      <c r="M8" s="47">
        <f t="shared" si="19"/>
        <v>-62.237699671298429</v>
      </c>
      <c r="N8" s="47">
        <f t="shared" si="19"/>
        <v>-77.703037026962022</v>
      </c>
      <c r="O8" s="47">
        <f t="shared" si="19"/>
        <v>6.7075358557020444</v>
      </c>
      <c r="P8" s="47">
        <f t="shared" si="19"/>
        <v>-38.673375482116711</v>
      </c>
      <c r="Q8" s="47">
        <f t="shared" si="19"/>
        <v>-53.799538672100738</v>
      </c>
      <c r="R8" s="14" t="str">
        <f t="shared" si="5"/>
        <v>ประจักษ์ศิลปาคม,รพช.</v>
      </c>
      <c r="S8" s="15">
        <f t="shared" si="6"/>
        <v>-0.23198449390087705</v>
      </c>
      <c r="T8" s="15">
        <f t="shared" si="7"/>
        <v>-0.47307505915880199</v>
      </c>
      <c r="U8" s="15">
        <f t="shared" si="8"/>
        <v>-0.6223769967129843</v>
      </c>
      <c r="V8" s="15">
        <f t="shared" si="9"/>
        <v>-0.77703037026962019</v>
      </c>
      <c r="W8" s="15">
        <f t="shared" si="10"/>
        <v>6.7075358557020445E-2</v>
      </c>
      <c r="X8" s="15">
        <f t="shared" si="11"/>
        <v>-0.38673375482116712</v>
      </c>
      <c r="Y8" s="15">
        <f t="shared" si="12"/>
        <v>-0.53799538672100733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Not OK</v>
      </c>
      <c r="AD8" s="17" t="str">
        <f t="shared" si="20"/>
        <v>OK</v>
      </c>
      <c r="AE8" s="17" t="str">
        <f t="shared" si="20"/>
        <v>OK</v>
      </c>
      <c r="AF8" s="17" t="str">
        <f t="shared" si="20"/>
        <v>OK</v>
      </c>
      <c r="AG8" s="17" t="str">
        <f t="shared" si="20"/>
        <v>Not OK</v>
      </c>
    </row>
    <row r="9" spans="1:33" ht="13.5" customHeight="1">
      <c r="A9" s="312" t="s">
        <v>47</v>
      </c>
      <c r="B9" s="14" t="str">
        <f>+'8.คำนวณ'!G8</f>
        <v>โพธิ์ตาก,รพช.</v>
      </c>
      <c r="C9" s="53">
        <f>+'8.คำนวณ'!M8</f>
        <v>565.21786973881217</v>
      </c>
      <c r="D9" s="53">
        <f>+'8.คำนวณ'!N8</f>
        <v>122.46110963234071</v>
      </c>
      <c r="E9" s="53">
        <f>+'8.คำนวณ'!O8</f>
        <v>525.55581521739134</v>
      </c>
      <c r="F9" s="53">
        <f>+'8.คำนวณ'!P8</f>
        <v>934.51160051216391</v>
      </c>
      <c r="G9" s="53">
        <f>+'8.คำนวณ'!Q8</f>
        <v>10.886080105055811</v>
      </c>
      <c r="H9" s="53">
        <f>+'8.คำนวณ'!R8</f>
        <v>17.412475377544322</v>
      </c>
      <c r="I9" s="53">
        <f>+'8.คำนวณ'!S8</f>
        <v>306.98219930128096</v>
      </c>
      <c r="J9" s="14" t="str">
        <f t="shared" si="3"/>
        <v>โพธิ์ตาก,รพช.</v>
      </c>
      <c r="K9" s="47">
        <f>+(C9-C11)*100/C11</f>
        <v>-19.662396437394264</v>
      </c>
      <c r="L9" s="47">
        <f t="shared" ref="L9:Q9" si="21">+(D9-D11)*100/D11</f>
        <v>-66.04247800994267</v>
      </c>
      <c r="M9" s="47">
        <f t="shared" si="21"/>
        <v>30.643634011405272</v>
      </c>
      <c r="N9" s="47">
        <f t="shared" si="21"/>
        <v>-74.058835440782019</v>
      </c>
      <c r="O9" s="47">
        <f t="shared" si="21"/>
        <v>98.861691015287121</v>
      </c>
      <c r="P9" s="47">
        <f t="shared" si="21"/>
        <v>-3.3909726576678185</v>
      </c>
      <c r="Q9" s="47">
        <f t="shared" si="21"/>
        <v>-32.594936062928568</v>
      </c>
      <c r="R9" s="14" t="str">
        <f t="shared" si="5"/>
        <v>โพธิ์ตาก,รพช.</v>
      </c>
      <c r="S9" s="15">
        <f>+K9/100</f>
        <v>-0.19662396437394264</v>
      </c>
      <c r="T9" s="15">
        <f t="shared" si="7"/>
        <v>-0.66042478009942673</v>
      </c>
      <c r="U9" s="15">
        <f t="shared" si="8"/>
        <v>0.30643634011405274</v>
      </c>
      <c r="V9" s="15">
        <f t="shared" si="9"/>
        <v>-0.74058835440782023</v>
      </c>
      <c r="W9" s="15">
        <f t="shared" si="10"/>
        <v>0.98861691015287123</v>
      </c>
      <c r="X9" s="15">
        <f t="shared" si="11"/>
        <v>-3.3909726576678186E-2</v>
      </c>
      <c r="Y9" s="15">
        <f t="shared" si="12"/>
        <v>-0.3259493606292857</v>
      </c>
      <c r="Z9" s="14" t="str">
        <f t="shared" si="13"/>
        <v>โพธิ์ตาก,รพช.</v>
      </c>
      <c r="AA9" s="17" t="str">
        <f>+IF(AND(C9&gt;C13),"OK","Not OK")</f>
        <v>OK</v>
      </c>
      <c r="AB9" s="17" t="str">
        <f t="shared" ref="AB9:AG9" si="22">+IF(AND(D9&gt;D13),"OK","Not OK")</f>
        <v>Not OK</v>
      </c>
      <c r="AC9" s="17" t="str">
        <f t="shared" si="22"/>
        <v>OK</v>
      </c>
      <c r="AD9" s="17" t="str">
        <f t="shared" si="22"/>
        <v>OK</v>
      </c>
      <c r="AE9" s="17" t="str">
        <f t="shared" si="22"/>
        <v>OK</v>
      </c>
      <c r="AF9" s="17" t="str">
        <f t="shared" si="22"/>
        <v>OK</v>
      </c>
      <c r="AG9" s="17" t="str">
        <f t="shared" si="22"/>
        <v>OK</v>
      </c>
    </row>
    <row r="10" spans="1:33" ht="13.5" customHeight="1">
      <c r="A10" s="312" t="s">
        <v>51</v>
      </c>
      <c r="B10" s="14" t="str">
        <f>+'8.คำนวณ'!G9</f>
        <v>วังยาง,รพช.</v>
      </c>
      <c r="C10" s="53">
        <f>+'8.คำนวณ'!M9</f>
        <v>526.34075270665062</v>
      </c>
      <c r="D10" s="53">
        <f>+'8.คำนวณ'!N9</f>
        <v>232.65551898951711</v>
      </c>
      <c r="E10" s="53">
        <f>+'8.คำนวณ'!O9</f>
        <v>466.1536216216216</v>
      </c>
      <c r="F10" s="53">
        <f>+'8.คำนวณ'!P9</f>
        <v>5146.4037864077663</v>
      </c>
      <c r="G10" s="53">
        <f>+'8.คำนวณ'!Q9</f>
        <v>3.9570770117149991</v>
      </c>
      <c r="H10" s="53">
        <f>+'8.คำนวณ'!R9</f>
        <v>6.6488701107483514</v>
      </c>
      <c r="I10" s="53">
        <f>+'8.คำนวณ'!S9</f>
        <v>251.57271266540641</v>
      </c>
      <c r="J10" s="14" t="str">
        <f t="shared" si="3"/>
        <v>วังยาง,รพช.</v>
      </c>
      <c r="K10" s="47">
        <f>+(C10-C11)*100/C11</f>
        <v>-25.188220341776656</v>
      </c>
      <c r="L10" s="47">
        <f t="shared" ref="L10:Q10" si="23">+(D10-D11)*100/D11</f>
        <v>-35.486417476423767</v>
      </c>
      <c r="M10" s="47">
        <f t="shared" si="23"/>
        <v>15.877327151323593</v>
      </c>
      <c r="N10" s="47">
        <f t="shared" si="23"/>
        <v>42.859336832436291</v>
      </c>
      <c r="O10" s="47">
        <f t="shared" si="23"/>
        <v>-27.714014738702915</v>
      </c>
      <c r="P10" s="47">
        <f t="shared" si="23"/>
        <v>-63.110306811788185</v>
      </c>
      <c r="Q10" s="47">
        <f t="shared" si="23"/>
        <v>-44.76137437079251</v>
      </c>
      <c r="R10" s="14" t="str">
        <f t="shared" si="5"/>
        <v>วังยาง,รพช.</v>
      </c>
      <c r="S10" s="15">
        <f t="shared" si="6"/>
        <v>-0.25188220341776657</v>
      </c>
      <c r="T10" s="15">
        <f t="shared" si="7"/>
        <v>-0.35486417476423765</v>
      </c>
      <c r="U10" s="15">
        <f t="shared" si="8"/>
        <v>0.15877327151323592</v>
      </c>
      <c r="V10" s="15">
        <f t="shared" si="9"/>
        <v>0.4285933683243629</v>
      </c>
      <c r="W10" s="15">
        <f t="shared" si="10"/>
        <v>-0.27714014738702913</v>
      </c>
      <c r="X10" s="15">
        <f t="shared" si="11"/>
        <v>-0.63110306811788186</v>
      </c>
      <c r="Y10" s="15">
        <f t="shared" si="12"/>
        <v>-0.44761374370792512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17" t="str">
        <f t="shared" si="24"/>
        <v>OK</v>
      </c>
      <c r="AF10" s="17" t="str">
        <f t="shared" si="24"/>
        <v>Not OK</v>
      </c>
      <c r="AG10" s="17" t="str">
        <f t="shared" si="24"/>
        <v>OK</v>
      </c>
    </row>
    <row r="11" spans="1:33" ht="13.5" customHeight="1">
      <c r="B11" s="18" t="s">
        <v>144</v>
      </c>
      <c r="C11" s="19">
        <f>AVERAGE(C4:C10)</f>
        <v>703.55331087060301</v>
      </c>
      <c r="D11" s="19">
        <f t="shared" ref="D11:I11" si="25">AVERAGE(D4:D10)</f>
        <v>360.63028883025379</v>
      </c>
      <c r="E11" s="19">
        <f t="shared" si="25"/>
        <v>402.28199345060318</v>
      </c>
      <c r="F11" s="19">
        <f>AVERAGE(F4:F10)</f>
        <v>3602.4273250296037</v>
      </c>
      <c r="G11" s="19">
        <f t="shared" si="25"/>
        <v>5.4741966889032261</v>
      </c>
      <c r="H11" s="19">
        <f t="shared" si="25"/>
        <v>18.02365250593359</v>
      </c>
      <c r="I11" s="19">
        <f t="shared" si="25"/>
        <v>455.42898614839368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>STDEV(C4:C10)</f>
        <v>289.58538661688857</v>
      </c>
      <c r="D12" s="21">
        <f>STDEV(D4:D10)</f>
        <v>204.12467344715446</v>
      </c>
      <c r="E12" s="21">
        <f>STDEV(E4:E10)</f>
        <v>169.67261792165525</v>
      </c>
      <c r="F12" s="21">
        <f>STDEV(F4:F10)</f>
        <v>4842.562661286418</v>
      </c>
      <c r="G12" s="21">
        <f t="shared" ref="G12:I12" si="26">STDEV(G4:G10)</f>
        <v>2.7073835417137939</v>
      </c>
      <c r="H12" s="21">
        <f t="shared" si="26"/>
        <v>8.9166652815787888</v>
      </c>
      <c r="I12" s="21">
        <f t="shared" si="26"/>
        <v>222.89588727577174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413.96792425371444</v>
      </c>
      <c r="D13" s="21">
        <f t="shared" si="27"/>
        <v>156.50561538309933</v>
      </c>
      <c r="E13" s="21">
        <f t="shared" si="27"/>
        <v>232.60937552894794</v>
      </c>
      <c r="F13" s="21">
        <f>+F11-F12</f>
        <v>-1240.1353362568143</v>
      </c>
      <c r="G13" s="21">
        <f t="shared" si="27"/>
        <v>2.7668131471894322</v>
      </c>
      <c r="H13" s="21">
        <f t="shared" si="27"/>
        <v>9.1069872243548016</v>
      </c>
      <c r="I13" s="21">
        <f t="shared" si="27"/>
        <v>232.53309887262193</v>
      </c>
      <c r="J13" s="42"/>
      <c r="R13" s="42"/>
    </row>
    <row r="14" spans="1:33" ht="13.5" customHeight="1">
      <c r="B14" s="355" t="s">
        <v>146</v>
      </c>
      <c r="C14" s="356" t="s">
        <v>135</v>
      </c>
      <c r="D14" s="357"/>
      <c r="E14" s="357"/>
      <c r="F14" s="357"/>
      <c r="G14" s="357"/>
      <c r="H14" s="357"/>
      <c r="I14" s="358"/>
      <c r="J14" s="355" t="s">
        <v>146</v>
      </c>
      <c r="K14" s="352" t="s">
        <v>4</v>
      </c>
      <c r="L14" s="353"/>
      <c r="M14" s="353"/>
      <c r="N14" s="353"/>
      <c r="O14" s="353"/>
      <c r="P14" s="353"/>
      <c r="Q14" s="354"/>
      <c r="R14" s="355" t="s">
        <v>146</v>
      </c>
      <c r="S14" s="359" t="s">
        <v>4</v>
      </c>
      <c r="T14" s="360"/>
      <c r="U14" s="360"/>
      <c r="V14" s="360"/>
      <c r="W14" s="360"/>
      <c r="X14" s="360"/>
      <c r="Y14" s="361"/>
      <c r="Z14" s="355" t="s">
        <v>146</v>
      </c>
      <c r="AA14" s="356" t="s">
        <v>136</v>
      </c>
      <c r="AB14" s="357"/>
      <c r="AC14" s="357"/>
      <c r="AD14" s="357"/>
      <c r="AE14" s="357"/>
      <c r="AF14" s="357"/>
      <c r="AG14" s="358"/>
    </row>
    <row r="15" spans="1:33" ht="13.5" customHeight="1">
      <c r="B15" s="355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355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355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355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312" t="s">
        <v>45</v>
      </c>
      <c r="B16" s="14" t="str">
        <f>+'8.คำนวณ'!G10</f>
        <v>หนองแสง,รพช.</v>
      </c>
      <c r="C16" s="53">
        <f>+'8.คำนวณ'!M10</f>
        <v>401.62467186237706</v>
      </c>
      <c r="D16" s="53">
        <f>+'8.คำนวณ'!N10</f>
        <v>231.22600769852207</v>
      </c>
      <c r="E16" s="53">
        <f>+'8.คำนวณ'!O10</f>
        <v>305.0674603174603</v>
      </c>
      <c r="F16" s="53">
        <f>+'8.คำนวณ'!P10</f>
        <v>1020.0042874692874</v>
      </c>
      <c r="G16" s="53">
        <f>+'8.คำนวณ'!Q10</f>
        <v>2.0278441902379813</v>
      </c>
      <c r="H16" s="53">
        <f>+'8.คำนวณ'!R10</f>
        <v>12.241218229300769</v>
      </c>
      <c r="I16" s="53">
        <f>+'8.คำนวณ'!S10</f>
        <v>360.446704367248</v>
      </c>
      <c r="J16" s="14" t="str">
        <f>+B16</f>
        <v>หนองแสง,รพช.</v>
      </c>
      <c r="K16" s="50">
        <f>+(C16-C26)*100/C26</f>
        <v>-24.294081391415268</v>
      </c>
      <c r="L16" s="50">
        <f t="shared" ref="L16:Q16" si="28">+(D16-D26)*100/D26</f>
        <v>36.13502630102586</v>
      </c>
      <c r="M16" s="50">
        <f t="shared" si="28"/>
        <v>-2.8625348253985949</v>
      </c>
      <c r="N16" s="50">
        <f t="shared" si="28"/>
        <v>-8.9802688280708249</v>
      </c>
      <c r="O16" s="50">
        <f t="shared" si="28"/>
        <v>-53.44849125495471</v>
      </c>
      <c r="P16" s="50">
        <f t="shared" si="28"/>
        <v>-12.352522788135555</v>
      </c>
      <c r="Q16" s="50">
        <f t="shared" si="28"/>
        <v>32.068713718232935</v>
      </c>
      <c r="R16" s="14" t="str">
        <f>+J16</f>
        <v>หนองแสง,รพช.</v>
      </c>
      <c r="S16" s="15">
        <f>+K16/100</f>
        <v>-0.24294081391415268</v>
      </c>
      <c r="T16" s="15">
        <f t="shared" ref="T16:Y16" si="29">+L16/100</f>
        <v>0.36135026301025858</v>
      </c>
      <c r="U16" s="15">
        <f t="shared" si="29"/>
        <v>-2.8625348253985949E-2</v>
      </c>
      <c r="V16" s="15">
        <f t="shared" si="29"/>
        <v>-8.9802688280708254E-2</v>
      </c>
      <c r="W16" s="15">
        <f t="shared" si="29"/>
        <v>-0.53448491254954711</v>
      </c>
      <c r="X16" s="15">
        <f t="shared" si="29"/>
        <v>-0.12352522788135556</v>
      </c>
      <c r="Y16" s="15">
        <f t="shared" si="29"/>
        <v>0.32068713718232933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G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Not OK</v>
      </c>
      <c r="AF16" s="17" t="str">
        <f t="shared" si="30"/>
        <v>OK</v>
      </c>
      <c r="AG16" s="17" t="str">
        <f t="shared" si="30"/>
        <v>OK</v>
      </c>
    </row>
    <row r="17" spans="1:33" ht="13.5" customHeight="1">
      <c r="A17" s="312" t="s">
        <v>45</v>
      </c>
      <c r="B17" s="14" t="str">
        <f>+'8.คำนวณ'!G11</f>
        <v>นายูง,รพช.</v>
      </c>
      <c r="C17" s="53">
        <f>+'8.คำนวณ'!M11</f>
        <v>663.95742575513998</v>
      </c>
      <c r="D17" s="53">
        <f>+'8.คำนวณ'!N11</f>
        <v>278.2741200609189</v>
      </c>
      <c r="E17" s="53">
        <f>+'8.คำนวณ'!O11</f>
        <v>300.74333333333334</v>
      </c>
      <c r="F17" s="53">
        <f>+'8.คำนวณ'!P11</f>
        <v>1104.1312005649718</v>
      </c>
      <c r="G17" s="53">
        <f>+'8.คำนวณ'!Q11</f>
        <v>3.6639349979076581</v>
      </c>
      <c r="H17" s="53">
        <f>+'8.คำนวณ'!R11</f>
        <v>9.8439555726042691</v>
      </c>
      <c r="I17" s="53">
        <f>+'8.คำนวณ'!S11</f>
        <v>224.98146162957948</v>
      </c>
      <c r="J17" s="14" t="str">
        <f t="shared" ref="J17:J25" si="31">+B17</f>
        <v>นายูง,รพช.</v>
      </c>
      <c r="K17" s="50">
        <f>+(C17-C26)*100/C26</f>
        <v>25.155425837505131</v>
      </c>
      <c r="L17" s="50">
        <f t="shared" ref="L17:Q17" si="32">+(D17-D26)*100/D26</f>
        <v>63.834747788322247</v>
      </c>
      <c r="M17" s="50">
        <f t="shared" si="32"/>
        <v>-4.2393933533257924</v>
      </c>
      <c r="N17" s="50">
        <f t="shared" si="32"/>
        <v>-1.4732327220838706</v>
      </c>
      <c r="O17" s="50">
        <f t="shared" si="32"/>
        <v>-15.89013449975204</v>
      </c>
      <c r="P17" s="50">
        <f t="shared" si="32"/>
        <v>-29.516992870919299</v>
      </c>
      <c r="Q17" s="50">
        <f t="shared" si="32"/>
        <v>-17.566142545187844</v>
      </c>
      <c r="R17" s="14" t="str">
        <f t="shared" ref="R17:R25" si="33">+J17</f>
        <v>นายูง,รพช.</v>
      </c>
      <c r="S17" s="15">
        <f t="shared" ref="S17:S25" si="34">+K17/100</f>
        <v>0.2515542583750513</v>
      </c>
      <c r="T17" s="15">
        <f t="shared" ref="T17:T25" si="35">+L17/100</f>
        <v>0.63834747788322244</v>
      </c>
      <c r="U17" s="15">
        <f t="shared" ref="U17:U25" si="36">+M17/100</f>
        <v>-4.2393933533257926E-2</v>
      </c>
      <c r="V17" s="15">
        <f t="shared" ref="V17:V25" si="37">+N17/100</f>
        <v>-1.4732327220838705E-2</v>
      </c>
      <c r="W17" s="15">
        <f t="shared" ref="W17:W25" si="38">+O17/100</f>
        <v>-0.1589013449975204</v>
      </c>
      <c r="X17" s="15">
        <f t="shared" ref="X17:X25" si="39">+P17/100</f>
        <v>-0.29516992870919301</v>
      </c>
      <c r="Y17" s="15">
        <f t="shared" ref="Y17:Y25" si="40">+Q17/100</f>
        <v>-0.17566142545187843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312" t="s">
        <v>47</v>
      </c>
      <c r="B18" s="14" t="str">
        <f>+'8.คำนวณ'!G12</f>
        <v>ศรีเชียงใหม่,รพช.</v>
      </c>
      <c r="C18" s="53">
        <f>+'8.คำนวณ'!M12</f>
        <v>352.02653793340193</v>
      </c>
      <c r="D18" s="53">
        <f>+'8.คำนวณ'!N12</f>
        <v>87.424422416752492</v>
      </c>
      <c r="E18" s="53">
        <f>+'8.คำนวณ'!O12</f>
        <v>306.56909340659337</v>
      </c>
      <c r="F18" s="53">
        <f>+'8.คำนวณ'!P12</f>
        <v>1165.8841932969603</v>
      </c>
      <c r="G18" s="53">
        <f>+'8.คำนวณ'!Q12</f>
        <v>7.4386825743572507</v>
      </c>
      <c r="H18" s="53">
        <f>+'8.คำนวณ'!R12</f>
        <v>21.78456561922366</v>
      </c>
      <c r="I18" s="53">
        <f>+'8.คำนวณ'!S12</f>
        <v>394.72816898386543</v>
      </c>
      <c r="J18" s="14" t="str">
        <f t="shared" si="31"/>
        <v>ศรีเชียงใหม่,รพช.</v>
      </c>
      <c r="K18" s="50">
        <f>+(C18-C26)*100/C26</f>
        <v>-33.643288632476754</v>
      </c>
      <c r="L18" s="50">
        <f t="shared" ref="L18:Q18" si="43">+(D18-D26)*100/D26</f>
        <v>-48.528601243792238</v>
      </c>
      <c r="M18" s="50">
        <f t="shared" si="43"/>
        <v>-2.3843952304745675</v>
      </c>
      <c r="N18" s="50">
        <f t="shared" si="43"/>
        <v>4.0372743086985245</v>
      </c>
      <c r="O18" s="50">
        <f t="shared" si="43"/>
        <v>70.763561904215649</v>
      </c>
      <c r="P18" s="50">
        <f t="shared" si="43"/>
        <v>55.978121042805405</v>
      </c>
      <c r="Q18" s="50">
        <f t="shared" si="43"/>
        <v>44.629541384119541</v>
      </c>
      <c r="R18" s="14" t="str">
        <f t="shared" si="33"/>
        <v>ศรีเชียงใหม่,รพช.</v>
      </c>
      <c r="S18" s="15">
        <f t="shared" si="34"/>
        <v>-0.33643288632476753</v>
      </c>
      <c r="T18" s="15">
        <f t="shared" si="35"/>
        <v>-0.48528601243792235</v>
      </c>
      <c r="U18" s="15">
        <f t="shared" si="36"/>
        <v>-2.3843952304745675E-2</v>
      </c>
      <c r="V18" s="15">
        <f t="shared" si="37"/>
        <v>4.0372743086985248E-2</v>
      </c>
      <c r="W18" s="15">
        <f t="shared" si="38"/>
        <v>0.70763561904215644</v>
      </c>
      <c r="X18" s="15">
        <f t="shared" si="39"/>
        <v>0.55978121042805407</v>
      </c>
      <c r="Y18" s="15">
        <f t="shared" si="40"/>
        <v>0.44629541384119542</v>
      </c>
      <c r="Z18" s="14" t="str">
        <f t="shared" si="41"/>
        <v>ศรีเชียงใหม่,รพช.</v>
      </c>
      <c r="AA18" s="17" t="str">
        <f>+IF(AND(C18&gt;C28),"OK","Not OK")</f>
        <v>Not 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312" t="s">
        <v>49</v>
      </c>
      <c r="B19" s="14" t="str">
        <f>+'8.คำนวณ'!G13</f>
        <v>เต่างอย,รพช.</v>
      </c>
      <c r="C19" s="53">
        <f>+'8.คำนวณ'!M13</f>
        <v>501.66178310271107</v>
      </c>
      <c r="D19" s="53">
        <f>+'8.คำนวณ'!N13</f>
        <v>141.38599111261109</v>
      </c>
      <c r="E19" s="53">
        <f>+'8.คำนวณ'!O13</f>
        <v>210.56021739130432</v>
      </c>
      <c r="F19" s="53">
        <f>+'8.คำนวณ'!P13</f>
        <v>1115.1373072747012</v>
      </c>
      <c r="G19" s="53">
        <f>+'8.คำนวณ'!Q13</f>
        <v>4.5768629065459034</v>
      </c>
      <c r="H19" s="53">
        <f>+'8.คำนวณ'!R13</f>
        <v>18.201018937834501</v>
      </c>
      <c r="I19" s="53">
        <f>+'8.คำนวณ'!S13</f>
        <v>364.29986500168746</v>
      </c>
      <c r="J19" s="14" t="str">
        <f t="shared" si="31"/>
        <v>เต่างอย,รพช.</v>
      </c>
      <c r="K19" s="50">
        <f>+(C19-C26)*100/C26</f>
        <v>-5.4371686268682575</v>
      </c>
      <c r="L19" s="50">
        <f t="shared" ref="L19:Q19" si="45">+(D19-D26)*100/D26</f>
        <v>-16.758560984163267</v>
      </c>
      <c r="M19" s="50">
        <f t="shared" si="45"/>
        <v>-32.954875742171396</v>
      </c>
      <c r="N19" s="50">
        <f t="shared" si="45"/>
        <v>-0.49110658175693045</v>
      </c>
      <c r="O19" s="50">
        <f t="shared" si="45"/>
        <v>5.0671815145427948</v>
      </c>
      <c r="P19" s="50">
        <f t="shared" si="45"/>
        <v>30.319822970567724</v>
      </c>
      <c r="Q19" s="50">
        <f t="shared" si="45"/>
        <v>33.480522905484278</v>
      </c>
      <c r="R19" s="14" t="str">
        <f t="shared" si="33"/>
        <v>เต่างอย,รพช.</v>
      </c>
      <c r="S19" s="15">
        <f t="shared" si="34"/>
        <v>-5.4371686268682579E-2</v>
      </c>
      <c r="T19" s="15">
        <f t="shared" si="35"/>
        <v>-0.16758560984163268</v>
      </c>
      <c r="U19" s="15">
        <f t="shared" si="36"/>
        <v>-0.32954875742171397</v>
      </c>
      <c r="V19" s="15">
        <f t="shared" si="37"/>
        <v>-4.9110658175693048E-3</v>
      </c>
      <c r="W19" s="15">
        <f t="shared" si="38"/>
        <v>5.0671815145427949E-2</v>
      </c>
      <c r="X19" s="15">
        <f t="shared" si="39"/>
        <v>0.30319822970567722</v>
      </c>
      <c r="Y19" s="15">
        <f t="shared" si="40"/>
        <v>0.33480522905484278</v>
      </c>
      <c r="Z19" s="14" t="str">
        <f t="shared" si="41"/>
        <v>เต่างอย,รพช.</v>
      </c>
      <c r="AA19" s="17" t="str">
        <f>+IF(AND(C19&gt;C28),"OK","Not OK")</f>
        <v>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312" t="s">
        <v>51</v>
      </c>
      <c r="B20" s="14" t="str">
        <f>+'8.คำนวณ'!G14</f>
        <v>นาทม,รพช.</v>
      </c>
      <c r="C20" s="53">
        <f>+'8.คำนวณ'!M14</f>
        <v>886.64395211953149</v>
      </c>
      <c r="D20" s="53">
        <f>+'8.คำนวณ'!N14</f>
        <v>333.76772935650007</v>
      </c>
      <c r="E20" s="53">
        <f>+'8.คำนวณ'!O14</f>
        <v>94.600330722367275</v>
      </c>
      <c r="F20" s="53">
        <f>+'8.คำนวณ'!P14</f>
        <v>956.91670520231219</v>
      </c>
      <c r="G20" s="53">
        <f>+'8.คำนวณ'!Q14</f>
        <v>4.2691010288412885</v>
      </c>
      <c r="H20" s="53">
        <f>+'8.คำนวณ'!R14</f>
        <v>8.3644585933546978</v>
      </c>
      <c r="I20" s="53">
        <f>+'8.คำนวณ'!S14</f>
        <v>412.39173184673723</v>
      </c>
      <c r="J20" s="14" t="str">
        <f t="shared" si="31"/>
        <v>นาทม,รพช.</v>
      </c>
      <c r="K20" s="50">
        <f>+(C20-C26)*100/C26</f>
        <v>67.131651954281082</v>
      </c>
      <c r="L20" s="50">
        <f t="shared" ref="L20:Q20" si="47">+(D20-D26)*100/D26</f>
        <v>96.506781683586723</v>
      </c>
      <c r="M20" s="50">
        <f t="shared" si="47"/>
        <v>-69.878018712689993</v>
      </c>
      <c r="N20" s="50">
        <f t="shared" si="47"/>
        <v>-14.609867496203826</v>
      </c>
      <c r="O20" s="50">
        <f t="shared" si="47"/>
        <v>-1.9978483385035566</v>
      </c>
      <c r="P20" s="50">
        <f t="shared" si="47"/>
        <v>-40.110234110864603</v>
      </c>
      <c r="Q20" s="50">
        <f t="shared" si="47"/>
        <v>51.101521842578116</v>
      </c>
      <c r="R20" s="14" t="str">
        <f t="shared" si="33"/>
        <v>นาทม,รพช.</v>
      </c>
      <c r="S20" s="15">
        <f t="shared" si="34"/>
        <v>0.6713165195428108</v>
      </c>
      <c r="T20" s="15">
        <f t="shared" si="35"/>
        <v>0.96506781683586729</v>
      </c>
      <c r="U20" s="15">
        <f t="shared" si="36"/>
        <v>-0.69878018712689993</v>
      </c>
      <c r="V20" s="15">
        <f t="shared" si="37"/>
        <v>-0.14609867496203827</v>
      </c>
      <c r="W20" s="15">
        <f t="shared" si="38"/>
        <v>-1.9978483385035564E-2</v>
      </c>
      <c r="X20" s="15">
        <f t="shared" si="39"/>
        <v>-0.40110234110864601</v>
      </c>
      <c r="Y20" s="15">
        <f t="shared" si="40"/>
        <v>0.51101521842578113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312" t="s">
        <v>47</v>
      </c>
      <c r="B21" s="14" t="str">
        <f>+'8.คำนวณ'!G15</f>
        <v>สระใคร,รพช.</v>
      </c>
      <c r="C21" s="53">
        <f>+'8.คำนวณ'!M15</f>
        <v>620.26480662983431</v>
      </c>
      <c r="D21" s="53">
        <f>+'8.คำนวณ'!N15</f>
        <v>62.082051104972365</v>
      </c>
      <c r="E21" s="53">
        <f>+'8.คำนวณ'!O15</f>
        <v>292.71874196510555</v>
      </c>
      <c r="F21" s="53">
        <f>+'8.คำนวณ'!P15</f>
        <v>1199.4569147286822</v>
      </c>
      <c r="G21" s="53">
        <f>+'8.คำนวณ'!Q15</f>
        <v>3.1152212322845005</v>
      </c>
      <c r="H21" s="53">
        <f>+'8.คำนวณ'!R15</f>
        <v>12.04157362505169</v>
      </c>
      <c r="I21" s="53">
        <f>+'8.คำนวณ'!S15</f>
        <v>177.20886641673243</v>
      </c>
      <c r="J21" s="14" t="str">
        <f t="shared" si="31"/>
        <v>สระใคร,รพช.</v>
      </c>
      <c r="K21" s="50">
        <f>+(C21-C26)*100/C26</f>
        <v>16.919403254635153</v>
      </c>
      <c r="L21" s="50">
        <f t="shared" ref="L21:Q21" si="49">+(D21-D26)*100/D26</f>
        <v>-63.449000637435368</v>
      </c>
      <c r="M21" s="50">
        <f t="shared" si="49"/>
        <v>-6.7945280889691144</v>
      </c>
      <c r="N21" s="50">
        <f t="shared" si="49"/>
        <v>7.0331245389039569</v>
      </c>
      <c r="O21" s="50">
        <f t="shared" si="49"/>
        <v>-28.486493619401884</v>
      </c>
      <c r="P21" s="50">
        <f t="shared" si="49"/>
        <v>-13.781983939273967</v>
      </c>
      <c r="Q21" s="50">
        <f t="shared" si="49"/>
        <v>-35.07015943394876</v>
      </c>
      <c r="R21" s="14" t="str">
        <f t="shared" si="33"/>
        <v>สระใคร,รพช.</v>
      </c>
      <c r="S21" s="15">
        <f t="shared" si="34"/>
        <v>0.16919403254635154</v>
      </c>
      <c r="T21" s="15">
        <f t="shared" si="35"/>
        <v>-0.63449000637435371</v>
      </c>
      <c r="U21" s="15">
        <f t="shared" si="36"/>
        <v>-6.7945280889691151E-2</v>
      </c>
      <c r="V21" s="15">
        <f t="shared" si="37"/>
        <v>7.0331245389039565E-2</v>
      </c>
      <c r="W21" s="15">
        <f t="shared" si="38"/>
        <v>-0.28486493619401881</v>
      </c>
      <c r="X21" s="15">
        <f t="shared" si="39"/>
        <v>-0.13781983939273967</v>
      </c>
      <c r="Y21" s="15">
        <f t="shared" si="40"/>
        <v>-0.35070159433948761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312" t="s">
        <v>45</v>
      </c>
      <c r="B22" s="14" t="str">
        <f>+'8.คำนวณ'!G16</f>
        <v>กู่แก้ว,รพช.</v>
      </c>
      <c r="C22" s="53">
        <f>+'8.คำนวณ'!M16</f>
        <v>517.76581610833921</v>
      </c>
      <c r="D22" s="53">
        <f>+'8.คำนวณ'!N16</f>
        <v>317.18225505784312</v>
      </c>
      <c r="E22" s="53">
        <f>+'8.คำนวณ'!O16</f>
        <v>1243.3861889250813</v>
      </c>
      <c r="F22" s="53">
        <f>+'8.คำนวณ'!P16</f>
        <v>1986.8951521739127</v>
      </c>
      <c r="G22" s="53">
        <f>+'8.คำนวณ'!Q16</f>
        <v>5.7266875198331748</v>
      </c>
      <c r="H22" s="53">
        <f>+'8.คำนวณ'!R16</f>
        <v>12.694818441452469</v>
      </c>
      <c r="I22" s="53">
        <f>+'8.คำนวณ'!S16</f>
        <v>231.09490651899776</v>
      </c>
      <c r="J22" s="14" t="str">
        <f t="shared" si="31"/>
        <v>กู่แก้ว,รพช.</v>
      </c>
      <c r="K22" s="50">
        <f>+(C22-C26)*100/C26</f>
        <v>-2.4015717190871197</v>
      </c>
      <c r="L22" s="50">
        <f t="shared" ref="L22:Q22" si="51">+(D22-D26)*100/D26</f>
        <v>86.742032456905832</v>
      </c>
      <c r="M22" s="50">
        <f t="shared" si="51"/>
        <v>295.91040781473254</v>
      </c>
      <c r="N22" s="50">
        <f t="shared" si="51"/>
        <v>77.299904362533553</v>
      </c>
      <c r="O22" s="50">
        <f t="shared" si="51"/>
        <v>31.462735373357305</v>
      </c>
      <c r="P22" s="50">
        <f t="shared" si="51"/>
        <v>-9.1047321260345981</v>
      </c>
      <c r="Q22" s="50">
        <f t="shared" si="51"/>
        <v>-15.326158677530817</v>
      </c>
      <c r="R22" s="14" t="str">
        <f t="shared" si="33"/>
        <v>กู่แก้ว,รพช.</v>
      </c>
      <c r="S22" s="15">
        <f t="shared" si="34"/>
        <v>-2.4015717190871196E-2</v>
      </c>
      <c r="T22" s="15">
        <f t="shared" si="35"/>
        <v>0.86742032456905838</v>
      </c>
      <c r="U22" s="15">
        <f t="shared" si="36"/>
        <v>2.9591040781473255</v>
      </c>
      <c r="V22" s="15">
        <f t="shared" si="37"/>
        <v>0.77299904362533556</v>
      </c>
      <c r="W22" s="15">
        <f t="shared" si="38"/>
        <v>0.31462735373357303</v>
      </c>
      <c r="X22" s="15">
        <f t="shared" si="39"/>
        <v>-9.1047321260345981E-2</v>
      </c>
      <c r="Y22" s="15">
        <f t="shared" si="40"/>
        <v>-0.15326158677530816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312" t="s">
        <v>47</v>
      </c>
      <c r="B23" s="14" t="str">
        <f>+'8.คำนวณ'!G17</f>
        <v>เฝ้าไร่,รพช.</v>
      </c>
      <c r="C23" s="53">
        <f>+'8.คำนวณ'!M17</f>
        <v>435.73246427393644</v>
      </c>
      <c r="D23" s="53">
        <f>+'8.คำนวณ'!N17</f>
        <v>67.31906864900516</v>
      </c>
      <c r="E23" s="53">
        <f>+'8.คำนวณ'!O17</f>
        <v>102.69208820882091</v>
      </c>
      <c r="F23" s="53">
        <f>+'8.คำนวณ'!P17</f>
        <v>765.59427542033632</v>
      </c>
      <c r="G23" s="53">
        <f>+'8.คำนวณ'!Q17</f>
        <v>2.5073940061354518</v>
      </c>
      <c r="H23" s="53">
        <f>+'8.คำนวณ'!R17</f>
        <v>9.5525249744356167</v>
      </c>
      <c r="I23" s="53">
        <f>+'8.คำนวณ'!S17</f>
        <v>127.54974167307904</v>
      </c>
      <c r="J23" s="14" t="str">
        <f t="shared" si="31"/>
        <v>เฝ้าไร่,รพช.</v>
      </c>
      <c r="K23" s="50">
        <f>+(C23-C26)*100/C26</f>
        <v>-17.864790719967583</v>
      </c>
      <c r="L23" s="50">
        <f t="shared" ref="L23:Q23" si="53">+(D23-D26)*100/D26</f>
        <v>-60.36569038098105</v>
      </c>
      <c r="M23" s="50">
        <f t="shared" si="53"/>
        <v>-67.301497407455514</v>
      </c>
      <c r="N23" s="50">
        <f t="shared" si="53"/>
        <v>-31.682458601797666</v>
      </c>
      <c r="O23" s="50">
        <f t="shared" si="53"/>
        <v>-42.439870594697709</v>
      </c>
      <c r="P23" s="50">
        <f t="shared" si="53"/>
        <v>-31.60364439802683</v>
      </c>
      <c r="Q23" s="50">
        <f t="shared" si="53"/>
        <v>-53.265406192497032</v>
      </c>
      <c r="R23" s="14" t="str">
        <f t="shared" si="33"/>
        <v>เฝ้าไร่,รพช.</v>
      </c>
      <c r="S23" s="15">
        <f t="shared" si="34"/>
        <v>-0.17864790719967583</v>
      </c>
      <c r="T23" s="15">
        <f t="shared" si="35"/>
        <v>-0.60365690380981052</v>
      </c>
      <c r="U23" s="15">
        <f t="shared" si="36"/>
        <v>-0.67301497407455513</v>
      </c>
      <c r="V23" s="15">
        <f t="shared" si="37"/>
        <v>-0.31682458601797664</v>
      </c>
      <c r="W23" s="15">
        <f t="shared" si="38"/>
        <v>-0.4243987059469771</v>
      </c>
      <c r="X23" s="15">
        <f t="shared" si="39"/>
        <v>-0.31603644398026831</v>
      </c>
      <c r="Y23" s="15">
        <f t="shared" si="40"/>
        <v>-0.53265406192497033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OK</v>
      </c>
      <c r="AC23" s="17" t="str">
        <f t="shared" si="54"/>
        <v>OK</v>
      </c>
      <c r="AD23" s="17" t="str">
        <f t="shared" si="54"/>
        <v>Not OK</v>
      </c>
      <c r="AE23" s="17" t="str">
        <f t="shared" si="54"/>
        <v>Not OK</v>
      </c>
      <c r="AF23" s="17" t="str">
        <f t="shared" si="54"/>
        <v>OK</v>
      </c>
      <c r="AG23" s="17" t="str">
        <f t="shared" si="54"/>
        <v>Not OK</v>
      </c>
    </row>
    <row r="24" spans="1:33" ht="13.5" customHeight="1">
      <c r="A24" s="312" t="s">
        <v>47</v>
      </c>
      <c r="B24" s="14" t="str">
        <f>+'8.คำนวณ'!G18</f>
        <v>รัตนวาปี,รพช.</v>
      </c>
      <c r="C24" s="53">
        <f>+'8.คำนวณ'!M18</f>
        <v>461.33927829680823</v>
      </c>
      <c r="D24" s="53">
        <f>+'8.คำนวณ'!N18</f>
        <v>86.444419824262852</v>
      </c>
      <c r="E24" s="53">
        <f>+'8.คำนวณ'!O18</f>
        <v>46.517562711864407</v>
      </c>
      <c r="F24" s="53">
        <f>+'8.คำนวณ'!P18</f>
        <v>855.97770467836256</v>
      </c>
      <c r="G24" s="53">
        <f>+'8.คำนวณ'!Q18</f>
        <v>6.923330520097057</v>
      </c>
      <c r="H24" s="53">
        <f>+'8.คำนวณ'!R18</f>
        <v>13.975485283257727</v>
      </c>
      <c r="I24" s="53">
        <f>+'8.คำนวณ'!S18</f>
        <v>160.14986837078456</v>
      </c>
      <c r="J24" s="14" t="str">
        <f t="shared" si="31"/>
        <v>รัตนวาปี,รพช.</v>
      </c>
      <c r="K24" s="50">
        <f>+(C24-C26)*100/C26</f>
        <v>-13.037927446724787</v>
      </c>
      <c r="L24" s="50">
        <f t="shared" ref="L24:Q24" si="55">+(D24-D26)*100/D26</f>
        <v>-49.105580797396769</v>
      </c>
      <c r="M24" s="50">
        <f t="shared" si="55"/>
        <v>-85.188200264856476</v>
      </c>
      <c r="N24" s="50">
        <f t="shared" si="55"/>
        <v>-23.617124431611316</v>
      </c>
      <c r="O24" s="50">
        <f t="shared" si="55"/>
        <v>58.933059454293684</v>
      </c>
      <c r="P24" s="50">
        <f t="shared" si="55"/>
        <v>6.4879568693637979E-2</v>
      </c>
      <c r="Q24" s="50">
        <f t="shared" si="55"/>
        <v>-41.320625597053734</v>
      </c>
      <c r="R24" s="14" t="str">
        <f t="shared" si="33"/>
        <v>รัตนวาปี,รพช.</v>
      </c>
      <c r="S24" s="15">
        <f t="shared" si="34"/>
        <v>-0.13037927446724787</v>
      </c>
      <c r="T24" s="15">
        <f t="shared" si="35"/>
        <v>-0.4910558079739677</v>
      </c>
      <c r="U24" s="15">
        <f t="shared" si="36"/>
        <v>-0.85188200264856473</v>
      </c>
      <c r="V24" s="15">
        <f t="shared" si="37"/>
        <v>-0.23617124431611317</v>
      </c>
      <c r="W24" s="15">
        <f t="shared" si="38"/>
        <v>0.58933059454293679</v>
      </c>
      <c r="X24" s="15">
        <f t="shared" si="39"/>
        <v>6.4879568693637982E-4</v>
      </c>
      <c r="Y24" s="15">
        <f t="shared" si="40"/>
        <v>-0.41320625597053734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312" t="s">
        <v>53</v>
      </c>
      <c r="B25" s="14" t="str">
        <f>+'8.คำนวณ'!G19</f>
        <v>หนองหิน,รพช.</v>
      </c>
      <c r="C25" s="53">
        <f>+'8.คำนวณ'!M19</f>
        <v>464.04631901219574</v>
      </c>
      <c r="D25" s="53">
        <f>+'8.คำนวณ'!N19</f>
        <v>93.398823440109297</v>
      </c>
      <c r="E25" s="53">
        <f>+'8.คำนวณ'!O19</f>
        <v>237.71962915601023</v>
      </c>
      <c r="F25" s="53">
        <f>+'8.คำนวณ'!P19</f>
        <v>1036.4107415730339</v>
      </c>
      <c r="G25" s="53">
        <f>+'8.คำนวณ'!Q19</f>
        <v>3.3122400000000001</v>
      </c>
      <c r="H25" s="53">
        <f>+'8.คำนวณ'!R19</f>
        <v>20.96462</v>
      </c>
      <c r="I25" s="53">
        <f>+'8.คำนวณ'!S19</f>
        <v>276.38480947320477</v>
      </c>
      <c r="J25" s="14" t="str">
        <f t="shared" si="31"/>
        <v>หนองหิน,รพช.</v>
      </c>
      <c r="K25" s="50">
        <f t="shared" ref="K25:Q25" si="57">+(C25-C26)*100/C26</f>
        <v>-12.527652509881571</v>
      </c>
      <c r="L25" s="50">
        <f t="shared" si="57"/>
        <v>-45.011154186072041</v>
      </c>
      <c r="M25" s="50">
        <f t="shared" si="57"/>
        <v>-24.306964189390861</v>
      </c>
      <c r="N25" s="50">
        <f t="shared" si="57"/>
        <v>-7.5162445486115486</v>
      </c>
      <c r="O25" s="50">
        <f t="shared" si="57"/>
        <v>-23.963699939099563</v>
      </c>
      <c r="P25" s="50">
        <f t="shared" si="57"/>
        <v>50.107286651187927</v>
      </c>
      <c r="Q25" s="50">
        <f t="shared" si="57"/>
        <v>1.2681925958032689</v>
      </c>
      <c r="R25" s="14" t="str">
        <f t="shared" si="33"/>
        <v>หนองหิน,รพช.</v>
      </c>
      <c r="S25" s="15">
        <f t="shared" si="34"/>
        <v>-0.12527652509881571</v>
      </c>
      <c r="T25" s="15">
        <f t="shared" si="35"/>
        <v>-0.45011154186072039</v>
      </c>
      <c r="U25" s="15">
        <f t="shared" si="36"/>
        <v>-0.24306964189390862</v>
      </c>
      <c r="V25" s="15">
        <f t="shared" si="37"/>
        <v>-7.5162445486115489E-2</v>
      </c>
      <c r="W25" s="15">
        <f t="shared" si="38"/>
        <v>-0.23963699939099561</v>
      </c>
      <c r="X25" s="15">
        <f t="shared" si="39"/>
        <v>0.50107286651187932</v>
      </c>
      <c r="Y25" s="15">
        <f t="shared" si="40"/>
        <v>1.268192595803269E-2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530.50630550942753</v>
      </c>
      <c r="D26" s="19">
        <f t="shared" ref="D26:I26" si="59">AVERAGE(D16:D25)</f>
        <v>169.85048887214975</v>
      </c>
      <c r="E26" s="19">
        <f t="shared" si="59"/>
        <v>314.05746461379402</v>
      </c>
      <c r="F26" s="19">
        <f t="shared" si="59"/>
        <v>1120.640848238256</v>
      </c>
      <c r="G26" s="19">
        <f t="shared" si="59"/>
        <v>4.3561298976240268</v>
      </c>
      <c r="H26" s="19">
        <f t="shared" si="59"/>
        <v>13.966423927651542</v>
      </c>
      <c r="I26" s="19">
        <f t="shared" si="59"/>
        <v>272.92361242819163</v>
      </c>
    </row>
    <row r="27" spans="1:33" ht="13.2" customHeight="1">
      <c r="B27" s="20" t="s">
        <v>268</v>
      </c>
      <c r="C27" s="21">
        <f>STDEV(C16:C25)</f>
        <v>156.4689288506224</v>
      </c>
      <c r="D27" s="21">
        <f t="shared" ref="D27:I27" si="60">STDEV(D16:D25)</f>
        <v>108.84779946935267</v>
      </c>
      <c r="E27" s="21">
        <f t="shared" si="60"/>
        <v>340.81191966309962</v>
      </c>
      <c r="F27" s="21">
        <f t="shared" si="60"/>
        <v>333.18179568775645</v>
      </c>
      <c r="G27" s="21">
        <f t="shared" si="60"/>
        <v>1.8249751373299377</v>
      </c>
      <c r="H27" s="21">
        <f t="shared" si="60"/>
        <v>4.7631408125400858</v>
      </c>
      <c r="I27" s="21">
        <f t="shared" si="60"/>
        <v>104.01414438330791</v>
      </c>
    </row>
    <row r="28" spans="1:33" ht="13.2" customHeight="1">
      <c r="B28" s="20" t="s">
        <v>145</v>
      </c>
      <c r="C28" s="21">
        <f>+C26-C27</f>
        <v>374.0373766588051</v>
      </c>
      <c r="D28" s="21">
        <f t="shared" ref="D28:I28" si="61">+D26-D27</f>
        <v>61.002689402797088</v>
      </c>
      <c r="E28" s="21">
        <f t="shared" si="61"/>
        <v>-26.754455049305591</v>
      </c>
      <c r="F28" s="21">
        <f t="shared" si="61"/>
        <v>787.45905255049956</v>
      </c>
      <c r="G28" s="21">
        <f t="shared" si="61"/>
        <v>2.5311547602940889</v>
      </c>
      <c r="H28" s="21">
        <f t="shared" si="61"/>
        <v>9.2032831151114571</v>
      </c>
      <c r="I28" s="21">
        <f t="shared" si="61"/>
        <v>168.90946804488374</v>
      </c>
    </row>
    <row r="29" spans="1:33" ht="13.5" customHeight="1">
      <c r="B29" s="355" t="s">
        <v>147</v>
      </c>
      <c r="C29" s="356" t="s">
        <v>135</v>
      </c>
      <c r="D29" s="357"/>
      <c r="E29" s="357"/>
      <c r="F29" s="357"/>
      <c r="G29" s="357"/>
      <c r="H29" s="357"/>
      <c r="I29" s="358"/>
      <c r="J29" s="355" t="s">
        <v>147</v>
      </c>
      <c r="K29" s="352" t="s">
        <v>4</v>
      </c>
      <c r="L29" s="353"/>
      <c r="M29" s="353"/>
      <c r="N29" s="353"/>
      <c r="O29" s="353"/>
      <c r="P29" s="353"/>
      <c r="Q29" s="354"/>
      <c r="R29" s="355" t="s">
        <v>147</v>
      </c>
      <c r="S29" s="359" t="s">
        <v>4</v>
      </c>
      <c r="T29" s="360"/>
      <c r="U29" s="360"/>
      <c r="V29" s="360"/>
      <c r="W29" s="360"/>
      <c r="X29" s="360"/>
      <c r="Y29" s="361"/>
      <c r="Z29" s="355" t="s">
        <v>147</v>
      </c>
      <c r="AA29" s="356" t="s">
        <v>136</v>
      </c>
      <c r="AB29" s="357"/>
      <c r="AC29" s="357"/>
      <c r="AD29" s="357"/>
      <c r="AE29" s="357"/>
      <c r="AF29" s="357"/>
      <c r="AG29" s="358"/>
    </row>
    <row r="30" spans="1:33" ht="13.5" customHeight="1">
      <c r="B30" s="355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355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355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355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312" t="s">
        <v>45</v>
      </c>
      <c r="B31" s="14" t="str">
        <f>+'8.คำนวณ'!G20</f>
        <v>ทุ่งฝน,รพช.</v>
      </c>
      <c r="C31" s="53">
        <f>+'8.คำนวณ'!M20</f>
        <v>483.44043730960385</v>
      </c>
      <c r="D31" s="53">
        <f>+'8.คำนวณ'!N20</f>
        <v>116.41609187109187</v>
      </c>
      <c r="E31" s="53">
        <f>+'8.คำนวณ'!O20</f>
        <v>569.4313800000001</v>
      </c>
      <c r="F31" s="53">
        <f>+'8.คำนวณ'!P20</f>
        <v>976.66108956602045</v>
      </c>
      <c r="G31" s="53">
        <f>+'8.คำนวณ'!Q20</f>
        <v>2.3615877160263583</v>
      </c>
      <c r="H31" s="53">
        <f>+'8.คำนวณ'!R20</f>
        <v>8.3721528036802191</v>
      </c>
      <c r="I31" s="53">
        <f>+'8.คำนวณ'!S20</f>
        <v>316.87109187109189</v>
      </c>
      <c r="J31" s="14" t="str">
        <f>+B31</f>
        <v>ทุ่งฝน,รพช.</v>
      </c>
      <c r="K31" s="50">
        <f>+(C31-C4)*100/C44</f>
        <v>-18.250168650078795</v>
      </c>
      <c r="L31" s="50">
        <f>+(D31-D4)*100/D44</f>
        <v>-202.4700516725581</v>
      </c>
      <c r="M31" s="50">
        <f>+(E31-E4)*100/E44</f>
        <v>64.183340506677993</v>
      </c>
      <c r="N31" s="50">
        <f>+(F31-F4)*100/F44</f>
        <v>-992.76386463901042</v>
      </c>
      <c r="O31" s="50">
        <f>+(G31-G4)*100/G44</f>
        <v>-142.42776802804474</v>
      </c>
      <c r="P31" s="50">
        <f>+(H31-H4)*100/H44</f>
        <v>-85.151721973707978</v>
      </c>
      <c r="Q31" s="50">
        <f>+(I31-I4)*100/I44</f>
        <v>-180.89470907179683</v>
      </c>
      <c r="R31" s="14" t="str">
        <f>+J31</f>
        <v>ทุ่งฝน,รพช.</v>
      </c>
      <c r="S31" s="15">
        <f>+K31/100</f>
        <v>-0.18250168650078794</v>
      </c>
      <c r="T31" s="15">
        <f t="shared" ref="T31:Y31" si="62">+L31/100</f>
        <v>-2.0247005167255812</v>
      </c>
      <c r="U31" s="15">
        <f t="shared" si="62"/>
        <v>0.64183340506677988</v>
      </c>
      <c r="V31" s="15">
        <f t="shared" si="62"/>
        <v>-9.9276386463901041</v>
      </c>
      <c r="W31" s="15">
        <f t="shared" si="62"/>
        <v>-1.4242776802804473</v>
      </c>
      <c r="X31" s="15">
        <f t="shared" si="62"/>
        <v>-0.85151721973707983</v>
      </c>
      <c r="Y31" s="15">
        <f t="shared" si="62"/>
        <v>-1.8089470907179683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3">+IF(AND(D31&gt;D46),"OK","Not OK")</f>
        <v>OK</v>
      </c>
      <c r="AC31" s="17" t="str">
        <f t="shared" si="63"/>
        <v>OK</v>
      </c>
      <c r="AD31" s="17" t="str">
        <f t="shared" si="63"/>
        <v>OK</v>
      </c>
      <c r="AE31" s="17" t="str">
        <f t="shared" si="63"/>
        <v>OK</v>
      </c>
      <c r="AF31" s="17" t="str">
        <f t="shared" si="63"/>
        <v>OK</v>
      </c>
      <c r="AG31" s="17" t="str">
        <f t="shared" si="63"/>
        <v>OK</v>
      </c>
    </row>
    <row r="32" spans="1:33" ht="13.5" customHeight="1">
      <c r="A32" s="312" t="s">
        <v>45</v>
      </c>
      <c r="B32" s="14" t="str">
        <f>+'8.คำนวณ'!G21</f>
        <v>ไชยวาน,รพช.</v>
      </c>
      <c r="C32" s="53">
        <f>+'8.คำนวณ'!M21</f>
        <v>572.42423702503868</v>
      </c>
      <c r="D32" s="53">
        <f>+'8.คำนวณ'!N21</f>
        <v>52.452032125261525</v>
      </c>
      <c r="E32" s="53">
        <f>+'8.คำนวณ'!O21</f>
        <v>90.718889269797742</v>
      </c>
      <c r="F32" s="53">
        <f>+'8.คำนวณ'!P21</f>
        <v>674.09364771151172</v>
      </c>
      <c r="G32" s="53">
        <f>+'8.คำนวณ'!Q21</f>
        <v>2.4114372469635628</v>
      </c>
      <c r="H32" s="53">
        <f>+'8.คำนวณ'!R21</f>
        <v>14.324544534412956</v>
      </c>
      <c r="I32" s="53">
        <f>+'8.คำนวณ'!S21</f>
        <v>242.16554903151786</v>
      </c>
      <c r="J32" s="14" t="str">
        <f t="shared" ref="J32:J43" si="64">+B32</f>
        <v>ไชยวาน,รพช.</v>
      </c>
      <c r="K32" s="50">
        <f>+(C32-C44)*100/C44</f>
        <v>13.385021571911658</v>
      </c>
      <c r="L32" s="50">
        <f t="shared" ref="L32:Q32" si="65">+(D32-D44)*100/D44</f>
        <v>-60.074796899183731</v>
      </c>
      <c r="M32" s="50">
        <f t="shared" si="65"/>
        <v>-74.26624207278347</v>
      </c>
      <c r="N32" s="50">
        <f t="shared" si="65"/>
        <v>-48.796115141928794</v>
      </c>
      <c r="O32" s="50">
        <f t="shared" si="65"/>
        <v>-13.65803947513848</v>
      </c>
      <c r="P32" s="50">
        <f t="shared" si="65"/>
        <v>11.604616884924846</v>
      </c>
      <c r="Q32" s="50">
        <f t="shared" si="65"/>
        <v>-16.047721563264819</v>
      </c>
      <c r="R32" s="14" t="str">
        <f t="shared" ref="R32:R43" si="66">+J32</f>
        <v>ไชยวาน,รพช.</v>
      </c>
      <c r="S32" s="15">
        <f t="shared" ref="S32:S43" si="67">+K32/100</f>
        <v>0.13385021571911657</v>
      </c>
      <c r="T32" s="15">
        <f t="shared" ref="T32:T43" si="68">+L32/100</f>
        <v>-0.60074796899183736</v>
      </c>
      <c r="U32" s="15">
        <f t="shared" ref="U32:U43" si="69">+M32/100</f>
        <v>-0.74266242072783473</v>
      </c>
      <c r="V32" s="15">
        <f t="shared" ref="V32:V43" si="70">+N32/100</f>
        <v>-0.48796115141928792</v>
      </c>
      <c r="W32" s="15">
        <f t="shared" ref="W32:W43" si="71">+O32/100</f>
        <v>-0.13658039475138481</v>
      </c>
      <c r="X32" s="15">
        <f t="shared" ref="X32:X43" si="72">+P32/100</f>
        <v>0.11604616884924847</v>
      </c>
      <c r="Y32" s="15">
        <f t="shared" ref="Y32:Y43" si="73">+Q32/100</f>
        <v>-0.16047721563264819</v>
      </c>
      <c r="Z32" s="14" t="str">
        <f t="shared" ref="Z32:Z43" si="74">+R32</f>
        <v>ไชยวาน,รพช.</v>
      </c>
      <c r="AA32" s="17" t="str">
        <f>+IF(AND(C32&gt;C46),"OK","Not OK")</f>
        <v>OK</v>
      </c>
      <c r="AB32" s="17" t="str">
        <f t="shared" ref="AB32:AG32" si="75">+IF(AND(D32&gt;D46),"OK","Not OK")</f>
        <v>Not OK</v>
      </c>
      <c r="AC32" s="17" t="str">
        <f t="shared" si="75"/>
        <v>OK</v>
      </c>
      <c r="AD32" s="17" t="str">
        <f t="shared" si="75"/>
        <v>OK</v>
      </c>
      <c r="AE32" s="17" t="str">
        <f t="shared" si="75"/>
        <v>OK</v>
      </c>
      <c r="AF32" s="17" t="str">
        <f t="shared" si="75"/>
        <v>OK</v>
      </c>
      <c r="AG32" s="17" t="str">
        <f t="shared" si="75"/>
        <v>OK</v>
      </c>
    </row>
    <row r="33" spans="1:33" ht="13.5" customHeight="1">
      <c r="A33" s="312" t="s">
        <v>45</v>
      </c>
      <c r="B33" s="14" t="str">
        <f>+'8.คำนวณ'!G22</f>
        <v>สร้างคอม,รพช.</v>
      </c>
      <c r="C33" s="53">
        <f>+'8.คำนวณ'!M22</f>
        <v>465.35288725775405</v>
      </c>
      <c r="D33" s="53">
        <f>+'8.คำนวณ'!N22</f>
        <v>220.53408673857584</v>
      </c>
      <c r="E33" s="53">
        <f>+'8.คำนวณ'!O22</f>
        <v>867.22715404699738</v>
      </c>
      <c r="F33" s="53">
        <f>+'8.คำนวณ'!P22</f>
        <v>2722.8883812010445</v>
      </c>
      <c r="G33" s="53">
        <f>+'8.คำนวณ'!Q22</f>
        <v>0.83680104031209368</v>
      </c>
      <c r="H33" s="53">
        <f>+'8.คำนวณ'!R22</f>
        <v>8.7694031893778668</v>
      </c>
      <c r="I33" s="53">
        <f>+'8.คำนวณ'!S22</f>
        <v>275.5451219621358</v>
      </c>
      <c r="J33" s="14" t="str">
        <f t="shared" si="64"/>
        <v>สร้างคอม,รพช.</v>
      </c>
      <c r="K33" s="50">
        <f>+(C33-C44)*100/C44</f>
        <v>-7.8235271195132174</v>
      </c>
      <c r="L33" s="50">
        <f t="shared" ref="L33:Q33" si="76">+(D33-D44)*100/D44</f>
        <v>67.865149298002947</v>
      </c>
      <c r="M33" s="50">
        <f t="shared" si="76"/>
        <v>146.00183963654592</v>
      </c>
      <c r="N33" s="50">
        <f t="shared" si="76"/>
        <v>106.82951638207111</v>
      </c>
      <c r="O33" s="50">
        <f t="shared" si="76"/>
        <v>-70.038182631222512</v>
      </c>
      <c r="P33" s="50">
        <f t="shared" si="76"/>
        <v>-31.676300010186406</v>
      </c>
      <c r="Q33" s="50">
        <f t="shared" si="76"/>
        <v>-4.4759219741918619</v>
      </c>
      <c r="R33" s="14" t="str">
        <f t="shared" si="66"/>
        <v>สร้างคอม,รพช.</v>
      </c>
      <c r="S33" s="15">
        <f t="shared" si="67"/>
        <v>-7.8235271195132169E-2</v>
      </c>
      <c r="T33" s="15">
        <f t="shared" si="68"/>
        <v>0.67865149298002947</v>
      </c>
      <c r="U33" s="15">
        <f t="shared" si="69"/>
        <v>1.4600183963654592</v>
      </c>
      <c r="V33" s="15">
        <f t="shared" si="70"/>
        <v>1.068295163820711</v>
      </c>
      <c r="W33" s="15">
        <f t="shared" si="71"/>
        <v>-0.70038182631222512</v>
      </c>
      <c r="X33" s="15">
        <f t="shared" si="72"/>
        <v>-0.31676300010186403</v>
      </c>
      <c r="Y33" s="15">
        <f t="shared" si="73"/>
        <v>-4.475921974191862E-2</v>
      </c>
      <c r="Z33" s="14" t="str">
        <f t="shared" si="74"/>
        <v>สร้างคอม,รพช.</v>
      </c>
      <c r="AA33" s="17" t="str">
        <f>+IF(AND(C33&gt;C46),"OK","Not OK")</f>
        <v>OK</v>
      </c>
      <c r="AB33" s="17" t="str">
        <f t="shared" ref="AB33:AG33" si="77">+IF(AND(D33&gt;D46),"OK","Not OK")</f>
        <v>OK</v>
      </c>
      <c r="AC33" s="17" t="str">
        <f t="shared" si="77"/>
        <v>OK</v>
      </c>
      <c r="AD33" s="17" t="str">
        <f t="shared" si="77"/>
        <v>OK</v>
      </c>
      <c r="AE33" s="17" t="str">
        <f t="shared" si="77"/>
        <v>Not OK</v>
      </c>
      <c r="AF33" s="17" t="str">
        <f t="shared" si="77"/>
        <v>OK</v>
      </c>
      <c r="AG33" s="17" t="str">
        <f t="shared" si="77"/>
        <v>OK</v>
      </c>
    </row>
    <row r="34" spans="1:33" ht="13.5" customHeight="1">
      <c r="A34" s="312" t="s">
        <v>45</v>
      </c>
      <c r="B34" s="14" t="str">
        <f>+'8.คำนวณ'!G23</f>
        <v>พิบูลย์รักษ์,รพช.</v>
      </c>
      <c r="C34" s="53">
        <f>+'8.คำนวณ'!M23</f>
        <v>480.07910801501208</v>
      </c>
      <c r="D34" s="53">
        <f>+'8.คำนวณ'!N23</f>
        <v>217.54439925967819</v>
      </c>
      <c r="E34" s="53">
        <f>+'8.คำนวณ'!O23</f>
        <v>1125.8006535947713</v>
      </c>
      <c r="F34" s="53">
        <f>+'8.คำนวณ'!P23</f>
        <v>949.36344303797478</v>
      </c>
      <c r="G34" s="53">
        <f>+'8.คำนวณ'!Q23</f>
        <v>3.0559471722573326</v>
      </c>
      <c r="H34" s="53">
        <f>+'8.คำนวณ'!R23</f>
        <v>12.835743801652892</v>
      </c>
      <c r="I34" s="53">
        <f>+'8.คำนวณ'!S23</f>
        <v>368.53830445735434</v>
      </c>
      <c r="J34" s="14" t="str">
        <f t="shared" si="64"/>
        <v>พิบูลย์รักษ์,รพช.</v>
      </c>
      <c r="K34" s="50">
        <f>+(C34-C44)*100/C44</f>
        <v>-4.9065771543750376</v>
      </c>
      <c r="L34" s="50">
        <f t="shared" ref="L34:Q34" si="78">+(D34-D44)*100/D44</f>
        <v>65.589472361065575</v>
      </c>
      <c r="M34" s="50">
        <f t="shared" si="78"/>
        <v>219.35004635859329</v>
      </c>
      <c r="N34" s="50">
        <f t="shared" si="78"/>
        <v>-27.886731182219453</v>
      </c>
      <c r="O34" s="50">
        <f t="shared" si="78"/>
        <v>9.4187586450147069</v>
      </c>
      <c r="P34" s="50">
        <f t="shared" si="78"/>
        <v>5.1531115036076956E-3</v>
      </c>
      <c r="Q34" s="50">
        <f t="shared" si="78"/>
        <v>27.762311667128586</v>
      </c>
      <c r="R34" s="14" t="str">
        <f t="shared" si="66"/>
        <v>พิบูลย์รักษ์,รพช.</v>
      </c>
      <c r="S34" s="15">
        <f t="shared" si="67"/>
        <v>-4.9065771543750379E-2</v>
      </c>
      <c r="T34" s="15">
        <f t="shared" si="68"/>
        <v>0.65589472361065571</v>
      </c>
      <c r="U34" s="15">
        <f t="shared" si="69"/>
        <v>2.193500463585933</v>
      </c>
      <c r="V34" s="15">
        <f t="shared" si="70"/>
        <v>-0.27886731182219454</v>
      </c>
      <c r="W34" s="15">
        <f t="shared" si="71"/>
        <v>9.4187586450147076E-2</v>
      </c>
      <c r="X34" s="15">
        <f t="shared" si="72"/>
        <v>5.1531115036076956E-5</v>
      </c>
      <c r="Y34" s="15">
        <f t="shared" si="73"/>
        <v>0.27762311667128586</v>
      </c>
      <c r="Z34" s="14" t="str">
        <f t="shared" si="74"/>
        <v>พิบูลย์รักษ์,รพช.</v>
      </c>
      <c r="AA34" s="17" t="str">
        <f>+IF(AND(C34&gt;C46),"OK","Not OK")</f>
        <v>OK</v>
      </c>
      <c r="AB34" s="17" t="str">
        <f t="shared" ref="AB34:AG34" si="79">+IF(AND(D34&gt;D46),"OK","Not OK")</f>
        <v>OK</v>
      </c>
      <c r="AC34" s="17" t="str">
        <f t="shared" si="79"/>
        <v>OK</v>
      </c>
      <c r="AD34" s="17" t="str">
        <f t="shared" si="79"/>
        <v>OK</v>
      </c>
      <c r="AE34" s="17" t="str">
        <f t="shared" si="79"/>
        <v>OK</v>
      </c>
      <c r="AF34" s="17" t="str">
        <f t="shared" si="79"/>
        <v>OK</v>
      </c>
      <c r="AG34" s="17" t="str">
        <f t="shared" si="79"/>
        <v>OK</v>
      </c>
    </row>
    <row r="35" spans="1:33" ht="13.5" customHeight="1">
      <c r="A35" s="312" t="s">
        <v>53</v>
      </c>
      <c r="B35" s="14" t="str">
        <f>+'8.คำนวณ'!G24</f>
        <v>นาด้วง,รพช.</v>
      </c>
      <c r="C35" s="53">
        <f>+'8.คำนวณ'!M24</f>
        <v>659.72274598905676</v>
      </c>
      <c r="D35" s="53">
        <f>+'8.คำนวณ'!N24</f>
        <v>159.27978391913197</v>
      </c>
      <c r="E35" s="53">
        <f>+'8.คำนวณ'!O24</f>
        <v>333.00381804623413</v>
      </c>
      <c r="F35" s="53">
        <f>+'8.คำนวณ'!P24</f>
        <v>966.63725513905695</v>
      </c>
      <c r="G35" s="53">
        <f>+'8.คำนวณ'!Q24</f>
        <v>5.1971745173451129</v>
      </c>
      <c r="H35" s="53">
        <f>+'8.คำนวณ'!R24</f>
        <v>19.32243631240242</v>
      </c>
      <c r="I35" s="53">
        <f>+'8.คำนวณ'!S24</f>
        <v>305.65745664471854</v>
      </c>
      <c r="J35" s="14" t="str">
        <f t="shared" si="64"/>
        <v>นาด้วง,รพช.</v>
      </c>
      <c r="K35" s="50">
        <f>+(C35-C44)*100/C44</f>
        <v>30.676992599420657</v>
      </c>
      <c r="L35" s="50">
        <f t="shared" ref="L35:Q35" si="80">+(D35-D44)*100/D44</f>
        <v>21.239873178579284</v>
      </c>
      <c r="M35" s="50">
        <f t="shared" si="80"/>
        <v>-5.5385299421473588</v>
      </c>
      <c r="N35" s="50">
        <f t="shared" si="80"/>
        <v>-26.57461929852715</v>
      </c>
      <c r="O35" s="50">
        <f t="shared" si="80"/>
        <v>86.085803220658477</v>
      </c>
      <c r="P35" s="50">
        <f t="shared" si="80"/>
        <v>50.543921082333249</v>
      </c>
      <c r="Q35" s="50">
        <f t="shared" si="80"/>
        <v>5.9632140456196296</v>
      </c>
      <c r="R35" s="14" t="str">
        <f t="shared" si="66"/>
        <v>นาด้วง,รพช.</v>
      </c>
      <c r="S35" s="15">
        <f t="shared" si="67"/>
        <v>0.30676992599420655</v>
      </c>
      <c r="T35" s="15">
        <f t="shared" si="68"/>
        <v>0.21239873178579283</v>
      </c>
      <c r="U35" s="15">
        <f t="shared" si="69"/>
        <v>-5.5385299421473591E-2</v>
      </c>
      <c r="V35" s="15">
        <f t="shared" si="70"/>
        <v>-0.26574619298527152</v>
      </c>
      <c r="W35" s="15">
        <f t="shared" si="71"/>
        <v>0.86085803220658474</v>
      </c>
      <c r="X35" s="15">
        <f t="shared" si="72"/>
        <v>0.50543921082333254</v>
      </c>
      <c r="Y35" s="15">
        <f t="shared" si="73"/>
        <v>5.9632140456196296E-2</v>
      </c>
      <c r="Z35" s="14" t="str">
        <f t="shared" si="74"/>
        <v>นาด้วง,รพช.</v>
      </c>
      <c r="AA35" s="17" t="str">
        <f>+IF(AND(C35&gt;C46),"OK","Not OK")</f>
        <v>OK</v>
      </c>
      <c r="AB35" s="17" t="str">
        <f t="shared" ref="AB35:AG35" si="81">+IF(AND(D35&gt;D46),"OK","Not OK")</f>
        <v>OK</v>
      </c>
      <c r="AC35" s="17" t="str">
        <f t="shared" si="81"/>
        <v>OK</v>
      </c>
      <c r="AD35" s="17" t="str">
        <f t="shared" si="81"/>
        <v>OK</v>
      </c>
      <c r="AE35" s="17" t="str">
        <f t="shared" si="81"/>
        <v>OK</v>
      </c>
      <c r="AF35" s="17" t="str">
        <f t="shared" si="81"/>
        <v>OK</v>
      </c>
      <c r="AG35" s="17" t="str">
        <f t="shared" si="81"/>
        <v>OK</v>
      </c>
    </row>
    <row r="36" spans="1:33" ht="13.5" customHeight="1">
      <c r="A36" s="312" t="s">
        <v>53</v>
      </c>
      <c r="B36" s="14" t="str">
        <f>+'8.คำนวณ'!G25</f>
        <v>ภูเรือ,รพช.</v>
      </c>
      <c r="C36" s="53">
        <f>+'8.คำนวณ'!M25</f>
        <v>617.60144872791921</v>
      </c>
      <c r="D36" s="53">
        <f>+'8.คำนวณ'!N25</f>
        <v>175.9823336295967</v>
      </c>
      <c r="E36" s="53">
        <f>+'8.คำนวณ'!O25</f>
        <v>472.29161118508654</v>
      </c>
      <c r="F36" s="53">
        <f>+'8.คำนวณ'!P25</f>
        <v>1310.6411382978722</v>
      </c>
      <c r="G36" s="53">
        <f>+'8.คำนวณ'!Q25</f>
        <v>5.0216822595663544</v>
      </c>
      <c r="H36" s="53">
        <f>+'8.คำนวณ'!R25</f>
        <v>21.76019598279608</v>
      </c>
      <c r="I36" s="53">
        <f>+'8.คำนวณ'!S25</f>
        <v>366.47298077991331</v>
      </c>
      <c r="J36" s="14" t="str">
        <f t="shared" si="64"/>
        <v>ภูเรือ,รพช.</v>
      </c>
      <c r="K36" s="50">
        <f>+(C36-C44)*100/C44</f>
        <v>22.333662793170543</v>
      </c>
      <c r="L36" s="50">
        <f t="shared" ref="L36:Q36" si="82">+(D36-D44)*100/D44</f>
        <v>33.953445226641463</v>
      </c>
      <c r="M36" s="50">
        <f t="shared" si="82"/>
        <v>33.972517643449152</v>
      </c>
      <c r="N36" s="50">
        <f t="shared" si="82"/>
        <v>-0.44422141717569608</v>
      </c>
      <c r="O36" s="50">
        <f t="shared" si="82"/>
        <v>79.802270189628146</v>
      </c>
      <c r="P36" s="50">
        <f t="shared" si="82"/>
        <v>69.536862422855592</v>
      </c>
      <c r="Q36" s="50">
        <f t="shared" si="82"/>
        <v>27.046319532310331</v>
      </c>
      <c r="R36" s="14" t="str">
        <f t="shared" si="66"/>
        <v>ภูเรือ,รพช.</v>
      </c>
      <c r="S36" s="15">
        <f t="shared" si="67"/>
        <v>0.22333662793170542</v>
      </c>
      <c r="T36" s="15">
        <f t="shared" si="68"/>
        <v>0.33953445226641465</v>
      </c>
      <c r="U36" s="15">
        <f t="shared" si="69"/>
        <v>0.33972517643449152</v>
      </c>
      <c r="V36" s="15">
        <f t="shared" si="70"/>
        <v>-4.442214171756961E-3</v>
      </c>
      <c r="W36" s="15">
        <f t="shared" si="71"/>
        <v>0.79802270189628144</v>
      </c>
      <c r="X36" s="15">
        <f t="shared" si="72"/>
        <v>0.69536862422855594</v>
      </c>
      <c r="Y36" s="15">
        <f t="shared" si="73"/>
        <v>0.27046319532310331</v>
      </c>
      <c r="Z36" s="14" t="str">
        <f t="shared" si="74"/>
        <v>ภูเรือ,รพช.</v>
      </c>
      <c r="AA36" s="17" t="str">
        <f>+IF(AND(C36&gt;C46),"OK","Not OK")</f>
        <v>OK</v>
      </c>
      <c r="AB36" s="17" t="str">
        <f t="shared" ref="AB36:AG36" si="83">+IF(AND(D36&gt;D46),"OK","Not OK")</f>
        <v>OK</v>
      </c>
      <c r="AC36" s="17" t="str">
        <f t="shared" si="83"/>
        <v>OK</v>
      </c>
      <c r="AD36" s="17" t="str">
        <f t="shared" si="83"/>
        <v>OK</v>
      </c>
      <c r="AE36" s="17" t="str">
        <f t="shared" si="83"/>
        <v>OK</v>
      </c>
      <c r="AF36" s="17" t="str">
        <f t="shared" si="83"/>
        <v>OK</v>
      </c>
      <c r="AG36" s="17" t="str">
        <f t="shared" si="83"/>
        <v>OK</v>
      </c>
    </row>
    <row r="37" spans="1:33" ht="13.2" customHeight="1">
      <c r="A37" s="312" t="s">
        <v>49</v>
      </c>
      <c r="B37" s="14" t="str">
        <f>+'8.คำนวณ'!G26</f>
        <v>กุดบาก,รพช.</v>
      </c>
      <c r="C37" s="53">
        <f>+'8.คำนวณ'!M26</f>
        <v>432.11329197476715</v>
      </c>
      <c r="D37" s="53">
        <f>+'8.คำนวณ'!N26</f>
        <v>117.23837531854453</v>
      </c>
      <c r="E37" s="53">
        <f>+'8.คำนวณ'!O26</f>
        <v>111.25082656473961</v>
      </c>
      <c r="F37" s="53">
        <f>+'8.คำนวณ'!P26</f>
        <v>1566.8205010155721</v>
      </c>
      <c r="G37" s="53">
        <f>+'8.คำนวณ'!Q26</f>
        <v>2.0126526251526253</v>
      </c>
      <c r="H37" s="53">
        <f>+'8.คำนวณ'!R26</f>
        <v>8.0987179487179493</v>
      </c>
      <c r="I37" s="53">
        <f>+'8.คำนวณ'!S26</f>
        <v>320.29539415966912</v>
      </c>
      <c r="J37" s="14" t="str">
        <f t="shared" si="64"/>
        <v>กุดบาก,รพช.</v>
      </c>
      <c r="K37" s="50">
        <f>+(C37-C44)*100/C44</f>
        <v>-14.407581365347372</v>
      </c>
      <c r="L37" s="50">
        <f t="shared" ref="L37:Q37" si="84">+(D37-D44)*100/D44</f>
        <v>-10.761018093171206</v>
      </c>
      <c r="M37" s="50">
        <f t="shared" si="84"/>
        <v>-68.442053655380448</v>
      </c>
      <c r="N37" s="50">
        <f t="shared" si="84"/>
        <v>19.01506088898978</v>
      </c>
      <c r="O37" s="50">
        <f t="shared" si="84"/>
        <v>-27.936597259579163</v>
      </c>
      <c r="P37" s="50">
        <f t="shared" si="84"/>
        <v>-36.901706594975337</v>
      </c>
      <c r="Q37" s="50">
        <f t="shared" si="84"/>
        <v>11.037793030571459</v>
      </c>
      <c r="R37" s="14" t="str">
        <f t="shared" si="66"/>
        <v>กุดบาก,รพช.</v>
      </c>
      <c r="S37" s="15">
        <f t="shared" si="67"/>
        <v>-0.14407581365347372</v>
      </c>
      <c r="T37" s="15">
        <f t="shared" si="68"/>
        <v>-0.10761018093171205</v>
      </c>
      <c r="U37" s="15">
        <f t="shared" si="69"/>
        <v>-0.68442053655380453</v>
      </c>
      <c r="V37" s="15">
        <f t="shared" si="70"/>
        <v>0.19015060888989779</v>
      </c>
      <c r="W37" s="15">
        <f t="shared" si="71"/>
        <v>-0.2793659725957916</v>
      </c>
      <c r="X37" s="15">
        <f t="shared" si="72"/>
        <v>-0.36901706594975336</v>
      </c>
      <c r="Y37" s="15">
        <f t="shared" si="73"/>
        <v>0.11037793030571459</v>
      </c>
      <c r="Z37" s="14" t="str">
        <f t="shared" si="74"/>
        <v>กุดบาก,รพช.</v>
      </c>
      <c r="AA37" s="17" t="str">
        <f>+IF(AND(C37&gt;C46),"OK","Not OK")</f>
        <v>OK</v>
      </c>
      <c r="AB37" s="17" t="str">
        <f t="shared" ref="AB37:AG37" si="85">+IF(AND(D37&gt;D46),"OK","Not OK")</f>
        <v>OK</v>
      </c>
      <c r="AC37" s="17" t="str">
        <f t="shared" si="85"/>
        <v>OK</v>
      </c>
      <c r="AD37" s="17" t="str">
        <f t="shared" si="85"/>
        <v>OK</v>
      </c>
      <c r="AE37" s="17" t="str">
        <f t="shared" si="85"/>
        <v>OK</v>
      </c>
      <c r="AF37" s="17" t="str">
        <f t="shared" si="85"/>
        <v>OK</v>
      </c>
      <c r="AG37" s="17" t="str">
        <f t="shared" si="85"/>
        <v>OK</v>
      </c>
    </row>
    <row r="38" spans="1:33" ht="13.5" customHeight="1">
      <c r="A38" s="312" t="s">
        <v>49</v>
      </c>
      <c r="B38" s="14" t="str">
        <f>+'8.คำนวณ'!G27</f>
        <v>ส่องดาว,รพช.</v>
      </c>
      <c r="C38" s="53">
        <f>+'8.คำนวณ'!M27</f>
        <v>568.4238912213018</v>
      </c>
      <c r="D38" s="53">
        <f>+'8.คำนวณ'!N27</f>
        <v>151.36200423616629</v>
      </c>
      <c r="E38" s="53">
        <f>+'8.คำนวณ'!O27</f>
        <v>266.2141361916772</v>
      </c>
      <c r="F38" s="53">
        <f>+'8.คำนวณ'!P27</f>
        <v>2663.4904331450093</v>
      </c>
      <c r="G38" s="53">
        <f>+'8.คำนวณ'!Q27</f>
        <v>2.4986111914819746</v>
      </c>
      <c r="H38" s="53">
        <f>+'8.คำนวณ'!R27</f>
        <v>23.683505584167584</v>
      </c>
      <c r="I38" s="53">
        <f>+'8.คำนวณ'!S27</f>
        <v>327.11278149703088</v>
      </c>
      <c r="J38" s="14" t="str">
        <f t="shared" si="64"/>
        <v>ส่องดาว,รพช.</v>
      </c>
      <c r="K38" s="50">
        <f>+(C38-C44)*100/C44</f>
        <v>12.592638465268372</v>
      </c>
      <c r="L38" s="50">
        <f t="shared" ref="L38:Q38" si="86">+(D38-D44)*100/D44</f>
        <v>15.213053069970469</v>
      </c>
      <c r="M38" s="50">
        <f t="shared" si="86"/>
        <v>-24.484413414876151</v>
      </c>
      <c r="N38" s="50">
        <f t="shared" si="86"/>
        <v>102.31767191744484</v>
      </c>
      <c r="O38" s="50">
        <f t="shared" si="86"/>
        <v>-10.536760127777169</v>
      </c>
      <c r="P38" s="50">
        <f t="shared" si="86"/>
        <v>84.521648200615815</v>
      </c>
      <c r="Q38" s="50">
        <f t="shared" si="86"/>
        <v>13.401197743777706</v>
      </c>
      <c r="R38" s="14" t="str">
        <f t="shared" si="66"/>
        <v>ส่องดาว,รพช.</v>
      </c>
      <c r="S38" s="15">
        <f t="shared" si="67"/>
        <v>0.12592638465268371</v>
      </c>
      <c r="T38" s="15">
        <f t="shared" si="68"/>
        <v>0.1521305306997047</v>
      </c>
      <c r="U38" s="15">
        <f t="shared" si="69"/>
        <v>-0.24484413414876152</v>
      </c>
      <c r="V38" s="15">
        <f t="shared" si="70"/>
        <v>1.0231767191744483</v>
      </c>
      <c r="W38" s="15">
        <f t="shared" si="71"/>
        <v>-0.1053676012777717</v>
      </c>
      <c r="X38" s="15">
        <f t="shared" si="72"/>
        <v>0.84521648200615818</v>
      </c>
      <c r="Y38" s="15">
        <f t="shared" si="73"/>
        <v>0.13401197743777707</v>
      </c>
      <c r="Z38" s="14" t="str">
        <f t="shared" si="74"/>
        <v>ส่องดาว,รพช.</v>
      </c>
      <c r="AA38" s="17" t="str">
        <f>+IF(AND(C38&gt;C46),"OK","Not OK")</f>
        <v>OK</v>
      </c>
      <c r="AB38" s="17" t="str">
        <f t="shared" ref="AB38:AG38" si="87">+IF(AND(D38&gt;D46),"OK","Not OK")</f>
        <v>OK</v>
      </c>
      <c r="AC38" s="17" t="str">
        <f t="shared" si="87"/>
        <v>OK</v>
      </c>
      <c r="AD38" s="17" t="str">
        <f t="shared" si="87"/>
        <v>OK</v>
      </c>
      <c r="AE38" s="17" t="str">
        <f t="shared" si="87"/>
        <v>OK</v>
      </c>
      <c r="AF38" s="17" t="str">
        <f t="shared" si="87"/>
        <v>OK</v>
      </c>
      <c r="AG38" s="17" t="str">
        <f t="shared" si="87"/>
        <v>OK</v>
      </c>
    </row>
    <row r="39" spans="1:33" ht="13.5" customHeight="1">
      <c r="A39" s="312" t="s">
        <v>49</v>
      </c>
      <c r="B39" s="14" t="str">
        <f>+'8.คำนวณ'!G28</f>
        <v>เจริญศิลป์,รพช.</v>
      </c>
      <c r="C39" s="53">
        <f>+'8.คำนวณ'!M28</f>
        <v>497.6146959171237</v>
      </c>
      <c r="D39" s="53">
        <f>+'8.คำนวณ'!N28</f>
        <v>188.70739853747716</v>
      </c>
      <c r="E39" s="53">
        <f>+'8.คำนวณ'!O28</f>
        <v>49.68818529862174</v>
      </c>
      <c r="F39" s="53">
        <f>+'8.คำนวณ'!P28</f>
        <v>763.2031417910448</v>
      </c>
      <c r="G39" s="53">
        <f>+'8.คำนวณ'!Q28</f>
        <v>4.2126101004735981</v>
      </c>
      <c r="H39" s="53">
        <f>+'8.คำนวณ'!R28</f>
        <v>9.9088047182755723</v>
      </c>
      <c r="I39" s="53">
        <f>+'8.คำนวณ'!S28</f>
        <v>242.25746496039</v>
      </c>
      <c r="J39" s="14" t="str">
        <f t="shared" si="64"/>
        <v>เจริญศิลป์,รพช.</v>
      </c>
      <c r="K39" s="50">
        <f>+(C39-C44)*100/C44</f>
        <v>-1.4331515305922551</v>
      </c>
      <c r="L39" s="50">
        <f t="shared" ref="L39:Q39" si="88">+(D39-D44)*100/D44</f>
        <v>43.639453191116758</v>
      </c>
      <c r="M39" s="50">
        <f t="shared" si="88"/>
        <v>-85.905209569809998</v>
      </c>
      <c r="N39" s="50">
        <f t="shared" si="88"/>
        <v>-42.027393481222553</v>
      </c>
      <c r="O39" s="50">
        <f t="shared" si="88"/>
        <v>50.833290586234469</v>
      </c>
      <c r="P39" s="50">
        <f t="shared" si="88"/>
        <v>-22.799056422773635</v>
      </c>
      <c r="Q39" s="50">
        <f t="shared" si="88"/>
        <v>-16.015856784462446</v>
      </c>
      <c r="R39" s="14" t="str">
        <f t="shared" si="66"/>
        <v>เจริญศิลป์,รพช.</v>
      </c>
      <c r="S39" s="15">
        <f t="shared" si="67"/>
        <v>-1.4331515305922551E-2</v>
      </c>
      <c r="T39" s="15">
        <f t="shared" si="68"/>
        <v>0.43639453191116756</v>
      </c>
      <c r="U39" s="15">
        <f t="shared" si="69"/>
        <v>-0.85905209569809993</v>
      </c>
      <c r="V39" s="15">
        <f t="shared" si="70"/>
        <v>-0.42027393481222552</v>
      </c>
      <c r="W39" s="15">
        <f t="shared" si="71"/>
        <v>0.5083329058623447</v>
      </c>
      <c r="X39" s="15">
        <f t="shared" si="72"/>
        <v>-0.22799056422773634</v>
      </c>
      <c r="Y39" s="15">
        <f t="shared" si="73"/>
        <v>-0.16015856784462446</v>
      </c>
      <c r="Z39" s="14" t="str">
        <f t="shared" si="74"/>
        <v>เจริญศิลป์,รพช.</v>
      </c>
      <c r="AA39" s="17" t="str">
        <f>+IF(AND(C39&gt;C46),"OK","Not OK")</f>
        <v>OK</v>
      </c>
      <c r="AB39" s="17" t="str">
        <f t="shared" ref="AB39:AG39" si="89">+IF(AND(D39&gt;D46),"OK","Not OK")</f>
        <v>OK</v>
      </c>
      <c r="AC39" s="17" t="str">
        <f t="shared" si="89"/>
        <v>OK</v>
      </c>
      <c r="AD39" s="17" t="str">
        <f t="shared" si="89"/>
        <v>OK</v>
      </c>
      <c r="AE39" s="17" t="str">
        <f t="shared" si="89"/>
        <v>OK</v>
      </c>
      <c r="AF39" s="17" t="str">
        <f t="shared" si="89"/>
        <v>OK</v>
      </c>
      <c r="AG39" s="17" t="str">
        <f t="shared" si="89"/>
        <v>OK</v>
      </c>
    </row>
    <row r="40" spans="1:33" ht="13.5" customHeight="1">
      <c r="A40" s="312" t="s">
        <v>49</v>
      </c>
      <c r="B40" s="14" t="str">
        <f>+'8.คำนวณ'!G29</f>
        <v>โพนนาแก้ว,รพช.</v>
      </c>
      <c r="C40" s="53">
        <f>+'8.คำนวณ'!M29</f>
        <v>518.92844370035277</v>
      </c>
      <c r="D40" s="53">
        <f>+'8.คำนวณ'!N29</f>
        <v>74.818182951590501</v>
      </c>
      <c r="E40" s="53">
        <f>+'8.คำนวณ'!O29</f>
        <v>388.50404275092933</v>
      </c>
      <c r="F40" s="53">
        <f>+'8.คำนวณ'!P29</f>
        <v>1073.3429659000792</v>
      </c>
      <c r="G40" s="53">
        <f>+'8.คำนวณ'!Q29</f>
        <v>4.5509470669296661</v>
      </c>
      <c r="H40" s="53">
        <f>+'8.คำนวณ'!R29</f>
        <v>9.5572698532789317</v>
      </c>
      <c r="I40" s="53">
        <f>+'8.คำนวณ'!S29</f>
        <v>252.13750329498095</v>
      </c>
      <c r="J40" s="14" t="str">
        <f t="shared" si="64"/>
        <v>โพนนาแก้ว,รพช.</v>
      </c>
      <c r="K40" s="50">
        <f>+(C40-C44)*100/C44</f>
        <v>2.7886469116599462</v>
      </c>
      <c r="L40" s="50">
        <f t="shared" ref="L40:Q40" si="90">+(D40-D44)*100/D44</f>
        <v>-43.050230297223465</v>
      </c>
      <c r="M40" s="50">
        <f t="shared" si="90"/>
        <v>10.204931634076292</v>
      </c>
      <c r="N40" s="50">
        <f t="shared" si="90"/>
        <v>-18.469296030677093</v>
      </c>
      <c r="O40" s="50">
        <f t="shared" si="90"/>
        <v>62.947508793088197</v>
      </c>
      <c r="P40" s="50">
        <f t="shared" si="90"/>
        <v>-25.537915856341773</v>
      </c>
      <c r="Q40" s="50">
        <f t="shared" si="90"/>
        <v>-12.590713395783144</v>
      </c>
      <c r="R40" s="14" t="str">
        <f t="shared" si="66"/>
        <v>โพนนาแก้ว,รพช.</v>
      </c>
      <c r="S40" s="15">
        <f t="shared" si="67"/>
        <v>2.7886469116599463E-2</v>
      </c>
      <c r="T40" s="15">
        <f t="shared" si="68"/>
        <v>-0.43050230297223463</v>
      </c>
      <c r="U40" s="15">
        <f t="shared" si="69"/>
        <v>0.10204931634076292</v>
      </c>
      <c r="V40" s="15">
        <f t="shared" si="70"/>
        <v>-0.18469296030677093</v>
      </c>
      <c r="W40" s="15">
        <f t="shared" si="71"/>
        <v>0.62947508793088192</v>
      </c>
      <c r="X40" s="15">
        <f t="shared" si="72"/>
        <v>-0.25537915856341775</v>
      </c>
      <c r="Y40" s="15">
        <f t="shared" si="73"/>
        <v>-0.12590713395783143</v>
      </c>
      <c r="Z40" s="14" t="str">
        <f t="shared" si="74"/>
        <v>โพนนาแก้ว,รพช.</v>
      </c>
      <c r="AA40" s="17" t="str">
        <f>+IF(AND(C40&gt;C46),"OK","Not OK")</f>
        <v>OK</v>
      </c>
      <c r="AB40" s="17" t="str">
        <f t="shared" ref="AB40:AG40" si="91">+IF(AND(D40&gt;D46),"OK","Not OK")</f>
        <v>OK</v>
      </c>
      <c r="AC40" s="17" t="str">
        <f t="shared" si="91"/>
        <v>OK</v>
      </c>
      <c r="AD40" s="17" t="str">
        <f t="shared" si="91"/>
        <v>OK</v>
      </c>
      <c r="AE40" s="17" t="str">
        <f t="shared" si="91"/>
        <v>OK</v>
      </c>
      <c r="AF40" s="17" t="str">
        <f t="shared" si="91"/>
        <v>OK</v>
      </c>
      <c r="AG40" s="17" t="str">
        <f t="shared" si="91"/>
        <v>OK</v>
      </c>
    </row>
    <row r="41" spans="1:33" ht="13.5" customHeight="1">
      <c r="A41" s="312" t="s">
        <v>51</v>
      </c>
      <c r="B41" s="14" t="str">
        <f>+'8.คำนวณ'!G30</f>
        <v>ปลาปาก,รพช.</v>
      </c>
      <c r="C41" s="53">
        <f>+'8.คำนวณ'!M30</f>
        <v>323.95751663310301</v>
      </c>
      <c r="D41" s="53">
        <f>+'8.คำนวณ'!N30</f>
        <v>75.836010604399817</v>
      </c>
      <c r="E41" s="53">
        <f>+'8.คำนวณ'!O30</f>
        <v>91.080526315789456</v>
      </c>
      <c r="F41" s="53">
        <f>+'8.คำนวณ'!P30</f>
        <v>1416.7944667027614</v>
      </c>
      <c r="G41" s="53">
        <f>+'8.คำนวณ'!Q30</f>
        <v>0.45921588781615946</v>
      </c>
      <c r="H41" s="53">
        <f>+'8.คำนวณ'!R30</f>
        <v>7.4029174773319628</v>
      </c>
      <c r="I41" s="53">
        <f>+'8.คำนวณ'!S30</f>
        <v>248.20583547885494</v>
      </c>
      <c r="J41" s="14" t="str">
        <f t="shared" si="64"/>
        <v>ปลาปาก,รพช.</v>
      </c>
      <c r="K41" s="50">
        <f>+(C41-C44)*100/C44</f>
        <v>-35.830931613364569</v>
      </c>
      <c r="L41" s="50">
        <f t="shared" ref="L41:Q41" si="92">+(D41-D44)*100/D44</f>
        <v>-42.275484799032029</v>
      </c>
      <c r="M41" s="50">
        <f t="shared" si="92"/>
        <v>-74.163658363106578</v>
      </c>
      <c r="N41" s="50">
        <f t="shared" si="92"/>
        <v>7.6191431070233975</v>
      </c>
      <c r="O41" s="50">
        <f t="shared" si="92"/>
        <v>-83.55768946169421</v>
      </c>
      <c r="P41" s="50">
        <f t="shared" si="92"/>
        <v>-42.322789607480729</v>
      </c>
      <c r="Q41" s="50">
        <f t="shared" si="92"/>
        <v>-13.953716814478353</v>
      </c>
      <c r="R41" s="14" t="str">
        <f t="shared" si="66"/>
        <v>ปลาปาก,รพช.</v>
      </c>
      <c r="S41" s="15">
        <f t="shared" si="67"/>
        <v>-0.35830931613364569</v>
      </c>
      <c r="T41" s="15">
        <f t="shared" si="68"/>
        <v>-0.42275484799032026</v>
      </c>
      <c r="U41" s="15">
        <f t="shared" si="69"/>
        <v>-0.74163658363106577</v>
      </c>
      <c r="V41" s="15">
        <f t="shared" si="70"/>
        <v>7.6191431070233975E-2</v>
      </c>
      <c r="W41" s="15">
        <f t="shared" si="71"/>
        <v>-0.83557689461694207</v>
      </c>
      <c r="X41" s="15">
        <f t="shared" si="72"/>
        <v>-0.42322789607480726</v>
      </c>
      <c r="Y41" s="15">
        <f t="shared" si="73"/>
        <v>-0.13953716814478354</v>
      </c>
      <c r="Z41" s="14" t="str">
        <f t="shared" si="74"/>
        <v>ปลาปาก,รพช.</v>
      </c>
      <c r="AA41" s="17" t="str">
        <f>+IF(AND(C41&gt;C46),"OK","Not OK")</f>
        <v>Not OK</v>
      </c>
      <c r="AB41" s="17" t="str">
        <f t="shared" ref="AB41:AG41" si="93">+IF(AND(D41&gt;D46),"OK","Not OK")</f>
        <v>OK</v>
      </c>
      <c r="AC41" s="17" t="str">
        <f t="shared" si="93"/>
        <v>OK</v>
      </c>
      <c r="AD41" s="17" t="str">
        <f t="shared" si="93"/>
        <v>OK</v>
      </c>
      <c r="AE41" s="17" t="str">
        <f t="shared" si="93"/>
        <v>Not OK</v>
      </c>
      <c r="AF41" s="17" t="str">
        <f t="shared" si="93"/>
        <v>OK</v>
      </c>
      <c r="AG41" s="17" t="str">
        <f t="shared" si="93"/>
        <v>OK</v>
      </c>
    </row>
    <row r="42" spans="1:33" ht="13.5" customHeight="1">
      <c r="A42" s="312" t="s">
        <v>51</v>
      </c>
      <c r="B42" s="14" t="str">
        <f>+'8.คำนวณ'!G31</f>
        <v>ท่าอุเทน,รพช.</v>
      </c>
      <c r="C42" s="53">
        <f>+'8.คำนวณ'!M31</f>
        <v>376.66645787364342</v>
      </c>
      <c r="D42" s="53">
        <f>+'8.คำนวณ'!N31</f>
        <v>72.521501553564192</v>
      </c>
      <c r="E42" s="53">
        <f>+'8.คำนวณ'!O31</f>
        <v>100.90382584529874</v>
      </c>
      <c r="F42" s="53">
        <f>+'8.คำนวณ'!P31</f>
        <v>963.60044525929811</v>
      </c>
      <c r="G42" s="53">
        <f>+'8.คำนวณ'!Q31</f>
        <v>0.93779277691029062</v>
      </c>
      <c r="H42" s="53">
        <f>+'8.คำนวณ'!R31</f>
        <v>10.043620611494484</v>
      </c>
      <c r="I42" s="53">
        <f>+'8.คำนวณ'!S31</f>
        <v>234.74819786553792</v>
      </c>
      <c r="J42" s="14" t="str">
        <f t="shared" si="64"/>
        <v>ท่าอุเทน,รพช.</v>
      </c>
      <c r="K42" s="50">
        <f>+(C42-C44)*100/C44</f>
        <v>-25.390415553717219</v>
      </c>
      <c r="L42" s="50">
        <f t="shared" ref="L42:Q42" si="94">+(D42-D44)*100/D44</f>
        <v>-44.79840796658597</v>
      </c>
      <c r="M42" s="50">
        <f t="shared" si="94"/>
        <v>-71.377133812666642</v>
      </c>
      <c r="N42" s="50">
        <f t="shared" si="94"/>
        <v>-26.805294166843918</v>
      </c>
      <c r="O42" s="50">
        <f t="shared" si="94"/>
        <v>-66.422154660484892</v>
      </c>
      <c r="P42" s="50">
        <f t="shared" si="94"/>
        <v>-21.748686124677995</v>
      </c>
      <c r="Q42" s="50">
        <f t="shared" si="94"/>
        <v>-18.619117588999039</v>
      </c>
      <c r="R42" s="14" t="str">
        <f t="shared" si="66"/>
        <v>ท่าอุเทน,รพช.</v>
      </c>
      <c r="S42" s="15">
        <f t="shared" si="67"/>
        <v>-0.25390415553717216</v>
      </c>
      <c r="T42" s="15">
        <f t="shared" si="68"/>
        <v>-0.44798407966585968</v>
      </c>
      <c r="U42" s="15">
        <f t="shared" si="69"/>
        <v>-0.71377133812666638</v>
      </c>
      <c r="V42" s="15">
        <f t="shared" si="70"/>
        <v>-0.26805294166843918</v>
      </c>
      <c r="W42" s="15">
        <f t="shared" si="71"/>
        <v>-0.66422154660484889</v>
      </c>
      <c r="X42" s="15">
        <f t="shared" si="72"/>
        <v>-0.21748686124677996</v>
      </c>
      <c r="Y42" s="15">
        <f t="shared" si="73"/>
        <v>-0.1861911758899904</v>
      </c>
      <c r="Z42" s="14" t="str">
        <f t="shared" si="74"/>
        <v>ท่าอุเทน,รพช.</v>
      </c>
      <c r="AA42" s="17" t="str">
        <f>+IF(AND(C42&gt;C46),"OK","Not OK")</f>
        <v>Not OK</v>
      </c>
      <c r="AB42" s="17" t="str">
        <f t="shared" ref="AB42:AG42" si="95">+IF(AND(D42&gt;D46),"OK","Not OK")</f>
        <v>Not OK</v>
      </c>
      <c r="AC42" s="17" t="str">
        <f t="shared" si="95"/>
        <v>OK</v>
      </c>
      <c r="AD42" s="17" t="str">
        <f t="shared" si="95"/>
        <v>OK</v>
      </c>
      <c r="AE42" s="17" t="str">
        <f t="shared" si="95"/>
        <v>Not OK</v>
      </c>
      <c r="AF42" s="17" t="str">
        <f t="shared" si="95"/>
        <v>OK</v>
      </c>
      <c r="AG42" s="17" t="str">
        <f t="shared" si="95"/>
        <v>Not OK</v>
      </c>
    </row>
    <row r="43" spans="1:33" ht="13.5" customHeight="1">
      <c r="A43" s="312" t="s">
        <v>49</v>
      </c>
      <c r="B43" s="14" t="str">
        <f>+'8.คำนวณ'!G32</f>
        <v>พระอาจารย์แบน  ธนากโร,รพช.</v>
      </c>
      <c r="C43" s="53">
        <f>+'8.คำนวณ'!M32</f>
        <v>566.72432951399844</v>
      </c>
      <c r="D43" s="53">
        <f>+'8.คำนวณ'!N32</f>
        <v>85.192455236693647</v>
      </c>
      <c r="E43" s="53">
        <f>+'8.คำนวณ'!O32</f>
        <v>116.75840389659048</v>
      </c>
      <c r="F43" s="53">
        <f>+'8.คำนวณ'!P32</f>
        <v>1066.823543647364</v>
      </c>
      <c r="G43" s="53">
        <f>+'8.คำนวณ'!Q32</f>
        <v>2.7511294550727872</v>
      </c>
      <c r="H43" s="53">
        <f>+'8.คำนวณ'!R32</f>
        <v>12.776758324502204</v>
      </c>
      <c r="I43" s="53">
        <f>+'8.คำนวณ'!S32</f>
        <v>249.92286905637897</v>
      </c>
      <c r="J43" s="14" t="str">
        <f t="shared" si="64"/>
        <v>พระอาจารย์แบน  ธนากโร,รพช.</v>
      </c>
      <c r="K43" s="50">
        <f>+(C43-C44)*100/C44</f>
        <v>12.255991572315519</v>
      </c>
      <c r="L43" s="50">
        <f t="shared" ref="L43:Q43" si="96">+(D43-D44)*100/D44</f>
        <v>-35.153588142029804</v>
      </c>
      <c r="M43" s="50">
        <f t="shared" si="96"/>
        <v>-66.879747690613073</v>
      </c>
      <c r="N43" s="50">
        <f t="shared" si="96"/>
        <v>-18.96450874704442</v>
      </c>
      <c r="O43" s="50">
        <f t="shared" si="96"/>
        <v>-1.4952965880485916</v>
      </c>
      <c r="P43" s="50">
        <f t="shared" si="96"/>
        <v>-0.45441134887850887</v>
      </c>
      <c r="Q43" s="50">
        <f t="shared" si="96"/>
        <v>-13.358467483753939</v>
      </c>
      <c r="R43" s="14" t="str">
        <f t="shared" si="66"/>
        <v>พระอาจารย์แบน  ธนากโร,รพช.</v>
      </c>
      <c r="S43" s="15">
        <f t="shared" si="67"/>
        <v>0.12255991572315519</v>
      </c>
      <c r="T43" s="15">
        <f t="shared" si="68"/>
        <v>-0.35153588142029801</v>
      </c>
      <c r="U43" s="15">
        <f t="shared" si="69"/>
        <v>-0.66879747690613067</v>
      </c>
      <c r="V43" s="15">
        <f t="shared" si="70"/>
        <v>-0.1896450874704442</v>
      </c>
      <c r="W43" s="15">
        <f t="shared" si="71"/>
        <v>-1.4952965880485915E-2</v>
      </c>
      <c r="X43" s="15">
        <f t="shared" si="72"/>
        <v>-4.5441134887850886E-3</v>
      </c>
      <c r="Y43" s="15">
        <f t="shared" si="73"/>
        <v>-0.13358467483753939</v>
      </c>
      <c r="Z43" s="14" t="str">
        <f t="shared" si="74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7">+IF(AND(D43&gt;D46),"OK","Not OK")</f>
        <v>OK</v>
      </c>
      <c r="AC43" s="17" t="str">
        <f t="shared" si="97"/>
        <v>OK</v>
      </c>
      <c r="AD43" s="17" t="str">
        <f t="shared" si="97"/>
        <v>OK</v>
      </c>
      <c r="AE43" s="17" t="str">
        <f t="shared" si="97"/>
        <v>OK</v>
      </c>
      <c r="AF43" s="17" t="str">
        <f t="shared" si="97"/>
        <v>OK</v>
      </c>
      <c r="AG43" s="17" t="str">
        <f t="shared" si="97"/>
        <v>OK</v>
      </c>
    </row>
    <row r="44" spans="1:33" ht="13.5" customHeight="1">
      <c r="B44" s="18" t="s">
        <v>144</v>
      </c>
      <c r="C44" s="19">
        <f>AVERAGE(C31:C43)</f>
        <v>504.84996085835968</v>
      </c>
      <c r="D44" s="19">
        <f t="shared" ref="D44:I44" si="98">AVERAGE(D31:D43)</f>
        <v>131.37574276782863</v>
      </c>
      <c r="E44" s="19">
        <f t="shared" si="98"/>
        <v>352.5287271543487</v>
      </c>
      <c r="F44" s="19">
        <f t="shared" si="98"/>
        <v>1316.4892655703547</v>
      </c>
      <c r="G44" s="19">
        <f t="shared" si="98"/>
        <v>2.7928914658698392</v>
      </c>
      <c r="H44" s="19">
        <f t="shared" si="98"/>
        <v>12.83508239554547</v>
      </c>
      <c r="I44" s="19">
        <f t="shared" si="98"/>
        <v>288.45619623535191</v>
      </c>
    </row>
    <row r="45" spans="1:33" ht="13.2" customHeight="1">
      <c r="B45" s="20" t="s">
        <v>268</v>
      </c>
      <c r="C45" s="21">
        <f>STDEV(C31:C43)</f>
        <v>94.190005987145426</v>
      </c>
      <c r="D45" s="21">
        <f t="shared" ref="D45:I45" si="99">STDEV(D31:D43)</f>
        <v>57.995507092541601</v>
      </c>
      <c r="E45" s="21">
        <f t="shared" si="99"/>
        <v>334.05453826403971</v>
      </c>
      <c r="F45" s="21">
        <f t="shared" si="99"/>
        <v>658.44348954802217</v>
      </c>
      <c r="G45" s="21">
        <f t="shared" si="99"/>
        <v>1.5723129098638877</v>
      </c>
      <c r="H45" s="21">
        <f t="shared" si="99"/>
        <v>5.4554412095093596</v>
      </c>
      <c r="I45" s="21">
        <f t="shared" si="99"/>
        <v>48.186673909325883</v>
      </c>
    </row>
    <row r="46" spans="1:33" ht="13.2" customHeight="1">
      <c r="B46" s="20" t="s">
        <v>145</v>
      </c>
      <c r="C46" s="21">
        <f>+C44-C45</f>
        <v>410.65995487121427</v>
      </c>
      <c r="D46" s="21">
        <f t="shared" ref="D46:I46" si="100">+D44-D45</f>
        <v>73.380235675287025</v>
      </c>
      <c r="E46" s="21">
        <f t="shared" si="100"/>
        <v>18.474188890308994</v>
      </c>
      <c r="F46" s="21">
        <f t="shared" si="100"/>
        <v>658.04577602233257</v>
      </c>
      <c r="G46" s="21">
        <f t="shared" si="100"/>
        <v>1.2205785560059514</v>
      </c>
      <c r="H46" s="21">
        <f t="shared" si="100"/>
        <v>7.3796411860361104</v>
      </c>
      <c r="I46" s="21">
        <f t="shared" si="100"/>
        <v>240.26952232602602</v>
      </c>
    </row>
    <row r="47" spans="1:33" ht="13.5" customHeight="1">
      <c r="B47" s="355" t="s">
        <v>148</v>
      </c>
      <c r="C47" s="356" t="s">
        <v>135</v>
      </c>
      <c r="D47" s="357"/>
      <c r="E47" s="357"/>
      <c r="F47" s="357"/>
      <c r="G47" s="357"/>
      <c r="H47" s="357"/>
      <c r="I47" s="358"/>
      <c r="J47" s="355" t="s">
        <v>148</v>
      </c>
      <c r="K47" s="352" t="s">
        <v>4</v>
      </c>
      <c r="L47" s="353"/>
      <c r="M47" s="353"/>
      <c r="N47" s="353"/>
      <c r="O47" s="353"/>
      <c r="P47" s="353"/>
      <c r="Q47" s="354"/>
      <c r="R47" s="355" t="s">
        <v>148</v>
      </c>
      <c r="S47" s="359" t="s">
        <v>4</v>
      </c>
      <c r="T47" s="360"/>
      <c r="U47" s="360"/>
      <c r="V47" s="360"/>
      <c r="W47" s="360"/>
      <c r="X47" s="360"/>
      <c r="Y47" s="361"/>
      <c r="Z47" s="355" t="s">
        <v>148</v>
      </c>
      <c r="AA47" s="356" t="s">
        <v>136</v>
      </c>
      <c r="AB47" s="357"/>
      <c r="AC47" s="357"/>
      <c r="AD47" s="357"/>
      <c r="AE47" s="357"/>
      <c r="AF47" s="357"/>
      <c r="AG47" s="358"/>
    </row>
    <row r="48" spans="1:33" ht="13.5" customHeight="1">
      <c r="B48" s="355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355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355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355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312" t="s">
        <v>53</v>
      </c>
      <c r="B49" s="14" t="str">
        <f>+'8.คำนวณ'!G33</f>
        <v>ท่าลี่,รพช.</v>
      </c>
      <c r="C49" s="53">
        <f>+'8.คำนวณ'!M33</f>
        <v>732.2210193523664</v>
      </c>
      <c r="D49" s="53">
        <f>+'8.คำนวณ'!N33</f>
        <v>69.192166123778506</v>
      </c>
      <c r="E49" s="53">
        <f>+'8.คำนวณ'!O33</f>
        <v>691.57692307692309</v>
      </c>
      <c r="F49" s="53">
        <f>+'8.คำนวณ'!P33</f>
        <v>1368.2758346581877</v>
      </c>
      <c r="G49" s="53">
        <f>+'8.คำนวณ'!Q33</f>
        <v>3.2324946081955428</v>
      </c>
      <c r="H49" s="53">
        <f>+'8.คำนวณ'!R33</f>
        <v>83.806757728253061</v>
      </c>
      <c r="I49" s="53">
        <f>+'8.คำนวณ'!S33</f>
        <v>370.51993054224948</v>
      </c>
      <c r="J49" s="14" t="str">
        <f>+B49</f>
        <v>ท่าลี่,รพช.</v>
      </c>
      <c r="K49" s="50">
        <f>+(C49-C61)*100/C61</f>
        <v>30.813805253136085</v>
      </c>
      <c r="L49" s="50">
        <f t="shared" ref="L49:Q49" si="101">+(D49-D61)*100/D61</f>
        <v>-45.92786587658771</v>
      </c>
      <c r="M49" s="50">
        <f t="shared" si="101"/>
        <v>110.48816549571174</v>
      </c>
      <c r="N49" s="50">
        <f t="shared" si="101"/>
        <v>-10.310035829836174</v>
      </c>
      <c r="O49" s="50">
        <f t="shared" si="101"/>
        <v>13.331409819311046</v>
      </c>
      <c r="P49" s="50">
        <f t="shared" si="101"/>
        <v>252.58838103269397</v>
      </c>
      <c r="Q49" s="50">
        <f t="shared" si="101"/>
        <v>22.300283564503065</v>
      </c>
      <c r="R49" s="14" t="str">
        <f>+J49</f>
        <v>ท่าลี่,รพช.</v>
      </c>
      <c r="S49" s="15">
        <f>+K49/100</f>
        <v>0.30813805253136084</v>
      </c>
      <c r="T49" s="15">
        <f t="shared" ref="T49:Y49" si="102">+L49/100</f>
        <v>-0.45927865876587709</v>
      </c>
      <c r="U49" s="15">
        <f t="shared" si="102"/>
        <v>1.1048816549571174</v>
      </c>
      <c r="V49" s="15">
        <f t="shared" si="102"/>
        <v>-0.10310035829836174</v>
      </c>
      <c r="W49" s="15">
        <f t="shared" si="102"/>
        <v>0.13331409819311046</v>
      </c>
      <c r="X49" s="15">
        <f t="shared" si="102"/>
        <v>2.5258838103269396</v>
      </c>
      <c r="Y49" s="15">
        <f t="shared" si="102"/>
        <v>0.22300283564503065</v>
      </c>
      <c r="Z49" s="14" t="str">
        <f>+R49</f>
        <v>ท่าลี่,รพช.</v>
      </c>
      <c r="AA49" s="16" t="str">
        <f>+IF(AND(C49&gt;C63),"OK","Not OK")</f>
        <v>OK</v>
      </c>
      <c r="AB49" s="16" t="str">
        <f t="shared" ref="AB49:AG49" si="103">+IF(AND(D49&gt;D63),"OK","Not OK")</f>
        <v>OK</v>
      </c>
      <c r="AC49" s="16" t="str">
        <f t="shared" si="103"/>
        <v>OK</v>
      </c>
      <c r="AD49" s="16" t="str">
        <f t="shared" si="103"/>
        <v>OK</v>
      </c>
      <c r="AE49" s="16" t="str">
        <f t="shared" si="103"/>
        <v>OK</v>
      </c>
      <c r="AF49" s="16" t="str">
        <f t="shared" si="103"/>
        <v>OK</v>
      </c>
      <c r="AG49" s="16" t="str">
        <f t="shared" si="103"/>
        <v>OK</v>
      </c>
    </row>
    <row r="50" spans="1:33" ht="13.5" customHeight="1">
      <c r="A50" s="312" t="s">
        <v>53</v>
      </c>
      <c r="B50" s="14" t="str">
        <f>+'8.คำนวณ'!G34</f>
        <v>ภูกระดึง,รพช.</v>
      </c>
      <c r="C50" s="53">
        <f>+'8.คำนวณ'!M34</f>
        <v>465.99795776230064</v>
      </c>
      <c r="D50" s="53">
        <f>+'8.คำนวณ'!N34</f>
        <v>28.455496517636487</v>
      </c>
      <c r="E50" s="53">
        <f>+'8.คำนวณ'!O34</f>
        <v>662.9981511470985</v>
      </c>
      <c r="F50" s="53">
        <f>+'8.คำนวณ'!P34</f>
        <v>1230.7410256410255</v>
      </c>
      <c r="G50" s="53">
        <f>+'8.คำนวณ'!Q34</f>
        <v>2.4344779460936818</v>
      </c>
      <c r="H50" s="53">
        <f>+'8.คำนวณ'!R34</f>
        <v>14.016587677725118</v>
      </c>
      <c r="I50" s="53">
        <f>+'8.คำนวณ'!S34</f>
        <v>312.63900471804089</v>
      </c>
      <c r="J50" s="14" t="str">
        <f t="shared" ref="J50:J60" si="104">+B50</f>
        <v>ภูกระดึง,รพช.</v>
      </c>
      <c r="K50" s="50">
        <f>+(C50-C61)*100/C61</f>
        <v>-16.747860981929179</v>
      </c>
      <c r="L50" s="50">
        <f t="shared" ref="L50:Q50" si="105">+(D50-D61)*100/D61</f>
        <v>-77.762664323914535</v>
      </c>
      <c r="M50" s="50">
        <f t="shared" si="105"/>
        <v>101.78993819098135</v>
      </c>
      <c r="N50" s="50">
        <f t="shared" si="105"/>
        <v>-19.325390614627178</v>
      </c>
      <c r="O50" s="50">
        <f t="shared" si="105"/>
        <v>-14.647091102548394</v>
      </c>
      <c r="P50" s="50">
        <f t="shared" si="105"/>
        <v>-41.029982654658603</v>
      </c>
      <c r="Q50" s="50">
        <f t="shared" si="105"/>
        <v>3.1950936468732638</v>
      </c>
      <c r="R50" s="14" t="str">
        <f t="shared" ref="R50:R60" si="106">+J50</f>
        <v>ภูกระดึง,รพช.</v>
      </c>
      <c r="S50" s="15">
        <f t="shared" ref="S50:S60" si="107">+K50/100</f>
        <v>-0.1674786098192918</v>
      </c>
      <c r="T50" s="15">
        <f t="shared" ref="T50:T60" si="108">+L50/100</f>
        <v>-0.77762664323914532</v>
      </c>
      <c r="U50" s="15">
        <f t="shared" ref="U50:U60" si="109">+M50/100</f>
        <v>1.0178993819098134</v>
      </c>
      <c r="V50" s="15">
        <f t="shared" ref="V50:V60" si="110">+N50/100</f>
        <v>-0.19325390614627178</v>
      </c>
      <c r="W50" s="15">
        <f t="shared" ref="W50:W60" si="111">+O50/100</f>
        <v>-0.14647091102548393</v>
      </c>
      <c r="X50" s="15">
        <f t="shared" ref="X50:X60" si="112">+P50/100</f>
        <v>-0.41029982654658603</v>
      </c>
      <c r="Y50" s="15">
        <f t="shared" ref="Y50:Y60" si="113">+Q50/100</f>
        <v>3.1950936468732635E-2</v>
      </c>
      <c r="Z50" s="14" t="str">
        <f t="shared" ref="Z50:Z60" si="114">+R50</f>
        <v>ภูกระดึง,รพช.</v>
      </c>
      <c r="AA50" s="16" t="str">
        <f>+IF(AND(C50&gt;C63),"OK","Not OK")</f>
        <v>OK</v>
      </c>
      <c r="AB50" s="16" t="str">
        <f t="shared" ref="AB50:AG50" si="115">+IF(AND(D50&gt;D63),"OK","Not OK")</f>
        <v>OK</v>
      </c>
      <c r="AC50" s="16" t="str">
        <f t="shared" si="115"/>
        <v>OK</v>
      </c>
      <c r="AD50" s="16" t="str">
        <f t="shared" si="115"/>
        <v>OK</v>
      </c>
      <c r="AE50" s="16" t="str">
        <f t="shared" si="115"/>
        <v>OK</v>
      </c>
      <c r="AF50" s="16" t="str">
        <f t="shared" si="115"/>
        <v>OK</v>
      </c>
      <c r="AG50" s="16" t="str">
        <f t="shared" si="115"/>
        <v>OK</v>
      </c>
    </row>
    <row r="51" spans="1:33" ht="13.5" customHeight="1">
      <c r="A51" s="312" t="s">
        <v>53</v>
      </c>
      <c r="B51" s="14" t="str">
        <f>+'8.คำนวณ'!G35</f>
        <v>ภูหลวง,รพช.</v>
      </c>
      <c r="C51" s="53">
        <f>+'8.คำนวณ'!M35</f>
        <v>794.61276998079472</v>
      </c>
      <c r="D51" s="53">
        <f>+'8.คำนวณ'!N35</f>
        <v>307.65548727039942</v>
      </c>
      <c r="E51" s="53">
        <f>+'8.คำนวณ'!O35</f>
        <v>421.05809286898835</v>
      </c>
      <c r="F51" s="53">
        <f>+'8.คำนวณ'!P35</f>
        <v>1273.7418958155422</v>
      </c>
      <c r="G51" s="53">
        <f>+'8.คำนวณ'!Q35</f>
        <v>2.5458548496857611</v>
      </c>
      <c r="H51" s="53">
        <f>+'8.คำนวณ'!R35</f>
        <v>21.694727993274888</v>
      </c>
      <c r="I51" s="53">
        <f>+'8.คำนวณ'!S35</f>
        <v>364.24552469591765</v>
      </c>
      <c r="J51" s="14" t="str">
        <f t="shared" si="104"/>
        <v>ภูหลวง,รพช.</v>
      </c>
      <c r="K51" s="50">
        <f>+(C51-C61)*100/C61</f>
        <v>41.960306241769679</v>
      </c>
      <c r="L51" s="50">
        <f t="shared" ref="L51:Q51" si="116">+(D51-D61)*100/D61</f>
        <v>140.42589939631665</v>
      </c>
      <c r="M51" s="50">
        <f t="shared" si="116"/>
        <v>28.153127407431501</v>
      </c>
      <c r="N51" s="50">
        <f t="shared" si="116"/>
        <v>-16.506699815924499</v>
      </c>
      <c r="O51" s="50">
        <f t="shared" si="116"/>
        <v>-10.742211733717513</v>
      </c>
      <c r="P51" s="50">
        <f t="shared" si="116"/>
        <v>-8.7268231411998407</v>
      </c>
      <c r="Q51" s="50">
        <f t="shared" si="116"/>
        <v>20.229243517933536</v>
      </c>
      <c r="R51" s="14" t="str">
        <f t="shared" si="106"/>
        <v>ภูหลวง,รพช.</v>
      </c>
      <c r="S51" s="15">
        <f t="shared" si="107"/>
        <v>0.41960306241769679</v>
      </c>
      <c r="T51" s="15">
        <f t="shared" si="108"/>
        <v>1.4042589939631664</v>
      </c>
      <c r="U51" s="15">
        <f t="shared" si="109"/>
        <v>0.281531274074315</v>
      </c>
      <c r="V51" s="15">
        <f t="shared" si="110"/>
        <v>-0.165066998159245</v>
      </c>
      <c r="W51" s="15">
        <f t="shared" si="111"/>
        <v>-0.10742211733717513</v>
      </c>
      <c r="X51" s="15">
        <f t="shared" si="112"/>
        <v>-8.7268231411998409E-2</v>
      </c>
      <c r="Y51" s="15">
        <f t="shared" si="113"/>
        <v>0.20229243517933537</v>
      </c>
      <c r="Z51" s="14" t="str">
        <f t="shared" si="114"/>
        <v>ภูหลวง,รพช.</v>
      </c>
      <c r="AA51" s="16" t="str">
        <f>+IF(AND(C51&gt;C63),"OK","Not OK")</f>
        <v>OK</v>
      </c>
      <c r="AB51" s="16" t="str">
        <f t="shared" ref="AB51:AG51" si="117">+IF(AND(D51&gt;D63),"OK","Not OK")</f>
        <v>OK</v>
      </c>
      <c r="AC51" s="16" t="str">
        <f t="shared" si="117"/>
        <v>OK</v>
      </c>
      <c r="AD51" s="16" t="str">
        <f t="shared" si="117"/>
        <v>OK</v>
      </c>
      <c r="AE51" s="16" t="str">
        <f t="shared" si="117"/>
        <v>OK</v>
      </c>
      <c r="AF51" s="16" t="str">
        <f t="shared" si="117"/>
        <v>OK</v>
      </c>
      <c r="AG51" s="16" t="str">
        <f t="shared" si="117"/>
        <v>OK</v>
      </c>
    </row>
    <row r="52" spans="1:33" ht="13.5" customHeight="1">
      <c r="A52" s="312" t="s">
        <v>47</v>
      </c>
      <c r="B52" s="14" t="str">
        <f>+'8.คำนวณ'!G36</f>
        <v>สังคม,รพช.</v>
      </c>
      <c r="C52" s="53">
        <f>+'8.คำนวณ'!M36</f>
        <v>438.9886321706544</v>
      </c>
      <c r="D52" s="53">
        <f>+'8.คำนวณ'!N36</f>
        <v>402.44568415489573</v>
      </c>
      <c r="E52" s="53">
        <f>+'8.คำนวณ'!O36</f>
        <v>355.33611600587375</v>
      </c>
      <c r="F52" s="53">
        <f>+'8.คำนวณ'!P36</f>
        <v>1787.0673565380998</v>
      </c>
      <c r="G52" s="53">
        <f>+'8.คำนวณ'!Q36</f>
        <v>4.8242694963523585</v>
      </c>
      <c r="H52" s="53">
        <f>+'8.คำนวณ'!R36</f>
        <v>26.700347208676316</v>
      </c>
      <c r="I52" s="53">
        <f>+'8.คำนวณ'!S36</f>
        <v>357.88507735178246</v>
      </c>
      <c r="J52" s="14" t="str">
        <f t="shared" si="104"/>
        <v>สังคม,รพช.</v>
      </c>
      <c r="K52" s="50">
        <f>+(C52-C61)*100/C61</f>
        <v>-21.573169959113677</v>
      </c>
      <c r="L52" s="50">
        <f t="shared" ref="L52:Q52" si="118">+(D52-D61)*100/D61</f>
        <v>214.50232345787984</v>
      </c>
      <c r="M52" s="50">
        <f t="shared" si="118"/>
        <v>8.1500042825005341</v>
      </c>
      <c r="N52" s="50">
        <f t="shared" si="118"/>
        <v>17.14159025370202</v>
      </c>
      <c r="O52" s="50">
        <f t="shared" si="118"/>
        <v>69.139110699124956</v>
      </c>
      <c r="P52" s="50">
        <f t="shared" si="118"/>
        <v>12.332614344108576</v>
      </c>
      <c r="Q52" s="50">
        <f t="shared" si="118"/>
        <v>18.129803110918441</v>
      </c>
      <c r="R52" s="14" t="str">
        <f t="shared" si="106"/>
        <v>สังคม,รพช.</v>
      </c>
      <c r="S52" s="15">
        <f t="shared" si="107"/>
        <v>-0.21573169959113678</v>
      </c>
      <c r="T52" s="15">
        <f t="shared" si="108"/>
        <v>2.1450232345787983</v>
      </c>
      <c r="U52" s="15">
        <f t="shared" si="109"/>
        <v>8.1500042825005337E-2</v>
      </c>
      <c r="V52" s="15">
        <f t="shared" si="110"/>
        <v>0.17141590253702021</v>
      </c>
      <c r="W52" s="15">
        <f t="shared" si="111"/>
        <v>0.6913911069912495</v>
      </c>
      <c r="X52" s="15">
        <f t="shared" si="112"/>
        <v>0.12332614344108576</v>
      </c>
      <c r="Y52" s="15">
        <f t="shared" si="113"/>
        <v>0.18129803110918441</v>
      </c>
      <c r="Z52" s="14" t="str">
        <f t="shared" si="114"/>
        <v>สังคม,รพช.</v>
      </c>
      <c r="AA52" s="16" t="str">
        <f>+IF(AND(C52&gt;C63),"OK","Not OK")</f>
        <v>Not OK</v>
      </c>
      <c r="AB52" s="16" t="str">
        <f t="shared" ref="AB52:AG52" si="119">+IF(AND(D52&gt;D63),"OK","Not OK")</f>
        <v>OK</v>
      </c>
      <c r="AC52" s="16" t="str">
        <f t="shared" si="119"/>
        <v>OK</v>
      </c>
      <c r="AD52" s="16" t="str">
        <f t="shared" si="119"/>
        <v>OK</v>
      </c>
      <c r="AE52" s="16" t="str">
        <f t="shared" si="119"/>
        <v>OK</v>
      </c>
      <c r="AF52" s="16" t="str">
        <f t="shared" si="119"/>
        <v>OK</v>
      </c>
      <c r="AG52" s="16" t="str">
        <f t="shared" si="119"/>
        <v>OK</v>
      </c>
    </row>
    <row r="53" spans="1:33" ht="13.5" customHeight="1">
      <c r="A53" s="312" t="s">
        <v>55</v>
      </c>
      <c r="B53" s="14" t="str">
        <f>+'8.คำนวณ'!G37</f>
        <v>ศรีวิไล,รพช.</v>
      </c>
      <c r="C53" s="53">
        <f>+'8.คำนวณ'!M37</f>
        <v>409.09106007850079</v>
      </c>
      <c r="D53" s="53">
        <f>+'8.คำนวณ'!N37</f>
        <v>63.9629998100785</v>
      </c>
      <c r="E53" s="53">
        <f>+'8.คำนวณ'!O37</f>
        <v>311.76526621490802</v>
      </c>
      <c r="F53" s="53">
        <f>+'8.คำนวณ'!P37</f>
        <v>729.34096049896038</v>
      </c>
      <c r="G53" s="53">
        <f>+'8.คำนวณ'!Q37</f>
        <v>2.8496337458954279</v>
      </c>
      <c r="H53" s="53">
        <f>+'8.คำนวณ'!R37</f>
        <v>18.729110886587524</v>
      </c>
      <c r="I53" s="53">
        <f>+'8.คำนวณ'!S37</f>
        <v>289.60511680172192</v>
      </c>
      <c r="J53" s="14" t="str">
        <f t="shared" si="104"/>
        <v>ศรีวิไล,รพช.</v>
      </c>
      <c r="K53" s="50">
        <f>+(C53-C61)*100/C61</f>
        <v>-26.914474114331437</v>
      </c>
      <c r="L53" s="50">
        <f t="shared" ref="L53:Q53" si="120">+(D53-D61)*100/D61</f>
        <v>-50.014342686147309</v>
      </c>
      <c r="M53" s="50">
        <f t="shared" si="120"/>
        <v>-5.1112077903168469</v>
      </c>
      <c r="N53" s="50">
        <f t="shared" si="120"/>
        <v>-52.191975508121146</v>
      </c>
      <c r="O53" s="50">
        <f t="shared" si="120"/>
        <v>-9.1709643626146711E-2</v>
      </c>
      <c r="P53" s="50">
        <f t="shared" si="120"/>
        <v>-21.203646762038371</v>
      </c>
      <c r="Q53" s="50">
        <f t="shared" si="120"/>
        <v>-4.4078739441982497</v>
      </c>
      <c r="R53" s="14" t="str">
        <f t="shared" si="106"/>
        <v>ศรีวิไล,รพช.</v>
      </c>
      <c r="S53" s="15">
        <f t="shared" si="107"/>
        <v>-0.26914474114331438</v>
      </c>
      <c r="T53" s="15">
        <f t="shared" si="108"/>
        <v>-0.50014342686147306</v>
      </c>
      <c r="U53" s="15">
        <f t="shared" si="109"/>
        <v>-5.1112077903168469E-2</v>
      </c>
      <c r="V53" s="15">
        <f t="shared" si="110"/>
        <v>-0.52191975508121147</v>
      </c>
      <c r="W53" s="15">
        <f t="shared" si="111"/>
        <v>-9.1709643626146711E-4</v>
      </c>
      <c r="X53" s="15">
        <f t="shared" si="112"/>
        <v>-0.21203646762038372</v>
      </c>
      <c r="Y53" s="15">
        <f t="shared" si="113"/>
        <v>-4.4078739441982498E-2</v>
      </c>
      <c r="Z53" s="14" t="str">
        <f t="shared" si="114"/>
        <v>ศรีวิไล,รพช.</v>
      </c>
      <c r="AA53" s="16" t="str">
        <f>+IF(AND(C53&gt;C63),"OK","Not OK")</f>
        <v>Not OK</v>
      </c>
      <c r="AB53" s="16" t="str">
        <f t="shared" ref="AB53:AG53" si="121">+IF(AND(D53&gt;D63),"OK","Not OK")</f>
        <v>OK</v>
      </c>
      <c r="AC53" s="16" t="str">
        <f t="shared" si="121"/>
        <v>OK</v>
      </c>
      <c r="AD53" s="16" t="str">
        <f t="shared" si="121"/>
        <v>Not OK</v>
      </c>
      <c r="AE53" s="16" t="str">
        <f t="shared" si="121"/>
        <v>OK</v>
      </c>
      <c r="AF53" s="16" t="str">
        <f t="shared" si="121"/>
        <v>OK</v>
      </c>
      <c r="AG53" s="16" t="str">
        <f t="shared" si="121"/>
        <v>OK</v>
      </c>
    </row>
    <row r="54" spans="1:33" ht="13.5" customHeight="1">
      <c r="A54" s="312" t="s">
        <v>49</v>
      </c>
      <c r="B54" s="14" t="str">
        <f>+'8.คำนวณ'!G38</f>
        <v>กุสุมาลย์,รพช.</v>
      </c>
      <c r="C54" s="53">
        <f>+'8.คำนวณ'!M38</f>
        <v>561.82997031076582</v>
      </c>
      <c r="D54" s="53">
        <f>+'8.คำนวณ'!N38</f>
        <v>157.78715899001111</v>
      </c>
      <c r="E54" s="53">
        <f>+'8.คำนวณ'!O38</f>
        <v>285.9838869047619</v>
      </c>
      <c r="F54" s="53">
        <f>+'8.คำนวณ'!P38</f>
        <v>1585.9346998722863</v>
      </c>
      <c r="G54" s="53">
        <f>+'8.คำนวณ'!Q38</f>
        <v>3.2232497803071514</v>
      </c>
      <c r="H54" s="53">
        <f>+'8.คำนวณ'!R38</f>
        <v>6.6367744905218231</v>
      </c>
      <c r="I54" s="53">
        <f>+'8.คำนวณ'!S38</f>
        <v>259.0197896781354</v>
      </c>
      <c r="J54" s="14" t="str">
        <f t="shared" si="104"/>
        <v>กุสุมาลย์,รพช.</v>
      </c>
      <c r="K54" s="50">
        <f>+(C54-C61)*100/C61</f>
        <v>0.37285789284304316</v>
      </c>
      <c r="L54" s="50">
        <f t="shared" ref="L54:Q54" si="122">+(D54-D61)*100/D61</f>
        <v>23.30714446195088</v>
      </c>
      <c r="M54" s="50">
        <f t="shared" si="122"/>
        <v>-12.958021432966623</v>
      </c>
      <c r="N54" s="50">
        <f t="shared" si="122"/>
        <v>3.9574205761653327</v>
      </c>
      <c r="O54" s="50">
        <f t="shared" si="122"/>
        <v>13.007285727820868</v>
      </c>
      <c r="P54" s="50">
        <f t="shared" si="122"/>
        <v>-72.078032412614249</v>
      </c>
      <c r="Q54" s="50">
        <f t="shared" si="122"/>
        <v>-14.503401530672274</v>
      </c>
      <c r="R54" s="14" t="str">
        <f t="shared" si="106"/>
        <v>กุสุมาลย์,รพช.</v>
      </c>
      <c r="S54" s="15">
        <f t="shared" si="107"/>
        <v>3.7285789284304317E-3</v>
      </c>
      <c r="T54" s="15">
        <f t="shared" si="108"/>
        <v>0.23307144461950879</v>
      </c>
      <c r="U54" s="15">
        <f t="shared" si="109"/>
        <v>-0.12958021432966624</v>
      </c>
      <c r="V54" s="15">
        <f t="shared" si="110"/>
        <v>3.9574205761653325E-2</v>
      </c>
      <c r="W54" s="15">
        <f t="shared" si="111"/>
        <v>0.13007285727820869</v>
      </c>
      <c r="X54" s="15">
        <f t="shared" si="112"/>
        <v>-0.72078032412614246</v>
      </c>
      <c r="Y54" s="15">
        <f t="shared" si="113"/>
        <v>-0.14503401530672275</v>
      </c>
      <c r="Z54" s="14" t="str">
        <f t="shared" si="114"/>
        <v>กุสุมาลย์,รพช.</v>
      </c>
      <c r="AA54" s="16" t="str">
        <f>+IF(AND(C54&gt;C63),"OK","Not OK")</f>
        <v>OK</v>
      </c>
      <c r="AB54" s="16" t="str">
        <f t="shared" ref="AB54:AG54" si="123">+IF(AND(D54&gt;D63),"OK","Not OK")</f>
        <v>OK</v>
      </c>
      <c r="AC54" s="16" t="str">
        <f t="shared" si="123"/>
        <v>OK</v>
      </c>
      <c r="AD54" s="16" t="str">
        <f t="shared" si="123"/>
        <v>OK</v>
      </c>
      <c r="AE54" s="16" t="str">
        <f t="shared" si="123"/>
        <v>OK</v>
      </c>
      <c r="AF54" s="16" t="str">
        <f t="shared" si="123"/>
        <v>OK</v>
      </c>
      <c r="AG54" s="16" t="str">
        <f t="shared" si="123"/>
        <v>OK</v>
      </c>
    </row>
    <row r="55" spans="1:33" ht="13.5" customHeight="1">
      <c r="A55" s="312" t="s">
        <v>49</v>
      </c>
      <c r="B55" s="14" t="str">
        <f>+'8.คำนวณ'!G39</f>
        <v>วาริชภูมิ,รพช.</v>
      </c>
      <c r="C55" s="53">
        <f>+'8.คำนวณ'!M39</f>
        <v>443.88694891682263</v>
      </c>
      <c r="D55" s="53">
        <f>+'8.คำนวณ'!N39</f>
        <v>129.89982856378711</v>
      </c>
      <c r="E55" s="53">
        <f>+'8.คำนวณ'!O39</f>
        <v>127.71299386503065</v>
      </c>
      <c r="F55" s="53">
        <f>+'8.คำนวณ'!P39</f>
        <v>1573.2247687524289</v>
      </c>
      <c r="G55" s="53">
        <f>+'8.คำนวณ'!Q39</f>
        <v>2.8664978774437953</v>
      </c>
      <c r="H55" s="53">
        <f>+'8.คำนวณ'!R39</f>
        <v>12.596371666254212</v>
      </c>
      <c r="I55" s="53">
        <f>+'8.คำนวณ'!S39</f>
        <v>249.14145145760895</v>
      </c>
      <c r="J55" s="14" t="str">
        <f t="shared" si="104"/>
        <v>วาริชภูมิ,รพช.</v>
      </c>
      <c r="K55" s="50">
        <f>+(C55-C61)*100/C61</f>
        <v>-20.698068813467554</v>
      </c>
      <c r="L55" s="50">
        <f t="shared" ref="L55:Q55" si="124">+(D55-D61)*100/D61</f>
        <v>1.5138179103127209</v>
      </c>
      <c r="M55" s="50">
        <f t="shared" si="124"/>
        <v>-61.129307685668202</v>
      </c>
      <c r="N55" s="50">
        <f t="shared" si="124"/>
        <v>3.124289391742979</v>
      </c>
      <c r="O55" s="50">
        <f t="shared" si="124"/>
        <v>0.49954758505077457</v>
      </c>
      <c r="P55" s="50">
        <f t="shared" si="124"/>
        <v>-47.005057669789778</v>
      </c>
      <c r="Q55" s="50">
        <f t="shared" si="124"/>
        <v>-17.764018479802068</v>
      </c>
      <c r="R55" s="14" t="str">
        <f t="shared" si="106"/>
        <v>วาริชภูมิ,รพช.</v>
      </c>
      <c r="S55" s="15">
        <f t="shared" si="107"/>
        <v>-0.20698068813467554</v>
      </c>
      <c r="T55" s="15">
        <f t="shared" si="108"/>
        <v>1.513817910312721E-2</v>
      </c>
      <c r="U55" s="15">
        <f t="shared" si="109"/>
        <v>-0.61129307685668199</v>
      </c>
      <c r="V55" s="15">
        <f t="shared" si="110"/>
        <v>3.1242893917429789E-2</v>
      </c>
      <c r="W55" s="15">
        <f t="shared" si="111"/>
        <v>4.9954758505077459E-3</v>
      </c>
      <c r="X55" s="15">
        <f t="shared" si="112"/>
        <v>-0.47005057669789779</v>
      </c>
      <c r="Y55" s="15">
        <f t="shared" si="113"/>
        <v>-0.17764018479802068</v>
      </c>
      <c r="Z55" s="14" t="str">
        <f t="shared" si="114"/>
        <v>วาริชภูมิ,รพช.</v>
      </c>
      <c r="AA55" s="16" t="str">
        <f>+IF(AND(C55&gt;C63),"OK","Not OK")</f>
        <v>OK</v>
      </c>
      <c r="AB55" s="16" t="str">
        <f t="shared" ref="AB55:AG55" si="125">+IF(AND(D55&gt;D63),"OK","Not OK")</f>
        <v>OK</v>
      </c>
      <c r="AC55" s="16" t="str">
        <f t="shared" si="125"/>
        <v>Not OK</v>
      </c>
      <c r="AD55" s="16" t="str">
        <f t="shared" si="125"/>
        <v>OK</v>
      </c>
      <c r="AE55" s="16" t="str">
        <f t="shared" si="125"/>
        <v>OK</v>
      </c>
      <c r="AF55" s="16" t="str">
        <f t="shared" si="125"/>
        <v>OK</v>
      </c>
      <c r="AG55" s="16" t="str">
        <f t="shared" si="125"/>
        <v>Not OK</v>
      </c>
    </row>
    <row r="56" spans="1:33" ht="13.5" customHeight="1">
      <c r="A56" s="312" t="s">
        <v>49</v>
      </c>
      <c r="B56" s="14" t="str">
        <f>+'8.คำนวณ'!G40</f>
        <v>คำตากล้า,รพช.</v>
      </c>
      <c r="C56" s="53">
        <f>+'8.คำนวณ'!M40</f>
        <v>629.48648339060719</v>
      </c>
      <c r="D56" s="53">
        <f>+'8.คำนวณ'!N40</f>
        <v>96.670978563246607</v>
      </c>
      <c r="E56" s="53">
        <f>+'8.คำนวณ'!O40</f>
        <v>206.79372689326175</v>
      </c>
      <c r="F56" s="53">
        <f>+'8.คำนวณ'!P40</f>
        <v>2194.1875846294602</v>
      </c>
      <c r="G56" s="53">
        <f>+'8.คำนวณ'!Q40</f>
        <v>3.3394432537506855</v>
      </c>
      <c r="H56" s="53">
        <f>+'8.คำนวณ'!R40</f>
        <v>17.007781737526791</v>
      </c>
      <c r="I56" s="53">
        <f>+'8.คำนวณ'!S40</f>
        <v>287.6205675012273</v>
      </c>
      <c r="J56" s="14" t="str">
        <f t="shared" si="104"/>
        <v>คำตากล้า,รพช.</v>
      </c>
      <c r="K56" s="50">
        <f>+(C56-C61)*100/C61</f>
        <v>12.459926813591338</v>
      </c>
      <c r="L56" s="50">
        <f t="shared" ref="L56:Q56" si="126">+(D56-D61)*100/D61</f>
        <v>-24.45378701741484</v>
      </c>
      <c r="M56" s="50">
        <f t="shared" si="126"/>
        <v>-37.060317142851829</v>
      </c>
      <c r="N56" s="50">
        <f t="shared" si="126"/>
        <v>43.828167437596257</v>
      </c>
      <c r="O56" s="50">
        <f t="shared" si="126"/>
        <v>17.081034257446198</v>
      </c>
      <c r="P56" s="50">
        <f t="shared" si="126"/>
        <v>-28.445552717399085</v>
      </c>
      <c r="Q56" s="50">
        <f t="shared" si="126"/>
        <v>-5.0629289687498984</v>
      </c>
      <c r="R56" s="14" t="str">
        <f t="shared" si="106"/>
        <v>คำตากล้า,รพช.</v>
      </c>
      <c r="S56" s="15">
        <f t="shared" si="107"/>
        <v>0.12459926813591338</v>
      </c>
      <c r="T56" s="15">
        <f t="shared" si="108"/>
        <v>-0.24453787017414841</v>
      </c>
      <c r="U56" s="15">
        <f t="shared" si="109"/>
        <v>-0.37060317142851829</v>
      </c>
      <c r="V56" s="15">
        <f t="shared" si="110"/>
        <v>0.43828167437596255</v>
      </c>
      <c r="W56" s="15">
        <f t="shared" si="111"/>
        <v>0.17081034257446198</v>
      </c>
      <c r="X56" s="15">
        <f t="shared" si="112"/>
        <v>-0.28445552717399086</v>
      </c>
      <c r="Y56" s="15">
        <f t="shared" si="113"/>
        <v>-5.0629289687498982E-2</v>
      </c>
      <c r="Z56" s="14" t="str">
        <f t="shared" si="114"/>
        <v>คำตากล้า,รพช.</v>
      </c>
      <c r="AA56" s="16" t="str">
        <f>+IF(AND(C56&gt;C63),"OK","Not OK")</f>
        <v>OK</v>
      </c>
      <c r="AB56" s="16" t="str">
        <f t="shared" ref="AB56:AG56" si="127">+IF(AND(D56&gt;D63),"OK","Not OK")</f>
        <v>OK</v>
      </c>
      <c r="AC56" s="16" t="str">
        <f t="shared" si="127"/>
        <v>OK</v>
      </c>
      <c r="AD56" s="16" t="str">
        <f t="shared" si="127"/>
        <v>OK</v>
      </c>
      <c r="AE56" s="16" t="str">
        <f t="shared" si="127"/>
        <v>OK</v>
      </c>
      <c r="AF56" s="16" t="str">
        <f t="shared" si="127"/>
        <v>OK</v>
      </c>
      <c r="AG56" s="16" t="str">
        <f t="shared" si="127"/>
        <v>OK</v>
      </c>
    </row>
    <row r="57" spans="1:33" ht="13.5" customHeight="1">
      <c r="A57" s="312" t="s">
        <v>51</v>
      </c>
      <c r="B57" s="14" t="str">
        <f>+'8.คำนวณ'!G41</f>
        <v>บ้านแพง,รพช.</v>
      </c>
      <c r="C57" s="53">
        <f>+'8.คำนวณ'!M41</f>
        <v>674.15333074016439</v>
      </c>
      <c r="D57" s="53">
        <f>+'8.คำนวณ'!N41</f>
        <v>64.675145217455722</v>
      </c>
      <c r="E57" s="53">
        <f>+'8.คำนวณ'!O41</f>
        <v>79.324515979620202</v>
      </c>
      <c r="F57" s="53">
        <f>+'8.คำนวณ'!P41</f>
        <v>1557.6998528058878</v>
      </c>
      <c r="G57" s="53">
        <f>+'8.คำนวณ'!Q41</f>
        <v>0.57082625919637808</v>
      </c>
      <c r="H57" s="53">
        <f>+'8.คำนวณ'!R41</f>
        <v>37.579711375212227</v>
      </c>
      <c r="I57" s="53">
        <f>+'8.คำนวณ'!S41</f>
        <v>381.66898458916796</v>
      </c>
      <c r="J57" s="14" t="str">
        <f t="shared" si="104"/>
        <v>บ้านแพง,รพช.</v>
      </c>
      <c r="K57" s="50">
        <f>+(C57-C61)*100/C61</f>
        <v>20.439812826184333</v>
      </c>
      <c r="L57" s="50">
        <f t="shared" ref="L57:Q57" si="128">+(D57-D61)*100/D61</f>
        <v>-49.45781693850433</v>
      </c>
      <c r="M57" s="50">
        <f t="shared" si="128"/>
        <v>-75.85681174395063</v>
      </c>
      <c r="N57" s="50">
        <f t="shared" si="128"/>
        <v>2.1066370151387224</v>
      </c>
      <c r="O57" s="50">
        <f t="shared" si="128"/>
        <v>-79.986805066096636</v>
      </c>
      <c r="P57" s="50">
        <f t="shared" si="128"/>
        <v>58.103832586224435</v>
      </c>
      <c r="Q57" s="50">
        <f t="shared" si="128"/>
        <v>25.980335186607697</v>
      </c>
      <c r="R57" s="14" t="str">
        <f t="shared" si="106"/>
        <v>บ้านแพง,รพช.</v>
      </c>
      <c r="S57" s="15">
        <f t="shared" si="107"/>
        <v>0.20439812826184334</v>
      </c>
      <c r="T57" s="15">
        <f t="shared" si="108"/>
        <v>-0.49457816938504329</v>
      </c>
      <c r="U57" s="15">
        <f t="shared" si="109"/>
        <v>-0.75856811743950625</v>
      </c>
      <c r="V57" s="15">
        <f t="shared" si="110"/>
        <v>2.1066370151387223E-2</v>
      </c>
      <c r="W57" s="15">
        <f t="shared" si="111"/>
        <v>-0.79986805066096633</v>
      </c>
      <c r="X57" s="15">
        <f t="shared" si="112"/>
        <v>0.58103832586224435</v>
      </c>
      <c r="Y57" s="15">
        <f t="shared" si="113"/>
        <v>0.25980335186607695</v>
      </c>
      <c r="Z57" s="14" t="str">
        <f t="shared" si="114"/>
        <v>บ้านแพง,รพช.</v>
      </c>
      <c r="AA57" s="16" t="str">
        <f>+IF(AND(C57&gt;C63),"OK","Not OK")</f>
        <v>OK</v>
      </c>
      <c r="AB57" s="16" t="str">
        <f t="shared" ref="AB57:AG57" si="129">+IF(AND(D57&gt;D63),"OK","Not OK")</f>
        <v>OK</v>
      </c>
      <c r="AC57" s="16" t="str">
        <f t="shared" si="129"/>
        <v>Not OK</v>
      </c>
      <c r="AD57" s="16" t="str">
        <f t="shared" si="129"/>
        <v>OK</v>
      </c>
      <c r="AE57" s="16" t="str">
        <f t="shared" si="129"/>
        <v>Not OK</v>
      </c>
      <c r="AF57" s="16" t="str">
        <f t="shared" si="129"/>
        <v>OK</v>
      </c>
      <c r="AG57" s="16" t="str">
        <f t="shared" si="129"/>
        <v>OK</v>
      </c>
    </row>
    <row r="58" spans="1:33" ht="13.5" customHeight="1">
      <c r="A58" s="312" t="s">
        <v>51</v>
      </c>
      <c r="B58" s="14" t="str">
        <f>+'8.คำนวณ'!G42</f>
        <v>นาหว้า,รพช.</v>
      </c>
      <c r="C58" s="53">
        <f>+'8.คำนวณ'!M42</f>
        <v>473.07946699564894</v>
      </c>
      <c r="D58" s="53">
        <f>+'8.คำนวณ'!N42</f>
        <v>82.766517563408684</v>
      </c>
      <c r="E58" s="53">
        <f>+'8.คำนวณ'!O42</f>
        <v>105.73647252747254</v>
      </c>
      <c r="F58" s="53">
        <f>+'8.คำนวณ'!P42</f>
        <v>996.31865374259553</v>
      </c>
      <c r="G58" s="53">
        <f>+'8.คำนวณ'!Q42</f>
        <v>0.83940429781268611</v>
      </c>
      <c r="H58" s="53">
        <f>+'8.คำนวณ'!R42</f>
        <v>11.885833349336508</v>
      </c>
      <c r="I58" s="53">
        <f>+'8.คำนวณ'!S42</f>
        <v>267.51472460999679</v>
      </c>
      <c r="J58" s="14" t="str">
        <f t="shared" si="104"/>
        <v>นาหว้า,รพช.</v>
      </c>
      <c r="K58" s="50">
        <f>+(C58-C61)*100/C61</f>
        <v>-15.482724984373615</v>
      </c>
      <c r="L58" s="50">
        <f t="shared" ref="L58:Q58" si="130">+(D58-D61)*100/D61</f>
        <v>-35.319813075220445</v>
      </c>
      <c r="M58" s="50">
        <f t="shared" si="130"/>
        <v>-67.818075783567053</v>
      </c>
      <c r="N58" s="50">
        <f t="shared" si="130"/>
        <v>-34.691688552284901</v>
      </c>
      <c r="O58" s="50">
        <f t="shared" si="130"/>
        <v>-70.570446664223539</v>
      </c>
      <c r="P58" s="50">
        <f t="shared" si="130"/>
        <v>-49.994405565052055</v>
      </c>
      <c r="Q58" s="50">
        <f t="shared" si="130"/>
        <v>-11.69941484766661</v>
      </c>
      <c r="R58" s="14" t="str">
        <f t="shared" si="106"/>
        <v>นาหว้า,รพช.</v>
      </c>
      <c r="S58" s="15">
        <f t="shared" si="107"/>
        <v>-0.15482724984373614</v>
      </c>
      <c r="T58" s="15">
        <f t="shared" si="108"/>
        <v>-0.35319813075220446</v>
      </c>
      <c r="U58" s="15">
        <f t="shared" si="109"/>
        <v>-0.67818075783567056</v>
      </c>
      <c r="V58" s="15">
        <f t="shared" si="110"/>
        <v>-0.34691688552284899</v>
      </c>
      <c r="W58" s="15">
        <f t="shared" si="111"/>
        <v>-0.70570446664223541</v>
      </c>
      <c r="X58" s="15">
        <f t="shared" si="112"/>
        <v>-0.49994405565052058</v>
      </c>
      <c r="Y58" s="15">
        <f t="shared" si="113"/>
        <v>-0.1169941484766661</v>
      </c>
      <c r="Z58" s="14" t="str">
        <f t="shared" si="114"/>
        <v>นาหว้า,รพช.</v>
      </c>
      <c r="AA58" s="16" t="str">
        <f>+IF(AND(C58&gt;C63),"OK","Not OK")</f>
        <v>OK</v>
      </c>
      <c r="AB58" s="16" t="str">
        <f t="shared" ref="AB58:AG58" si="131">+IF(AND(D58&gt;D63),"OK","Not OK")</f>
        <v>OK</v>
      </c>
      <c r="AC58" s="16" t="str">
        <f t="shared" si="131"/>
        <v>Not OK</v>
      </c>
      <c r="AD58" s="16" t="str">
        <f t="shared" si="131"/>
        <v>OK</v>
      </c>
      <c r="AE58" s="16" t="str">
        <f t="shared" si="131"/>
        <v>Not OK</v>
      </c>
      <c r="AF58" s="16" t="str">
        <f t="shared" si="131"/>
        <v>OK</v>
      </c>
      <c r="AG58" s="16" t="str">
        <f t="shared" si="131"/>
        <v>OK</v>
      </c>
    </row>
    <row r="59" spans="1:33" ht="13.5" customHeight="1">
      <c r="A59" s="312" t="s">
        <v>53</v>
      </c>
      <c r="B59" s="14" t="str">
        <f>+'8.คำนวณ'!G43</f>
        <v>เอราวัณ,รพช.</v>
      </c>
      <c r="C59" s="53">
        <f>+'8.คำนวณ'!M43</f>
        <v>533.83058639989702</v>
      </c>
      <c r="D59" s="53">
        <f>+'8.คำนวณ'!N43</f>
        <v>57.007826170869791</v>
      </c>
      <c r="E59" s="53">
        <f>+'8.คำนวณ'!O43</f>
        <v>482.46543114543107</v>
      </c>
      <c r="F59" s="53">
        <f>+'8.คำนวณ'!P43</f>
        <v>1090.3981681931725</v>
      </c>
      <c r="G59" s="53">
        <f>+'8.คำนวณ'!Q43</f>
        <v>5.5994523935700409</v>
      </c>
      <c r="H59" s="53">
        <f>+'8.คำนวณ'!R43</f>
        <v>16.686922216333983</v>
      </c>
      <c r="I59" s="53">
        <f>+'8.คำนวณ'!S43</f>
        <v>247.27352000772004</v>
      </c>
      <c r="J59" s="14" t="str">
        <f t="shared" si="104"/>
        <v>เอราวัณ,รพช.</v>
      </c>
      <c r="K59" s="50">
        <f>+(C59-C61)*100/C61</f>
        <v>-4.6293284106364272</v>
      </c>
      <c r="L59" s="50">
        <f t="shared" ref="L59:Q59" si="132">+(D59-D61)*100/D61</f>
        <v>-55.44965571274254</v>
      </c>
      <c r="M59" s="50">
        <f t="shared" si="132"/>
        <v>46.843048297613286</v>
      </c>
      <c r="N59" s="50">
        <f t="shared" si="132"/>
        <v>-28.524811913462603</v>
      </c>
      <c r="O59" s="50">
        <f t="shared" si="132"/>
        <v>96.317058772653041</v>
      </c>
      <c r="P59" s="50">
        <f t="shared" si="132"/>
        <v>-29.795459839246362</v>
      </c>
      <c r="Q59" s="50">
        <f t="shared" si="132"/>
        <v>-18.380580578542983</v>
      </c>
      <c r="R59" s="14" t="str">
        <f t="shared" si="106"/>
        <v>เอราวัณ,รพช.</v>
      </c>
      <c r="S59" s="15">
        <f t="shared" si="107"/>
        <v>-4.6293284106364269E-2</v>
      </c>
      <c r="T59" s="15">
        <f t="shared" si="108"/>
        <v>-0.5544965571274254</v>
      </c>
      <c r="U59" s="15">
        <f t="shared" si="109"/>
        <v>0.46843048297613288</v>
      </c>
      <c r="V59" s="15">
        <f t="shared" si="110"/>
        <v>-0.28524811913462605</v>
      </c>
      <c r="W59" s="15">
        <f t="shared" si="111"/>
        <v>0.96317058772653041</v>
      </c>
      <c r="X59" s="15">
        <f t="shared" si="112"/>
        <v>-0.29795459839246363</v>
      </c>
      <c r="Y59" s="15">
        <f t="shared" si="113"/>
        <v>-0.18380580578542982</v>
      </c>
      <c r="Z59" s="14" t="str">
        <f t="shared" si="114"/>
        <v>เอราวัณ,รพช.</v>
      </c>
      <c r="AA59" s="16" t="str">
        <f>+IF(AND(C59&gt;C63),"OK","Not OK")</f>
        <v>OK</v>
      </c>
      <c r="AB59" s="16" t="str">
        <f t="shared" ref="AB59:AG59" si="133">+IF(AND(D59&gt;D63),"OK","Not OK")</f>
        <v>OK</v>
      </c>
      <c r="AC59" s="16" t="str">
        <f t="shared" si="133"/>
        <v>OK</v>
      </c>
      <c r="AD59" s="16" t="str">
        <f t="shared" si="133"/>
        <v>OK</v>
      </c>
      <c r="AE59" s="16" t="str">
        <f t="shared" si="133"/>
        <v>OK</v>
      </c>
      <c r="AF59" s="16" t="str">
        <f t="shared" si="133"/>
        <v>OK</v>
      </c>
      <c r="AG59" s="16" t="str">
        <f t="shared" si="133"/>
        <v>Not OK</v>
      </c>
    </row>
    <row r="60" spans="1:33" ht="13.5" customHeight="1">
      <c r="A60" s="312" t="s">
        <v>88</v>
      </c>
      <c r="B60" s="14" t="str">
        <f>+'8.คำนวณ'!G44</f>
        <v>นาวัง เฉลิมพระเกียรติ 80 พรรษา,รพช.</v>
      </c>
      <c r="C60" s="53">
        <f>+'8.คำนวณ'!M44</f>
        <v>559.73686954100981</v>
      </c>
      <c r="D60" s="53">
        <f>+'8.คำนวณ'!N44</f>
        <v>75.033185440373046</v>
      </c>
      <c r="E60" s="53">
        <f>+'8.คำนวณ'!O44</f>
        <v>211.95135746606334</v>
      </c>
      <c r="F60" s="53">
        <f>+'8.คำนวณ'!P44</f>
        <v>2919.8108369098713</v>
      </c>
      <c r="G60" s="53">
        <f>+'8.คำนวณ'!Q44</f>
        <v>1.9013898970347072</v>
      </c>
      <c r="H60" s="53">
        <f>+'8.คำนวณ'!R44</f>
        <v>17.887160254859261</v>
      </c>
      <c r="I60" s="53">
        <f>+'8.คำนวณ'!S44</f>
        <v>248.37641229077497</v>
      </c>
      <c r="J60" s="14" t="str">
        <f t="shared" si="104"/>
        <v>นาวัง เฉลิมพระเกียรติ 80 พรรษา,รพช.</v>
      </c>
      <c r="K60" s="50">
        <f>+(C60-C61)*100/C61</f>
        <v>-1.0817636724544473E-3</v>
      </c>
      <c r="L60" s="50">
        <f t="shared" ref="L60:Q60" si="134">+(D60-D61)*100/D61</f>
        <v>-41.363239595928434</v>
      </c>
      <c r="M60" s="50">
        <f t="shared" si="134"/>
        <v>-35.490542094917139</v>
      </c>
      <c r="N60" s="50">
        <f t="shared" si="134"/>
        <v>91.392497559911035</v>
      </c>
      <c r="O60" s="50">
        <f t="shared" si="134"/>
        <v>-33.33718265119451</v>
      </c>
      <c r="P60" s="50">
        <f t="shared" si="134"/>
        <v>-24.745867201028624</v>
      </c>
      <c r="Q60" s="50">
        <f t="shared" si="134"/>
        <v>-18.01654067720402</v>
      </c>
      <c r="R60" s="14" t="str">
        <f t="shared" si="106"/>
        <v>นาวัง เฉลิมพระเกียรติ 80 พรรษา,รพช.</v>
      </c>
      <c r="S60" s="15">
        <f t="shared" si="107"/>
        <v>-1.0817636724544473E-5</v>
      </c>
      <c r="T60" s="15">
        <f t="shared" si="108"/>
        <v>-0.41363239595928436</v>
      </c>
      <c r="U60" s="15">
        <f t="shared" si="109"/>
        <v>-0.35490542094917138</v>
      </c>
      <c r="V60" s="15">
        <f t="shared" si="110"/>
        <v>0.91392497559911035</v>
      </c>
      <c r="W60" s="15">
        <f t="shared" si="111"/>
        <v>-0.33337182651194508</v>
      </c>
      <c r="X60" s="15">
        <f t="shared" si="112"/>
        <v>-0.24745867201028623</v>
      </c>
      <c r="Y60" s="15">
        <f t="shared" si="113"/>
        <v>-0.18016540677204021</v>
      </c>
      <c r="Z60" s="14" t="str">
        <f t="shared" si="114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5">+IF(AND(D60&gt;D63),"OK","Not OK")</f>
        <v>OK</v>
      </c>
      <c r="AC60" s="16" t="str">
        <f t="shared" si="135"/>
        <v>OK</v>
      </c>
      <c r="AD60" s="16" t="str">
        <f t="shared" si="135"/>
        <v>OK</v>
      </c>
      <c r="AE60" s="16" t="str">
        <f t="shared" si="135"/>
        <v>OK</v>
      </c>
      <c r="AF60" s="16" t="str">
        <f t="shared" si="135"/>
        <v>OK</v>
      </c>
      <c r="AG60" s="16" t="str">
        <f t="shared" si="135"/>
        <v>Not OK</v>
      </c>
    </row>
    <row r="61" spans="1:33" ht="13.5" customHeight="1">
      <c r="B61" s="18" t="s">
        <v>144</v>
      </c>
      <c r="C61" s="19">
        <f>AVERAGE(C49:C60)</f>
        <v>559.74292463662766</v>
      </c>
      <c r="D61" s="19">
        <f t="shared" ref="D61:I61" si="136">AVERAGE(D49:D60)</f>
        <v>127.9627061988284</v>
      </c>
      <c r="E61" s="19">
        <f t="shared" si="136"/>
        <v>328.55857784128608</v>
      </c>
      <c r="F61" s="19">
        <f t="shared" si="136"/>
        <v>1525.56180317146</v>
      </c>
      <c r="G61" s="19">
        <f t="shared" si="136"/>
        <v>2.8522495337781844</v>
      </c>
      <c r="H61" s="19">
        <f t="shared" si="136"/>
        <v>23.769007215380142</v>
      </c>
      <c r="I61" s="19">
        <f t="shared" si="136"/>
        <v>302.95917535369534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119.2130836460359</v>
      </c>
      <c r="D62" s="21">
        <f t="shared" ref="D62:I62" si="137">+STDEV(D49:D61)</f>
        <v>108.33535395142765</v>
      </c>
      <c r="E62" s="21">
        <f t="shared" si="137"/>
        <v>195.62239619143676</v>
      </c>
      <c r="F62" s="21">
        <f t="shared" si="137"/>
        <v>558.63152886893272</v>
      </c>
      <c r="G62" s="21">
        <f t="shared" si="137"/>
        <v>1.3657953823097606</v>
      </c>
      <c r="H62" s="21">
        <f t="shared" si="137"/>
        <v>19.618634620077714</v>
      </c>
      <c r="I62" s="21">
        <f t="shared" si="137"/>
        <v>50.169180651599675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440.52984099059177</v>
      </c>
      <c r="D63" s="21">
        <f t="shared" ref="D63:I63" si="138">+D61-D62</f>
        <v>19.627352247400751</v>
      </c>
      <c r="E63" s="21">
        <f t="shared" si="138"/>
        <v>132.93618164984932</v>
      </c>
      <c r="F63" s="21">
        <f t="shared" si="138"/>
        <v>966.93027430252732</v>
      </c>
      <c r="G63" s="21">
        <f t="shared" si="138"/>
        <v>1.4864541514684237</v>
      </c>
      <c r="H63" s="21">
        <f t="shared" si="138"/>
        <v>4.1503725953024286</v>
      </c>
      <c r="I63" s="21">
        <f t="shared" si="138"/>
        <v>252.78999470209567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355" t="s">
        <v>149</v>
      </c>
      <c r="C64" s="356" t="s">
        <v>135</v>
      </c>
      <c r="D64" s="357"/>
      <c r="E64" s="357"/>
      <c r="F64" s="357"/>
      <c r="G64" s="357"/>
      <c r="H64" s="357"/>
      <c r="I64" s="358"/>
      <c r="J64" s="355" t="s">
        <v>149</v>
      </c>
      <c r="K64" s="352" t="s">
        <v>4</v>
      </c>
      <c r="L64" s="353"/>
      <c r="M64" s="353"/>
      <c r="N64" s="353"/>
      <c r="O64" s="353"/>
      <c r="P64" s="353"/>
      <c r="Q64" s="354"/>
      <c r="R64" s="355" t="s">
        <v>149</v>
      </c>
      <c r="S64" s="359" t="s">
        <v>4</v>
      </c>
      <c r="T64" s="360"/>
      <c r="U64" s="360"/>
      <c r="V64" s="360"/>
      <c r="W64" s="360"/>
      <c r="X64" s="360"/>
      <c r="Y64" s="361"/>
      <c r="Z64" s="355" t="s">
        <v>149</v>
      </c>
      <c r="AA64" s="356" t="s">
        <v>136</v>
      </c>
      <c r="AB64" s="357"/>
      <c r="AC64" s="357"/>
      <c r="AD64" s="357"/>
      <c r="AE64" s="357"/>
      <c r="AF64" s="357"/>
      <c r="AG64" s="358"/>
    </row>
    <row r="65" spans="1:33" ht="13.5" customHeight="1">
      <c r="B65" s="355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355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355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355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5" customHeight="1">
      <c r="A66" s="312" t="s">
        <v>45</v>
      </c>
      <c r="B66" s="14" t="str">
        <f>+'8.คำนวณ'!G45</f>
        <v>ศรีธาตุ,รพช.</v>
      </c>
      <c r="C66" s="53">
        <f>+'8.คำนวณ'!M45</f>
        <v>351.80138472991979</v>
      </c>
      <c r="D66" s="53">
        <f>+'8.คำนวณ'!N45</f>
        <v>89.961043924228647</v>
      </c>
      <c r="E66" s="53">
        <f>+'8.คำนวณ'!O45</f>
        <v>201.31398154719662</v>
      </c>
      <c r="F66" s="53">
        <f>+'8.คำนวณ'!P45</f>
        <v>866.51068122917445</v>
      </c>
      <c r="G66" s="53">
        <f>+'8.คำนวณ'!Q45</f>
        <v>3.1023338208334192</v>
      </c>
      <c r="H66" s="53">
        <f>+'8.คำนวณ'!R45</f>
        <v>6.631676519661359</v>
      </c>
      <c r="I66" s="53">
        <f>+'8.คำนวณ'!S45</f>
        <v>285.86073979099456</v>
      </c>
      <c r="J66" s="14" t="str">
        <f t="shared" ref="J66:J71" si="139">+B66</f>
        <v>ศรีธาตุ,รพช.</v>
      </c>
      <c r="K66" s="50">
        <f>+(C66-C72)*100/C72</f>
        <v>-31.291141514254004</v>
      </c>
      <c r="L66" s="50">
        <f t="shared" ref="L66:Q66" si="140">+(D66-D72)*100/D72</f>
        <v>-45.801691991761302</v>
      </c>
      <c r="M66" s="50">
        <f t="shared" si="140"/>
        <v>-53.072376680689217</v>
      </c>
      <c r="N66" s="50">
        <f t="shared" si="140"/>
        <v>-74.122703132058319</v>
      </c>
      <c r="O66" s="50">
        <f t="shared" si="140"/>
        <v>-32.805291518984028</v>
      </c>
      <c r="P66" s="50">
        <f t="shared" si="140"/>
        <v>-67.360989098384493</v>
      </c>
      <c r="Q66" s="50">
        <f t="shared" si="140"/>
        <v>-8.5836644583239252</v>
      </c>
      <c r="R66" s="14" t="str">
        <f t="shared" ref="R66:R71" si="141">+J66</f>
        <v>ศรีธาตุ,รพช.</v>
      </c>
      <c r="S66" s="15">
        <f t="shared" ref="S66:S71" si="142">+K66/100</f>
        <v>-0.31291141514254006</v>
      </c>
      <c r="T66" s="15">
        <f t="shared" ref="T66:Y66" si="143">+L66/100</f>
        <v>-0.45801691991761301</v>
      </c>
      <c r="U66" s="15">
        <f t="shared" si="143"/>
        <v>-0.53072376680689215</v>
      </c>
      <c r="V66" s="15">
        <f t="shared" si="143"/>
        <v>-0.74122703132058321</v>
      </c>
      <c r="W66" s="15">
        <f t="shared" si="143"/>
        <v>-0.32805291518984026</v>
      </c>
      <c r="X66" s="15">
        <f t="shared" si="143"/>
        <v>-0.67360989098384494</v>
      </c>
      <c r="Y66" s="15">
        <f t="shared" si="143"/>
        <v>-8.5836644583239252E-2</v>
      </c>
      <c r="Z66" s="14" t="str">
        <f t="shared" ref="Z66:Z71" si="144">+R66</f>
        <v>ศรีธาตุ,รพช.</v>
      </c>
      <c r="AA66" s="16" t="str">
        <f>+IF(AND(C66&gt;C74),"OK","Not OK")</f>
        <v>Not OK</v>
      </c>
      <c r="AB66" s="16" t="str">
        <f t="shared" ref="AB66:AG66" si="145">+IF(AND(D66&gt;D74),"OK","Not OK")</f>
        <v>Not OK</v>
      </c>
      <c r="AC66" s="16" t="str">
        <f t="shared" si="145"/>
        <v>OK</v>
      </c>
      <c r="AD66" s="16" t="str">
        <f t="shared" si="145"/>
        <v>OK</v>
      </c>
      <c r="AE66" s="16" t="str">
        <f t="shared" si="145"/>
        <v>OK</v>
      </c>
      <c r="AF66" s="16" t="str">
        <f t="shared" si="145"/>
        <v>OK</v>
      </c>
      <c r="AG66" s="16" t="str">
        <f t="shared" si="145"/>
        <v>OK</v>
      </c>
    </row>
    <row r="67" spans="1:33" ht="13.5" customHeight="1">
      <c r="A67" s="312" t="s">
        <v>55</v>
      </c>
      <c r="B67" s="14" t="str">
        <f>+'8.คำนวณ'!G46</f>
        <v>ปากคาด,รพช.</v>
      </c>
      <c r="C67" s="53">
        <f>+'8.คำนวณ'!M46</f>
        <v>569.17660259521745</v>
      </c>
      <c r="D67" s="53">
        <f>+'8.คำนวณ'!N46</f>
        <v>178.38665954761674</v>
      </c>
      <c r="E67" s="53">
        <f>+'8.คำนวณ'!O46</f>
        <v>300.92799050632908</v>
      </c>
      <c r="F67" s="53">
        <f>+'8.คำนวณ'!P46</f>
        <v>1548.9361684011353</v>
      </c>
      <c r="G67" s="53">
        <f>+'8.คำนวณ'!Q46</f>
        <v>7.5240283651218318</v>
      </c>
      <c r="H67" s="53">
        <f>+'8.คำนวณ'!R46</f>
        <v>23.237381835965593</v>
      </c>
      <c r="I67" s="53">
        <f>+'8.คำนวณ'!S46</f>
        <v>301.62484613144352</v>
      </c>
      <c r="J67" s="14" t="str">
        <f t="shared" si="139"/>
        <v>ปากคาด,รพช.</v>
      </c>
      <c r="K67" s="50">
        <f>+(C67-C72)*100/C72</f>
        <v>11.163504007056554</v>
      </c>
      <c r="L67" s="50">
        <f t="shared" ref="L67:Q67" si="146">+(D67-D72)*100/D72</f>
        <v>7.4715754395404002</v>
      </c>
      <c r="M67" s="50">
        <f t="shared" si="146"/>
        <v>-29.851690994411236</v>
      </c>
      <c r="N67" s="50">
        <f t="shared" si="146"/>
        <v>-53.742888659664033</v>
      </c>
      <c r="O67" s="50">
        <f t="shared" si="146"/>
        <v>62.965986832918503</v>
      </c>
      <c r="P67" s="50">
        <f t="shared" si="146"/>
        <v>14.367031748377961</v>
      </c>
      <c r="Q67" s="50">
        <f t="shared" si="146"/>
        <v>-3.5424096298826524</v>
      </c>
      <c r="R67" s="14" t="str">
        <f t="shared" si="141"/>
        <v>ปากคาด,รพช.</v>
      </c>
      <c r="S67" s="15">
        <f t="shared" si="142"/>
        <v>0.11163504007056554</v>
      </c>
      <c r="T67" s="15">
        <f t="shared" ref="T67:Y71" si="147">+L67/100</f>
        <v>7.4715754395403997E-2</v>
      </c>
      <c r="U67" s="15">
        <f t="shared" si="147"/>
        <v>-0.29851690994411234</v>
      </c>
      <c r="V67" s="15">
        <f t="shared" si="147"/>
        <v>-0.53742888659664034</v>
      </c>
      <c r="W67" s="15">
        <f t="shared" si="147"/>
        <v>0.62965986832918508</v>
      </c>
      <c r="X67" s="15">
        <f t="shared" si="147"/>
        <v>0.14367031748377962</v>
      </c>
      <c r="Y67" s="15">
        <f t="shared" si="147"/>
        <v>-3.5424096298826521E-2</v>
      </c>
      <c r="Z67" s="14" t="str">
        <f t="shared" si="144"/>
        <v>ปากคาด,รพช.</v>
      </c>
      <c r="AA67" s="16" t="str">
        <f>+IF(AND(C67&gt;C74),"OK","Not OK")</f>
        <v>OK</v>
      </c>
      <c r="AB67" s="16" t="str">
        <f t="shared" ref="AB67:AG67" si="148">+IF(AND(D67&gt;D74),"OK","Not OK")</f>
        <v>OK</v>
      </c>
      <c r="AC67" s="16" t="str">
        <f t="shared" si="148"/>
        <v>OK</v>
      </c>
      <c r="AD67" s="16" t="str">
        <f t="shared" si="148"/>
        <v>OK</v>
      </c>
      <c r="AE67" s="16" t="str">
        <f t="shared" si="148"/>
        <v>OK</v>
      </c>
      <c r="AF67" s="16" t="str">
        <f t="shared" si="148"/>
        <v>OK</v>
      </c>
      <c r="AG67" s="16" t="str">
        <f t="shared" si="148"/>
        <v>OK</v>
      </c>
    </row>
    <row r="68" spans="1:33" ht="13.2" customHeight="1">
      <c r="A68" s="312" t="s">
        <v>55</v>
      </c>
      <c r="B68" s="14" t="str">
        <f>+'8.คำนวณ'!G47</f>
        <v>บึงโขงหลง,รพช.</v>
      </c>
      <c r="C68" s="53">
        <f>+'8.คำนวณ'!M47</f>
        <v>643.94377560192618</v>
      </c>
      <c r="D68" s="53">
        <f>+'8.คำนวณ'!N47</f>
        <v>208.81826805778491</v>
      </c>
      <c r="E68" s="53">
        <f>+'8.คำนวณ'!O47</f>
        <v>1489.3867918088736</v>
      </c>
      <c r="F68" s="53">
        <f>+'8.คำนวณ'!P47</f>
        <v>12307.301259445843</v>
      </c>
      <c r="G68" s="53">
        <f>+'8.คำนวณ'!Q47</f>
        <v>7.930429611971924</v>
      </c>
      <c r="H68" s="53">
        <f>+'8.คำนวณ'!R47</f>
        <v>48.101449344457684</v>
      </c>
      <c r="I68" s="53">
        <f>+'8.คำนวณ'!S47</f>
        <v>264.98949919743177</v>
      </c>
      <c r="J68" s="14" t="str">
        <f t="shared" si="139"/>
        <v>บึงโขงหลง,รพช.</v>
      </c>
      <c r="K68" s="50">
        <f>+(C68-C72)*100/C72</f>
        <v>25.765968160064581</v>
      </c>
      <c r="L68" s="50">
        <f t="shared" ref="L68:Q68" si="149">+(D68-D72)*100/D72</f>
        <v>25.805529996686495</v>
      </c>
      <c r="M68" s="50">
        <f t="shared" si="149"/>
        <v>247.18593217221513</v>
      </c>
      <c r="N68" s="50">
        <f t="shared" si="149"/>
        <v>267.54271497507511</v>
      </c>
      <c r="O68" s="50">
        <f t="shared" si="149"/>
        <v>71.76839653010488</v>
      </c>
      <c r="P68" s="50">
        <f t="shared" si="149"/>
        <v>136.74009503971263</v>
      </c>
      <c r="Q68" s="50">
        <f t="shared" si="149"/>
        <v>-15.258146356982653</v>
      </c>
      <c r="R68" s="14" t="str">
        <f t="shared" si="141"/>
        <v>บึงโขงหลง,รพช.</v>
      </c>
      <c r="S68" s="15">
        <f t="shared" si="142"/>
        <v>0.25765968160064578</v>
      </c>
      <c r="T68" s="15">
        <f t="shared" si="147"/>
        <v>0.25805529996686494</v>
      </c>
      <c r="U68" s="15">
        <f t="shared" si="147"/>
        <v>2.4718593217221514</v>
      </c>
      <c r="V68" s="15">
        <f t="shared" si="147"/>
        <v>2.6754271497507514</v>
      </c>
      <c r="W68" s="15">
        <f t="shared" si="147"/>
        <v>0.71768396530104883</v>
      </c>
      <c r="X68" s="15">
        <f t="shared" si="147"/>
        <v>1.3674009503971263</v>
      </c>
      <c r="Y68" s="15">
        <f t="shared" si="147"/>
        <v>-0.15258146356982652</v>
      </c>
      <c r="Z68" s="14" t="str">
        <f t="shared" si="144"/>
        <v>บึงโขงหลง,รพช.</v>
      </c>
      <c r="AA68" s="16" t="str">
        <f>+IF(AND(C68&gt;C74),"OK","Not OK")</f>
        <v>OK</v>
      </c>
      <c r="AB68" s="16" t="str">
        <f t="shared" ref="AB68:AG68" si="150">+IF(AND(D68&gt;D74),"OK","Not OK")</f>
        <v>OK</v>
      </c>
      <c r="AC68" s="16" t="str">
        <f t="shared" si="150"/>
        <v>OK</v>
      </c>
      <c r="AD68" s="16" t="str">
        <f t="shared" si="150"/>
        <v>OK</v>
      </c>
      <c r="AE68" s="16" t="str">
        <f t="shared" si="150"/>
        <v>OK</v>
      </c>
      <c r="AF68" s="16" t="str">
        <f t="shared" si="150"/>
        <v>OK</v>
      </c>
      <c r="AG68" s="16" t="str">
        <f t="shared" si="150"/>
        <v>OK</v>
      </c>
    </row>
    <row r="69" spans="1:33" ht="13.5" customHeight="1">
      <c r="A69" s="312" t="s">
        <v>49</v>
      </c>
      <c r="B69" s="14" t="str">
        <f>+'8.คำนวณ'!G48</f>
        <v>โคกศรีสุพรรณ,รพช.</v>
      </c>
      <c r="C69" s="53">
        <f>+'8.คำนวณ'!M48</f>
        <v>575.21615890300461</v>
      </c>
      <c r="D69" s="53">
        <f>+'8.คำนวณ'!N48</f>
        <v>223.06230409356726</v>
      </c>
      <c r="E69" s="53">
        <f>+'8.คำนวณ'!O48</f>
        <v>302.92850292397662</v>
      </c>
      <c r="F69" s="53">
        <f>+'8.คำนวณ'!P48</f>
        <v>2145.9284945255472</v>
      </c>
      <c r="G69" s="53">
        <f>+'8.คำนวณ'!Q48</f>
        <v>3.8326409667954566</v>
      </c>
      <c r="H69" s="53">
        <f>+'8.คำนวณ'!R48</f>
        <v>22.195864683496499</v>
      </c>
      <c r="I69" s="53">
        <f>+'8.คำนวณ'!S48</f>
        <v>469.46127606372249</v>
      </c>
      <c r="J69" s="14" t="str">
        <f t="shared" si="139"/>
        <v>โคกศรีสุพรรณ,รพช.</v>
      </c>
      <c r="K69" s="50">
        <f>+(C69-C72)*100/C72</f>
        <v>12.343064513866439</v>
      </c>
      <c r="L69" s="50">
        <f t="shared" ref="L69:Q69" si="151">+(D69-D72)*100/D72</f>
        <v>34.387051716221194</v>
      </c>
      <c r="M69" s="50">
        <f t="shared" si="151"/>
        <v>-29.385358291339852</v>
      </c>
      <c r="N69" s="50">
        <f t="shared" si="151"/>
        <v>-35.914432547512966</v>
      </c>
      <c r="O69" s="50">
        <f t="shared" si="151"/>
        <v>-16.987272373211098</v>
      </c>
      <c r="P69" s="50">
        <f t="shared" si="151"/>
        <v>9.2410142786063538</v>
      </c>
      <c r="Q69" s="50">
        <f t="shared" si="151"/>
        <v>50.130548069814623</v>
      </c>
      <c r="R69" s="14" t="str">
        <f t="shared" si="141"/>
        <v>โคกศรีสุพรรณ,รพช.</v>
      </c>
      <c r="S69" s="15">
        <f t="shared" si="142"/>
        <v>0.12343064513866439</v>
      </c>
      <c r="T69" s="15">
        <f t="shared" si="147"/>
        <v>0.34387051716221195</v>
      </c>
      <c r="U69" s="15">
        <f t="shared" si="147"/>
        <v>-0.29385358291339853</v>
      </c>
      <c r="V69" s="15">
        <f t="shared" si="147"/>
        <v>-0.35914432547512964</v>
      </c>
      <c r="W69" s="15">
        <f t="shared" si="147"/>
        <v>-0.16987272373211099</v>
      </c>
      <c r="X69" s="15">
        <f t="shared" si="147"/>
        <v>9.2410142786063534E-2</v>
      </c>
      <c r="Y69" s="15">
        <f t="shared" si="147"/>
        <v>0.50130548069814618</v>
      </c>
      <c r="Z69" s="14" t="str">
        <f t="shared" si="144"/>
        <v>โคกศรีสุพรรณ,รพช.</v>
      </c>
      <c r="AA69" s="16" t="str">
        <f>+IF(AND(C69&gt;C74),"OK","Not OK")</f>
        <v>OK</v>
      </c>
      <c r="AB69" s="16" t="str">
        <f t="shared" ref="AB69:AG69" si="152">+IF(AND(D69&gt;D74),"OK","Not OK")</f>
        <v>OK</v>
      </c>
      <c r="AC69" s="16" t="str">
        <f t="shared" si="152"/>
        <v>OK</v>
      </c>
      <c r="AD69" s="16" t="str">
        <f t="shared" si="152"/>
        <v>OK</v>
      </c>
      <c r="AE69" s="16" t="str">
        <f t="shared" si="152"/>
        <v>OK</v>
      </c>
      <c r="AF69" s="16" t="str">
        <f t="shared" si="152"/>
        <v>OK</v>
      </c>
      <c r="AG69" s="16" t="str">
        <f t="shared" si="152"/>
        <v>OK</v>
      </c>
    </row>
    <row r="70" spans="1:33" ht="13.5" customHeight="1">
      <c r="A70" s="312" t="s">
        <v>51</v>
      </c>
      <c r="B70" s="14" t="str">
        <f>+'8.คำนวณ'!G49</f>
        <v>เรณูนคร,รพช.</v>
      </c>
      <c r="C70" s="53">
        <f>+'8.คำนวณ'!M49</f>
        <v>501.12004502848743</v>
      </c>
      <c r="D70" s="53">
        <f>+'8.คำนวณ'!N49</f>
        <v>170.34666605403419</v>
      </c>
      <c r="E70" s="53">
        <f>+'8.คำนวณ'!O49</f>
        <v>239.05615077605316</v>
      </c>
      <c r="F70" s="53">
        <f>+'8.คำนวณ'!P49</f>
        <v>1930.6524188790559</v>
      </c>
      <c r="G70" s="53">
        <f>+'8.คำนวณ'!Q49</f>
        <v>2.8752418846346184</v>
      </c>
      <c r="H70" s="53">
        <f>+'8.คำนวณ'!R49</f>
        <v>9.8655773704694187</v>
      </c>
      <c r="I70" s="53">
        <f>+'8.คำนวณ'!S49</f>
        <v>338.18140966734057</v>
      </c>
      <c r="J70" s="14" t="str">
        <f t="shared" si="139"/>
        <v>เรณูนคร,รพช.</v>
      </c>
      <c r="K70" s="50">
        <f>+(C70-C72)*100/C72</f>
        <v>-2.1283378839847278</v>
      </c>
      <c r="L70" s="50">
        <f t="shared" ref="L70:Q70" si="153">+(D70-D72)*100/D72</f>
        <v>2.6277672227699895</v>
      </c>
      <c r="M70" s="50">
        <f t="shared" si="153"/>
        <v>-44.274426894920225</v>
      </c>
      <c r="N70" s="50">
        <f t="shared" si="153"/>
        <v>-42.343393019376286</v>
      </c>
      <c r="O70" s="50">
        <f t="shared" si="153"/>
        <v>-37.72396801626973</v>
      </c>
      <c r="P70" s="50">
        <f t="shared" si="153"/>
        <v>-51.444753616853816</v>
      </c>
      <c r="Q70" s="50">
        <f t="shared" si="153"/>
        <v>8.1481326981458579</v>
      </c>
      <c r="R70" s="14" t="str">
        <f t="shared" si="141"/>
        <v>เรณูนคร,รพช.</v>
      </c>
      <c r="S70" s="15">
        <f t="shared" si="142"/>
        <v>-2.1283378839847277E-2</v>
      </c>
      <c r="T70" s="15">
        <f t="shared" si="147"/>
        <v>2.6277672227699896E-2</v>
      </c>
      <c r="U70" s="15">
        <f t="shared" si="147"/>
        <v>-0.44274426894920227</v>
      </c>
      <c r="V70" s="15">
        <f t="shared" si="147"/>
        <v>-0.42343393019376285</v>
      </c>
      <c r="W70" s="15">
        <f t="shared" si="147"/>
        <v>-0.37723968016269732</v>
      </c>
      <c r="X70" s="15">
        <f t="shared" si="147"/>
        <v>-0.51444753616853811</v>
      </c>
      <c r="Y70" s="15">
        <f t="shared" si="147"/>
        <v>8.1481326981458574E-2</v>
      </c>
      <c r="Z70" s="14" t="str">
        <f t="shared" si="144"/>
        <v>เรณูนคร,รพช.</v>
      </c>
      <c r="AA70" s="16" t="str">
        <f>+IF(AND(C70&gt;C74),"OK","Not OK")</f>
        <v>OK</v>
      </c>
      <c r="AB70" s="16" t="str">
        <f t="shared" ref="AB70:AG70" si="154">+IF(AND(D70&gt;D74),"OK","Not OK")</f>
        <v>OK</v>
      </c>
      <c r="AC70" s="16" t="str">
        <f t="shared" si="154"/>
        <v>OK</v>
      </c>
      <c r="AD70" s="16" t="str">
        <f t="shared" si="154"/>
        <v>OK</v>
      </c>
      <c r="AE70" s="16" t="str">
        <f t="shared" si="154"/>
        <v>OK</v>
      </c>
      <c r="AF70" s="16" t="str">
        <f t="shared" si="154"/>
        <v>OK</v>
      </c>
      <c r="AG70" s="16" t="str">
        <f t="shared" si="154"/>
        <v>OK</v>
      </c>
    </row>
    <row r="71" spans="1:33" ht="13.5" customHeight="1">
      <c r="A71" s="312" t="s">
        <v>51</v>
      </c>
      <c r="B71" s="14" t="str">
        <f>+'8.คำนวณ'!G50</f>
        <v>โพนสวรรค์,รพช.</v>
      </c>
      <c r="C71" s="53">
        <f>+'8.คำนวณ'!M50</f>
        <v>430.84707883568592</v>
      </c>
      <c r="D71" s="53">
        <f>+'8.คำนวณ'!N50</f>
        <v>125.3348632253898</v>
      </c>
      <c r="E71" s="53">
        <f>+'8.คำนวณ'!O50</f>
        <v>40.315973799126638</v>
      </c>
      <c r="F71" s="53">
        <f>+'8.คำนวณ'!P50</f>
        <v>1291.8888273092371</v>
      </c>
      <c r="G71" s="53">
        <f>+'8.คำนวณ'!Q50</f>
        <v>2.4369157671848369</v>
      </c>
      <c r="H71" s="53">
        <f>+'8.คำนวณ'!R50</f>
        <v>11.877562877653256</v>
      </c>
      <c r="I71" s="53">
        <f>+'8.คำนวณ'!S50</f>
        <v>216.09442753021497</v>
      </c>
      <c r="J71" s="14" t="str">
        <f t="shared" si="139"/>
        <v>โพนสวรรค์,รพช.</v>
      </c>
      <c r="K71" s="50">
        <f>+(C71-C72)*100/C72</f>
        <v>-15.853057282748853</v>
      </c>
      <c r="L71" s="50">
        <f t="shared" ref="L71:Q71" si="155">+(D71-D72)*100/D72</f>
        <v>-24.490232383456746</v>
      </c>
      <c r="M71" s="50">
        <f t="shared" si="155"/>
        <v>-90.602079310854677</v>
      </c>
      <c r="N71" s="50">
        <f t="shared" si="155"/>
        <v>-61.419297616463588</v>
      </c>
      <c r="O71" s="50">
        <f t="shared" si="155"/>
        <v>-47.217851454558534</v>
      </c>
      <c r="P71" s="50">
        <f t="shared" si="155"/>
        <v>-41.542398351458722</v>
      </c>
      <c r="Q71" s="50">
        <f t="shared" si="155"/>
        <v>-30.894460322771259</v>
      </c>
      <c r="R71" s="14" t="str">
        <f t="shared" si="141"/>
        <v>โพนสวรรค์,รพช.</v>
      </c>
      <c r="S71" s="15">
        <f t="shared" si="142"/>
        <v>-0.15853057282748853</v>
      </c>
      <c r="T71" s="15">
        <f t="shared" si="147"/>
        <v>-0.24490232383456745</v>
      </c>
      <c r="U71" s="15">
        <f t="shared" si="147"/>
        <v>-0.90602079310854677</v>
      </c>
      <c r="V71" s="15">
        <f t="shared" si="147"/>
        <v>-0.61419297616463586</v>
      </c>
      <c r="W71" s="15">
        <f t="shared" si="147"/>
        <v>-0.47217851454558535</v>
      </c>
      <c r="X71" s="15">
        <f t="shared" si="147"/>
        <v>-0.4154239835145872</v>
      </c>
      <c r="Y71" s="15">
        <f t="shared" si="147"/>
        <v>-0.30894460322771261</v>
      </c>
      <c r="Z71" s="14" t="str">
        <f t="shared" si="144"/>
        <v>โพนสวรรค์,รพช.</v>
      </c>
      <c r="AA71" s="16" t="str">
        <f>+IF(AND(C71&gt;C74),"OK","Not OK")</f>
        <v>OK</v>
      </c>
      <c r="AB71" s="16" t="str">
        <f t="shared" ref="AB71:AG71" si="156">+IF(AND(D71&gt;D74),"OK","Not OK")</f>
        <v>OK</v>
      </c>
      <c r="AC71" s="16" t="str">
        <f t="shared" si="156"/>
        <v>OK</v>
      </c>
      <c r="AD71" s="16" t="str">
        <f t="shared" si="156"/>
        <v>OK</v>
      </c>
      <c r="AE71" s="16" t="str">
        <f t="shared" si="156"/>
        <v>OK</v>
      </c>
      <c r="AF71" s="16" t="str">
        <f t="shared" si="156"/>
        <v>OK</v>
      </c>
      <c r="AG71" s="16" t="str">
        <f t="shared" si="156"/>
        <v>Not OK</v>
      </c>
    </row>
    <row r="72" spans="1:33" ht="13.5" customHeight="1">
      <c r="B72" s="18" t="s">
        <v>144</v>
      </c>
      <c r="C72" s="19">
        <f t="shared" ref="C72:I72" si="157">AVERAGE(C66:C71)</f>
        <v>512.0175076157069</v>
      </c>
      <c r="D72" s="19">
        <f t="shared" si="157"/>
        <v>165.98496748377025</v>
      </c>
      <c r="E72" s="19">
        <f t="shared" si="157"/>
        <v>428.98823189359268</v>
      </c>
      <c r="F72" s="19">
        <f t="shared" si="157"/>
        <v>3348.5363082983326</v>
      </c>
      <c r="G72" s="19">
        <f t="shared" si="157"/>
        <v>4.6169317360903479</v>
      </c>
      <c r="H72" s="19">
        <f t="shared" si="157"/>
        <v>20.318252105283971</v>
      </c>
      <c r="I72" s="19">
        <f t="shared" si="157"/>
        <v>312.70203306352465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8">STDEV(C66:C71)</f>
        <v>106.81045930048984</v>
      </c>
      <c r="D73" s="21">
        <f t="shared" si="158"/>
        <v>50.393269992332357</v>
      </c>
      <c r="E73" s="21">
        <f t="shared" si="158"/>
        <v>528.33918470678339</v>
      </c>
      <c r="F73" s="21">
        <f t="shared" si="158"/>
        <v>4412.367628961485</v>
      </c>
      <c r="G73" s="21">
        <f t="shared" si="158"/>
        <v>2.4546099895114364</v>
      </c>
      <c r="H73" s="21">
        <f t="shared" si="158"/>
        <v>15.177475358039443</v>
      </c>
      <c r="I73" s="21">
        <f t="shared" si="158"/>
        <v>86.804761767759032</v>
      </c>
    </row>
    <row r="74" spans="1:33" ht="13.5" customHeight="1">
      <c r="B74" s="20" t="s">
        <v>145</v>
      </c>
      <c r="C74" s="21">
        <f>+C72-C73</f>
        <v>405.20704831521709</v>
      </c>
      <c r="D74" s="21">
        <f t="shared" ref="D74:I74" si="159">+D72-D73</f>
        <v>115.59169749143788</v>
      </c>
      <c r="E74" s="21">
        <f t="shared" si="159"/>
        <v>-99.350952813190702</v>
      </c>
      <c r="F74" s="21">
        <f t="shared" si="159"/>
        <v>-1063.8313206631524</v>
      </c>
      <c r="G74" s="21">
        <f t="shared" si="159"/>
        <v>2.1623217465789115</v>
      </c>
      <c r="H74" s="21">
        <f t="shared" si="159"/>
        <v>5.1407767472445283</v>
      </c>
      <c r="I74" s="21">
        <f t="shared" si="159"/>
        <v>225.89727129576562</v>
      </c>
    </row>
    <row r="75" spans="1:33" ht="13.5" customHeight="1">
      <c r="B75" s="355" t="s">
        <v>150</v>
      </c>
      <c r="C75" s="356" t="s">
        <v>135</v>
      </c>
      <c r="D75" s="357"/>
      <c r="E75" s="357"/>
      <c r="F75" s="357"/>
      <c r="G75" s="357"/>
      <c r="H75" s="357"/>
      <c r="I75" s="358"/>
      <c r="J75" s="355" t="s">
        <v>150</v>
      </c>
      <c r="K75" s="352" t="s">
        <v>4</v>
      </c>
      <c r="L75" s="353"/>
      <c r="M75" s="353"/>
      <c r="N75" s="353"/>
      <c r="O75" s="353"/>
      <c r="P75" s="353"/>
      <c r="Q75" s="354"/>
      <c r="R75" s="355" t="s">
        <v>150</v>
      </c>
      <c r="S75" s="359" t="s">
        <v>4</v>
      </c>
      <c r="T75" s="360"/>
      <c r="U75" s="360"/>
      <c r="V75" s="360"/>
      <c r="W75" s="360"/>
      <c r="X75" s="360"/>
      <c r="Y75" s="361"/>
      <c r="Z75" s="355" t="s">
        <v>150</v>
      </c>
      <c r="AA75" s="356" t="s">
        <v>136</v>
      </c>
      <c r="AB75" s="357"/>
      <c r="AC75" s="357"/>
      <c r="AD75" s="357"/>
      <c r="AE75" s="357"/>
      <c r="AF75" s="357"/>
      <c r="AG75" s="358"/>
    </row>
    <row r="76" spans="1:33" ht="13.5" customHeight="1">
      <c r="B76" s="355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355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355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355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312" t="s">
        <v>88</v>
      </c>
      <c r="B77" s="14" t="str">
        <f>+'8.คำนวณ'!G51</f>
        <v>โนนสัง,รพช.</v>
      </c>
      <c r="C77" s="53">
        <f>+'8.คำนวณ'!M51</f>
        <v>393.10148880358292</v>
      </c>
      <c r="D77" s="53">
        <f>+'8.คำนวณ'!N51</f>
        <v>96.634968863297061</v>
      </c>
      <c r="E77" s="53">
        <f>+'8.คำนวณ'!O51</f>
        <v>199.75840758838746</v>
      </c>
      <c r="F77" s="53">
        <f>+'8.คำนวณ'!P51</f>
        <v>731.22435298479797</v>
      </c>
      <c r="G77" s="53">
        <f>+'8.คำนวณ'!Q51</f>
        <v>1.1099847654807338</v>
      </c>
      <c r="H77" s="53">
        <f>+'8.คำนวณ'!R51</f>
        <v>8.8514711313554102</v>
      </c>
      <c r="I77" s="53">
        <f>+'8.คำนวณ'!S51</f>
        <v>236.00932053742801</v>
      </c>
      <c r="J77" s="14" t="str">
        <f t="shared" ref="J77:J82" si="160">+B77</f>
        <v>โนนสัง,รพช.</v>
      </c>
      <c r="K77" s="50">
        <f>+(C77-C83)*100/C83</f>
        <v>-21.274867014678176</v>
      </c>
      <c r="L77" s="50">
        <f t="shared" ref="L77:Q77" si="161">+(D77-D83)*100/D83</f>
        <v>-33.391931537896795</v>
      </c>
      <c r="M77" s="50">
        <f t="shared" si="161"/>
        <v>-20.362302678162347</v>
      </c>
      <c r="N77" s="50">
        <f t="shared" si="161"/>
        <v>-27.96563750665549</v>
      </c>
      <c r="O77" s="50">
        <f t="shared" si="161"/>
        <v>-55.467425857936732</v>
      </c>
      <c r="P77" s="50">
        <f t="shared" si="161"/>
        <v>-41.68777000986573</v>
      </c>
      <c r="Q77" s="50">
        <f t="shared" si="161"/>
        <v>-0.99213091893375716</v>
      </c>
      <c r="R77" s="14" t="str">
        <f t="shared" ref="R77:R82" si="162">+J77</f>
        <v>โนนสัง,รพช.</v>
      </c>
      <c r="S77" s="15">
        <f t="shared" ref="S77:S82" si="163">+K77/100</f>
        <v>-0.21274867014678175</v>
      </c>
      <c r="T77" s="15">
        <f t="shared" ref="T77:Y77" si="164">+L77/100</f>
        <v>-0.33391931537896796</v>
      </c>
      <c r="U77" s="15">
        <f t="shared" si="164"/>
        <v>-0.20362302678162347</v>
      </c>
      <c r="V77" s="15">
        <f t="shared" si="164"/>
        <v>-0.27965637506655489</v>
      </c>
      <c r="W77" s="15">
        <f t="shared" si="164"/>
        <v>-0.55467425857936736</v>
      </c>
      <c r="X77" s="15">
        <f t="shared" si="164"/>
        <v>-0.41687770009865732</v>
      </c>
      <c r="Y77" s="15">
        <f t="shared" si="164"/>
        <v>-9.9213091893375713E-3</v>
      </c>
      <c r="Z77" s="14" t="str">
        <f t="shared" ref="Z77:Z82" si="165">+R77</f>
        <v>โนนสัง,รพช.</v>
      </c>
      <c r="AA77" s="16" t="str">
        <f>+IF(AND(C77&gt;C85),"OK","Not OK")</f>
        <v>OK</v>
      </c>
      <c r="AB77" s="16" t="str">
        <f t="shared" ref="AB77:AG77" si="166">+IF(AND(D77&gt;D85),"OK","Not OK")</f>
        <v>OK</v>
      </c>
      <c r="AC77" s="16" t="str">
        <f t="shared" si="166"/>
        <v>OK</v>
      </c>
      <c r="AD77" s="16" t="str">
        <f t="shared" si="166"/>
        <v>OK</v>
      </c>
      <c r="AE77" s="16" t="str">
        <f t="shared" si="166"/>
        <v>Not OK</v>
      </c>
      <c r="AF77" s="16" t="str">
        <f t="shared" si="166"/>
        <v>OK</v>
      </c>
      <c r="AG77" s="16" t="str">
        <f t="shared" si="166"/>
        <v>OK</v>
      </c>
    </row>
    <row r="78" spans="1:33" ht="13.5" customHeight="1">
      <c r="A78" s="312" t="s">
        <v>88</v>
      </c>
      <c r="B78" s="14" t="str">
        <f>+'8.คำนวณ'!G52</f>
        <v>สุวรรณคูหา,รพช.</v>
      </c>
      <c r="C78" s="53">
        <f>+'8.คำนวณ'!M52</f>
        <v>432.28722395696167</v>
      </c>
      <c r="D78" s="53">
        <f>+'8.คำนวณ'!N52</f>
        <v>155.15115082201572</v>
      </c>
      <c r="E78" s="53">
        <f>+'8.คำนวณ'!O52</f>
        <v>166.42522899243329</v>
      </c>
      <c r="F78" s="53">
        <f>+'8.คำนวณ'!P52</f>
        <v>737.28247401247404</v>
      </c>
      <c r="G78" s="53">
        <f>+'8.คำนวณ'!Q52</f>
        <v>2.3939059232423197</v>
      </c>
      <c r="H78" s="53">
        <f>+'8.คำนวณ'!R52</f>
        <v>8.4514258784719143</v>
      </c>
      <c r="I78" s="53">
        <f>+'8.คำนวณ'!S52</f>
        <v>212.03653210940143</v>
      </c>
      <c r="J78" s="14" t="str">
        <f t="shared" si="160"/>
        <v>สุวรรณคูหา,รพช.</v>
      </c>
      <c r="K78" s="50">
        <f>+(C78-C83)*100/C83</f>
        <v>-13.42726964111864</v>
      </c>
      <c r="L78" s="50">
        <f t="shared" ref="L78:Q78" si="167">+(D78-D83)*100/D83</f>
        <v>6.9418099626666532</v>
      </c>
      <c r="M78" s="50">
        <f t="shared" si="167"/>
        <v>-33.651243153044632</v>
      </c>
      <c r="N78" s="50">
        <f t="shared" si="167"/>
        <v>-27.368839978844978</v>
      </c>
      <c r="O78" s="50">
        <f t="shared" si="167"/>
        <v>-3.9565259530911963</v>
      </c>
      <c r="P78" s="50">
        <f t="shared" si="167"/>
        <v>-44.323211107331268</v>
      </c>
      <c r="Q78" s="50">
        <f t="shared" si="167"/>
        <v>-11.048914662835726</v>
      </c>
      <c r="R78" s="14" t="str">
        <f t="shared" si="162"/>
        <v>สุวรรณคูหา,รพช.</v>
      </c>
      <c r="S78" s="15">
        <f t="shared" si="163"/>
        <v>-0.13427269641118639</v>
      </c>
      <c r="T78" s="15">
        <f t="shared" ref="T78:Y82" si="168">+L78/100</f>
        <v>6.9418099626666535E-2</v>
      </c>
      <c r="U78" s="15">
        <f t="shared" si="168"/>
        <v>-0.3365124315304463</v>
      </c>
      <c r="V78" s="15">
        <f t="shared" si="168"/>
        <v>-0.27368839978844978</v>
      </c>
      <c r="W78" s="15">
        <f t="shared" si="168"/>
        <v>-3.9565259530911966E-2</v>
      </c>
      <c r="X78" s="15">
        <f t="shared" si="168"/>
        <v>-0.44323211107331267</v>
      </c>
      <c r="Y78" s="15">
        <f t="shared" si="168"/>
        <v>-0.11048914662835725</v>
      </c>
      <c r="Z78" s="14" t="str">
        <f t="shared" si="165"/>
        <v>สุวรรณคูหา,รพช.</v>
      </c>
      <c r="AA78" s="16" t="str">
        <f>+IF(AND(C78&gt;C85),"OK","Not OK")</f>
        <v>OK</v>
      </c>
      <c r="AB78" s="16" t="str">
        <f t="shared" ref="AB78:AG78" si="169">+IF(AND(D78&gt;D85),"OK","Not OK")</f>
        <v>OK</v>
      </c>
      <c r="AC78" s="16" t="str">
        <f t="shared" si="169"/>
        <v>OK</v>
      </c>
      <c r="AD78" s="16" t="str">
        <f t="shared" si="169"/>
        <v>OK</v>
      </c>
      <c r="AE78" s="16" t="str">
        <f t="shared" si="169"/>
        <v>OK</v>
      </c>
      <c r="AF78" s="16" t="str">
        <f t="shared" si="169"/>
        <v>OK</v>
      </c>
      <c r="AG78" s="16" t="str">
        <f t="shared" si="169"/>
        <v>Not OK</v>
      </c>
    </row>
    <row r="79" spans="1:33" ht="13.5" customHeight="1">
      <c r="A79" s="312" t="s">
        <v>45</v>
      </c>
      <c r="B79" s="14" t="str">
        <f>+'8.คำนวณ'!G53</f>
        <v>โนนสะอาด,รพช.</v>
      </c>
      <c r="C79" s="53">
        <f>+'8.คำนวณ'!M53</f>
        <v>401.97296878853484</v>
      </c>
      <c r="D79" s="53">
        <f>+'8.คำนวณ'!N53</f>
        <v>87.423446962431157</v>
      </c>
      <c r="E79" s="53">
        <f>+'8.คำนวณ'!O53</f>
        <v>427.46205059920106</v>
      </c>
      <c r="F79" s="53">
        <f>+'8.คำนวณ'!P53</f>
        <v>655.16836854460098</v>
      </c>
      <c r="G79" s="53">
        <f>+'8.คำนวณ'!Q53</f>
        <v>1.8819033580356601</v>
      </c>
      <c r="H79" s="53">
        <f>+'8.คำนวณ'!R53</f>
        <v>11.098065545302182</v>
      </c>
      <c r="I79" s="53">
        <f>+'8.คำนวณ'!S53</f>
        <v>262.66288795111387</v>
      </c>
      <c r="J79" s="14" t="str">
        <f t="shared" si="160"/>
        <v>โนนสะอาด,รพช.</v>
      </c>
      <c r="K79" s="50">
        <f>+(C79-C83)*100/C83</f>
        <v>-19.498205105516782</v>
      </c>
      <c r="L79" s="50">
        <f t="shared" ref="L79:Q79" si="170">+(D79-D83)*100/D83</f>
        <v>-39.741203324603767</v>
      </c>
      <c r="M79" s="50">
        <f t="shared" si="170"/>
        <v>70.416323463774901</v>
      </c>
      <c r="N79" s="50">
        <f t="shared" si="170"/>
        <v>-35.458063505037437</v>
      </c>
      <c r="O79" s="50">
        <f t="shared" si="170"/>
        <v>-24.498062112028599</v>
      </c>
      <c r="P79" s="50">
        <f t="shared" si="170"/>
        <v>-26.887526274499823</v>
      </c>
      <c r="Q79" s="50">
        <f t="shared" si="170"/>
        <v>10.189261862624146</v>
      </c>
      <c r="R79" s="14" t="str">
        <f t="shared" si="162"/>
        <v>โนนสะอาด,รพช.</v>
      </c>
      <c r="S79" s="15">
        <f t="shared" si="163"/>
        <v>-0.1949820510551678</v>
      </c>
      <c r="T79" s="15">
        <f t="shared" si="168"/>
        <v>-0.39741203324603769</v>
      </c>
      <c r="U79" s="15">
        <f t="shared" si="168"/>
        <v>0.70416323463774899</v>
      </c>
      <c r="V79" s="15">
        <f t="shared" si="168"/>
        <v>-0.35458063505037435</v>
      </c>
      <c r="W79" s="15">
        <f t="shared" si="168"/>
        <v>-0.24498062112028599</v>
      </c>
      <c r="X79" s="15">
        <f t="shared" si="168"/>
        <v>-0.26887526274499823</v>
      </c>
      <c r="Y79" s="15">
        <f t="shared" si="168"/>
        <v>0.10189261862624147</v>
      </c>
      <c r="Z79" s="14" t="str">
        <f t="shared" si="165"/>
        <v>โนนสะอาด,รพช.</v>
      </c>
      <c r="AA79" s="16" t="str">
        <f>+IF(AND(C79&gt;C85),"OK","Not OK")</f>
        <v>OK</v>
      </c>
      <c r="AB79" s="16" t="str">
        <f t="shared" ref="AB79:AG79" si="171">+IF(AND(D79&gt;D85),"OK","Not OK")</f>
        <v>OK</v>
      </c>
      <c r="AC79" s="16" t="str">
        <f t="shared" si="171"/>
        <v>OK</v>
      </c>
      <c r="AD79" s="16" t="str">
        <f t="shared" si="171"/>
        <v>OK</v>
      </c>
      <c r="AE79" s="16" t="str">
        <f t="shared" si="171"/>
        <v>OK</v>
      </c>
      <c r="AF79" s="16" t="str">
        <f t="shared" si="171"/>
        <v>OK</v>
      </c>
      <c r="AG79" s="16" t="str">
        <f t="shared" si="171"/>
        <v>OK</v>
      </c>
    </row>
    <row r="80" spans="1:33" ht="13.5" customHeight="1">
      <c r="A80" s="312" t="s">
        <v>53</v>
      </c>
      <c r="B80" s="14" t="str">
        <f>+'8.คำนวณ'!G54</f>
        <v>ปากชม,รพช.</v>
      </c>
      <c r="C80" s="53">
        <f>+'8.คำนวณ'!M54</f>
        <v>801.58638318448129</v>
      </c>
      <c r="D80" s="53">
        <f>+'8.คำนวณ'!N54</f>
        <v>250.64398657489048</v>
      </c>
      <c r="E80" s="53">
        <f>+'8.คำนวณ'!O54</f>
        <v>339.78704576976418</v>
      </c>
      <c r="F80" s="53">
        <f>+'8.คำนวณ'!P54</f>
        <v>2351.7230357142857</v>
      </c>
      <c r="G80" s="53">
        <f>+'8.คำนวณ'!Q54</f>
        <v>1.7003145620964499</v>
      </c>
      <c r="H80" s="53">
        <f>+'8.คำนวณ'!R54</f>
        <v>29.613576547385346</v>
      </c>
      <c r="I80" s="53">
        <f>+'8.คำนวณ'!S54</f>
        <v>236.90572671938108</v>
      </c>
      <c r="J80" s="14" t="str">
        <f t="shared" si="160"/>
        <v>ปากชม,รพช.</v>
      </c>
      <c r="K80" s="50">
        <f>+(C80-C83)*100/C83</f>
        <v>60.531049646958891</v>
      </c>
      <c r="L80" s="50">
        <f t="shared" ref="L80:Q80" si="172">+(D80-D83)*100/D83</f>
        <v>72.762634621551356</v>
      </c>
      <c r="M80" s="50">
        <f t="shared" si="172"/>
        <v>35.462923596448135</v>
      </c>
      <c r="N80" s="50">
        <f t="shared" si="172"/>
        <v>131.67290441995621</v>
      </c>
      <c r="O80" s="50">
        <f t="shared" si="172"/>
        <v>-31.783402208591607</v>
      </c>
      <c r="P80" s="50">
        <f t="shared" si="172"/>
        <v>95.090020724854767</v>
      </c>
      <c r="Q80" s="50">
        <f t="shared" si="172"/>
        <v>-0.6160810845282001</v>
      </c>
      <c r="R80" s="14" t="str">
        <f t="shared" si="162"/>
        <v>ปากชม,รพช.</v>
      </c>
      <c r="S80" s="15">
        <f t="shared" si="163"/>
        <v>0.6053104964695889</v>
      </c>
      <c r="T80" s="15">
        <f t="shared" si="168"/>
        <v>0.72762634621551359</v>
      </c>
      <c r="U80" s="15">
        <f t="shared" si="168"/>
        <v>0.35462923596448137</v>
      </c>
      <c r="V80" s="15">
        <f t="shared" si="168"/>
        <v>1.316729044199562</v>
      </c>
      <c r="W80" s="15">
        <f t="shared" si="168"/>
        <v>-0.31783402208591605</v>
      </c>
      <c r="X80" s="15">
        <f t="shared" si="168"/>
        <v>0.95090020724854762</v>
      </c>
      <c r="Y80" s="15">
        <f t="shared" si="168"/>
        <v>-6.1608108452820007E-3</v>
      </c>
      <c r="Z80" s="14" t="str">
        <f t="shared" si="165"/>
        <v>ปากชม,รพช.</v>
      </c>
      <c r="AA80" s="16" t="str">
        <f>+IF(AND(C80&gt;C85),"OK","Not OK")</f>
        <v>OK</v>
      </c>
      <c r="AB80" s="16" t="str">
        <f t="shared" ref="AB80:AG80" si="173">+IF(AND(D80&gt;D85),"OK","Not OK")</f>
        <v>OK</v>
      </c>
      <c r="AC80" s="16" t="str">
        <f t="shared" si="173"/>
        <v>OK</v>
      </c>
      <c r="AD80" s="16" t="str">
        <f t="shared" si="173"/>
        <v>OK</v>
      </c>
      <c r="AE80" s="16" t="str">
        <f t="shared" si="173"/>
        <v>OK</v>
      </c>
      <c r="AF80" s="16" t="str">
        <f t="shared" si="173"/>
        <v>OK</v>
      </c>
      <c r="AG80" s="16" t="str">
        <f t="shared" si="173"/>
        <v>OK</v>
      </c>
    </row>
    <row r="81" spans="1:33" ht="13.5" customHeight="1">
      <c r="A81" s="312" t="s">
        <v>55</v>
      </c>
      <c r="B81" s="14" t="str">
        <f>+'8.คำนวณ'!G55</f>
        <v>พรเจริญ,รพช.</v>
      </c>
      <c r="C81" s="53">
        <f>+'8.คำนวณ'!M55</f>
        <v>478.43668291745706</v>
      </c>
      <c r="D81" s="53">
        <f>+'8.คำนวณ'!N55</f>
        <v>105.0328552558899</v>
      </c>
      <c r="E81" s="53">
        <f>+'8.คำนวณ'!O55</f>
        <v>294.84284923928078</v>
      </c>
      <c r="F81" s="53">
        <f>+'8.คำนวณ'!P55</f>
        <v>1001.5252119071645</v>
      </c>
      <c r="G81" s="53">
        <f>+'8.คำนวณ'!Q55</f>
        <v>4.5080220078793642</v>
      </c>
      <c r="H81" s="53">
        <f>+'8.คำนวณ'!R55</f>
        <v>24.928338540959111</v>
      </c>
      <c r="I81" s="53">
        <f>+'8.คำนวณ'!S55</f>
        <v>213.38639952928742</v>
      </c>
      <c r="J81" s="14" t="str">
        <f t="shared" si="160"/>
        <v>พรเจริญ,รพช.</v>
      </c>
      <c r="K81" s="50">
        <f>+(C81-C83)*100/C83</f>
        <v>-4.1850703685511998</v>
      </c>
      <c r="L81" s="50">
        <f t="shared" ref="L81:Q81" si="174">+(D81-D83)*100/D83</f>
        <v>-27.603478368670991</v>
      </c>
      <c r="M81" s="50">
        <f t="shared" si="174"/>
        <v>17.545017847804722</v>
      </c>
      <c r="N81" s="50">
        <f t="shared" si="174"/>
        <v>-1.337763346833958</v>
      </c>
      <c r="O81" s="50">
        <f t="shared" si="174"/>
        <v>80.861783461500323</v>
      </c>
      <c r="P81" s="50">
        <f t="shared" si="174"/>
        <v>64.224340643558605</v>
      </c>
      <c r="Q81" s="50">
        <f t="shared" si="174"/>
        <v>-10.482634074931262</v>
      </c>
      <c r="R81" s="14" t="str">
        <f t="shared" si="162"/>
        <v>พรเจริญ,รพช.</v>
      </c>
      <c r="S81" s="15">
        <f t="shared" si="163"/>
        <v>-4.1850703685511997E-2</v>
      </c>
      <c r="T81" s="15">
        <f t="shared" si="168"/>
        <v>-0.27603478368670992</v>
      </c>
      <c r="U81" s="15">
        <f t="shared" si="168"/>
        <v>0.17545017847804723</v>
      </c>
      <c r="V81" s="15">
        <f t="shared" si="168"/>
        <v>-1.3377633468339581E-2</v>
      </c>
      <c r="W81" s="15">
        <f t="shared" si="168"/>
        <v>0.80861783461500325</v>
      </c>
      <c r="X81" s="15">
        <f t="shared" si="168"/>
        <v>0.64224340643558608</v>
      </c>
      <c r="Y81" s="15">
        <f t="shared" si="168"/>
        <v>-0.10482634074931262</v>
      </c>
      <c r="Z81" s="14" t="str">
        <f t="shared" si="165"/>
        <v>พรเจริญ,รพช.</v>
      </c>
      <c r="AA81" s="16" t="str">
        <f>+IF(AND(C81&gt;C85),"OK","Not OK")</f>
        <v>OK</v>
      </c>
      <c r="AB81" s="16" t="str">
        <f t="shared" ref="AB81:AG81" si="175">+IF(AND(D81&gt;D85),"OK","Not OK")</f>
        <v>OK</v>
      </c>
      <c r="AC81" s="16" t="str">
        <f t="shared" si="175"/>
        <v>OK</v>
      </c>
      <c r="AD81" s="16" t="str">
        <f t="shared" si="175"/>
        <v>OK</v>
      </c>
      <c r="AE81" s="16" t="str">
        <f t="shared" si="175"/>
        <v>OK</v>
      </c>
      <c r="AF81" s="16" t="str">
        <f t="shared" si="175"/>
        <v>OK</v>
      </c>
      <c r="AG81" s="16" t="str">
        <f t="shared" si="175"/>
        <v>Not OK</v>
      </c>
    </row>
    <row r="82" spans="1:33" ht="13.5" customHeight="1">
      <c r="A82" s="312" t="s">
        <v>51</v>
      </c>
      <c r="B82" s="14" t="str">
        <f>+'8.คำนวณ'!G56</f>
        <v>นาแก,รพช.</v>
      </c>
      <c r="C82" s="53">
        <f>+'8.คำนวณ'!M56</f>
        <v>488.62026800421984</v>
      </c>
      <c r="D82" s="53">
        <f>+'8.คำนวณ'!N56</f>
        <v>175.59343963427048</v>
      </c>
      <c r="E82" s="53">
        <f>+'8.คำนวณ'!O56</f>
        <v>76.728311490399278</v>
      </c>
      <c r="F82" s="53">
        <f>+'8.คำนวณ'!P56</f>
        <v>613.70603705752217</v>
      </c>
      <c r="G82" s="53">
        <f>+'8.คำนวณ'!Q56</f>
        <v>3.3610088989796183</v>
      </c>
      <c r="H82" s="53">
        <f>+'8.คำนวณ'!R56</f>
        <v>8.1337743678070922</v>
      </c>
      <c r="I82" s="53">
        <f>+'8.คำนวณ'!S56</f>
        <v>269.24496751744431</v>
      </c>
      <c r="J82" s="14" t="str">
        <f t="shared" si="160"/>
        <v>นาแก,รพช.</v>
      </c>
      <c r="K82" s="50">
        <f>+(C82-C83)*100/C83</f>
        <v>-2.1456375170940563</v>
      </c>
      <c r="L82" s="50">
        <f t="shared" ref="L82:Q82" si="176">+(D82-D83)*100/D83</f>
        <v>21.032168646953547</v>
      </c>
      <c r="M82" s="50">
        <f t="shared" si="176"/>
        <v>-69.410719076820897</v>
      </c>
      <c r="N82" s="50">
        <f t="shared" si="176"/>
        <v>-39.542600082584308</v>
      </c>
      <c r="O82" s="50">
        <f t="shared" si="176"/>
        <v>34.843632670147848</v>
      </c>
      <c r="P82" s="50">
        <f t="shared" si="176"/>
        <v>-46.415853976716562</v>
      </c>
      <c r="Q82" s="50">
        <f t="shared" si="176"/>
        <v>12.950498878604867</v>
      </c>
      <c r="R82" s="14" t="str">
        <f t="shared" si="162"/>
        <v>นาแก,รพช.</v>
      </c>
      <c r="S82" s="15">
        <f t="shared" si="163"/>
        <v>-2.1456375170940564E-2</v>
      </c>
      <c r="T82" s="15">
        <f t="shared" si="168"/>
        <v>0.21032168646953547</v>
      </c>
      <c r="U82" s="15">
        <f t="shared" si="168"/>
        <v>-0.69410719076820893</v>
      </c>
      <c r="V82" s="15">
        <f t="shared" si="168"/>
        <v>-0.39542600082584306</v>
      </c>
      <c r="W82" s="15">
        <f t="shared" si="168"/>
        <v>0.3484363267014785</v>
      </c>
      <c r="X82" s="15">
        <f t="shared" si="168"/>
        <v>-0.46415853976716565</v>
      </c>
      <c r="Y82" s="15">
        <f t="shared" si="168"/>
        <v>0.12950498878604866</v>
      </c>
      <c r="Z82" s="14" t="str">
        <f t="shared" si="165"/>
        <v>นาแก,รพช.</v>
      </c>
      <c r="AA82" s="16" t="str">
        <f>+IF(AND(C82&gt;C85),"OK","Not OK")</f>
        <v>OK</v>
      </c>
      <c r="AB82" s="16" t="str">
        <f t="shared" ref="AB82:AG82" si="177">+IF(AND(D82&gt;D85),"OK","Not OK")</f>
        <v>OK</v>
      </c>
      <c r="AC82" s="16" t="str">
        <f t="shared" si="177"/>
        <v>Not OK</v>
      </c>
      <c r="AD82" s="16" t="str">
        <f t="shared" si="177"/>
        <v>OK</v>
      </c>
      <c r="AE82" s="16" t="str">
        <f t="shared" si="177"/>
        <v>OK</v>
      </c>
      <c r="AF82" s="16" t="str">
        <f t="shared" si="177"/>
        <v>OK</v>
      </c>
      <c r="AG82" s="16" t="str">
        <f t="shared" si="177"/>
        <v>OK</v>
      </c>
    </row>
    <row r="83" spans="1:33" ht="13.5" customHeight="1">
      <c r="B83" s="18" t="s">
        <v>144</v>
      </c>
      <c r="C83" s="19">
        <f t="shared" ref="C83:I83" si="178">AVERAGE(C77:C82)</f>
        <v>499.33416927587291</v>
      </c>
      <c r="D83" s="19">
        <f t="shared" si="178"/>
        <v>145.0799746854658</v>
      </c>
      <c r="E83" s="19">
        <f t="shared" si="178"/>
        <v>250.83398227991106</v>
      </c>
      <c r="F83" s="19">
        <f t="shared" si="178"/>
        <v>1015.1049133701408</v>
      </c>
      <c r="G83" s="19">
        <f t="shared" si="178"/>
        <v>2.4925232526190242</v>
      </c>
      <c r="H83" s="19">
        <f t="shared" si="178"/>
        <v>15.179442001880176</v>
      </c>
      <c r="I83" s="19">
        <f t="shared" si="178"/>
        <v>238.37430572734266</v>
      </c>
    </row>
    <row r="84" spans="1:33" ht="13.5" customHeight="1">
      <c r="B84" s="20" t="s">
        <v>268</v>
      </c>
      <c r="C84" s="21">
        <f t="shared" ref="C84:I84" si="179">+STDEV(C77:C82)</f>
        <v>153.08022214935193</v>
      </c>
      <c r="D84" s="21">
        <f t="shared" si="179"/>
        <v>62.371830646437949</v>
      </c>
      <c r="E84" s="21">
        <f t="shared" si="179"/>
        <v>127.3524549870654</v>
      </c>
      <c r="F84" s="21">
        <f t="shared" si="179"/>
        <v>668.60769780969963</v>
      </c>
      <c r="G84" s="21">
        <f t="shared" si="179"/>
        <v>1.244033107394082</v>
      </c>
      <c r="H84" s="21">
        <f t="shared" si="179"/>
        <v>9.5393260379609259</v>
      </c>
      <c r="I84" s="21">
        <f t="shared" si="179"/>
        <v>23.953106856370873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346.25394712652098</v>
      </c>
      <c r="D85" s="21">
        <f t="shared" ref="D85:I85" si="180">+D83-D84</f>
        <v>82.708144039027843</v>
      </c>
      <c r="E85" s="21">
        <f t="shared" si="180"/>
        <v>123.48152729284566</v>
      </c>
      <c r="F85" s="21">
        <f t="shared" si="180"/>
        <v>346.49721556044119</v>
      </c>
      <c r="G85" s="21">
        <f t="shared" si="180"/>
        <v>1.2484901452249422</v>
      </c>
      <c r="H85" s="21">
        <f t="shared" si="180"/>
        <v>5.64011596391925</v>
      </c>
      <c r="I85" s="21">
        <f t="shared" si="180"/>
        <v>214.42119887097178</v>
      </c>
    </row>
    <row r="86" spans="1:33" ht="13.5" customHeight="1">
      <c r="B86" s="355" t="s">
        <v>151</v>
      </c>
      <c r="C86" s="356" t="s">
        <v>135</v>
      </c>
      <c r="D86" s="357"/>
      <c r="E86" s="357"/>
      <c r="F86" s="357"/>
      <c r="G86" s="357"/>
      <c r="H86" s="357"/>
      <c r="I86" s="358"/>
      <c r="J86" s="362" t="s">
        <v>151</v>
      </c>
      <c r="K86" s="352" t="s">
        <v>4</v>
      </c>
      <c r="L86" s="353"/>
      <c r="M86" s="353"/>
      <c r="N86" s="353"/>
      <c r="O86" s="353"/>
      <c r="P86" s="353"/>
      <c r="Q86" s="354"/>
      <c r="R86" s="362" t="s">
        <v>151</v>
      </c>
      <c r="S86" s="359" t="s">
        <v>4</v>
      </c>
      <c r="T86" s="360"/>
      <c r="U86" s="360"/>
      <c r="V86" s="360"/>
      <c r="W86" s="360"/>
      <c r="X86" s="360"/>
      <c r="Y86" s="361"/>
      <c r="Z86" s="362" t="s">
        <v>151</v>
      </c>
      <c r="AA86" s="356" t="s">
        <v>136</v>
      </c>
      <c r="AB86" s="357"/>
      <c r="AC86" s="357"/>
      <c r="AD86" s="357"/>
      <c r="AE86" s="357"/>
      <c r="AF86" s="357"/>
      <c r="AG86" s="358"/>
    </row>
    <row r="87" spans="1:33" ht="13.5" customHeight="1">
      <c r="B87" s="355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363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363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363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312" t="s">
        <v>45</v>
      </c>
      <c r="B88" s="14" t="str">
        <f>+'8.คำนวณ'!G57</f>
        <v>กุดจับ,รพช.</v>
      </c>
      <c r="C88" s="53">
        <f>+'8.คำนวณ'!M57</f>
        <v>420.64824373321835</v>
      </c>
      <c r="D88" s="53">
        <f>+'8.คำนวณ'!N57</f>
        <v>174.66310644219274</v>
      </c>
      <c r="E88" s="53">
        <f>+'8.คำนวณ'!O57</f>
        <v>389.88870080406264</v>
      </c>
      <c r="F88" s="53">
        <f>+'8.คำนวณ'!P57</f>
        <v>1068.0475600195982</v>
      </c>
      <c r="G88" s="53">
        <f>+'8.คำนวณ'!Q57</f>
        <v>4.4825995133373127</v>
      </c>
      <c r="H88" s="53">
        <f>+'8.คำนวณ'!R57</f>
        <v>10.267174754755674</v>
      </c>
      <c r="I88" s="53">
        <f>+'8.คำนวณ'!S57</f>
        <v>232.22004448973993</v>
      </c>
      <c r="J88" s="14" t="str">
        <f>+B88</f>
        <v>กุดจับ,รพช.</v>
      </c>
      <c r="K88" s="50">
        <f>+(C88-C93)*100/C93</f>
        <v>-15.381590765569104</v>
      </c>
      <c r="L88" s="50">
        <f t="shared" ref="L88:Q88" si="181">+(D88-D93)*100/D93</f>
        <v>-23.022936045639142</v>
      </c>
      <c r="M88" s="50">
        <f t="shared" si="181"/>
        <v>21.726454392984401</v>
      </c>
      <c r="N88" s="50">
        <f t="shared" si="181"/>
        <v>-32.249081951605682</v>
      </c>
      <c r="O88" s="50">
        <f t="shared" si="181"/>
        <v>68.920962063718193</v>
      </c>
      <c r="P88" s="50">
        <f t="shared" si="181"/>
        <v>-34.444614600026398</v>
      </c>
      <c r="Q88" s="50">
        <f t="shared" si="181"/>
        <v>-11.388709873794093</v>
      </c>
      <c r="R88" s="14" t="str">
        <f>+J88</f>
        <v>กุดจับ,รพช.</v>
      </c>
      <c r="S88" s="15">
        <f>+K88/100</f>
        <v>-0.15381590765569103</v>
      </c>
      <c r="T88" s="15">
        <f t="shared" ref="T88:Y88" si="182">+L88/100</f>
        <v>-0.23022936045639142</v>
      </c>
      <c r="U88" s="15">
        <f t="shared" si="182"/>
        <v>0.21726454392984401</v>
      </c>
      <c r="V88" s="15">
        <f t="shared" si="182"/>
        <v>-0.32249081951605679</v>
      </c>
      <c r="W88" s="15">
        <f t="shared" si="182"/>
        <v>0.68920962063718194</v>
      </c>
      <c r="X88" s="15">
        <f t="shared" si="182"/>
        <v>-0.34444614600026396</v>
      </c>
      <c r="Y88" s="15">
        <f t="shared" si="182"/>
        <v>-0.11388709873794094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G88" si="183">+IF(AND(D88&gt;D95),"OK","Not OK")</f>
        <v>OK</v>
      </c>
      <c r="AC88" s="16" t="str">
        <f t="shared" si="183"/>
        <v>OK</v>
      </c>
      <c r="AD88" s="16" t="str">
        <f t="shared" si="183"/>
        <v>OK</v>
      </c>
      <c r="AE88" s="16" t="str">
        <f t="shared" si="183"/>
        <v>OK</v>
      </c>
      <c r="AF88" s="16" t="str">
        <f t="shared" si="183"/>
        <v>OK</v>
      </c>
      <c r="AG88" s="16" t="str">
        <f t="shared" si="183"/>
        <v>Not OK</v>
      </c>
    </row>
    <row r="89" spans="1:33" ht="13.5" customHeight="1">
      <c r="A89" s="312" t="s">
        <v>45</v>
      </c>
      <c r="B89" s="14" t="str">
        <f>+'8.คำนวณ'!G58</f>
        <v>หนองวัวซอ,รพช.</v>
      </c>
      <c r="C89" s="53">
        <f>+'8.คำนวณ'!M58</f>
        <v>412.61026839087469</v>
      </c>
      <c r="D89" s="53">
        <f>+'8.คำนวณ'!N58</f>
        <v>146.73654080761253</v>
      </c>
      <c r="E89" s="53">
        <f>+'8.คำนวณ'!O58</f>
        <v>266.15055588762704</v>
      </c>
      <c r="F89" s="53">
        <f>+'8.คำนวณ'!P58</f>
        <v>1145.4598070739551</v>
      </c>
      <c r="G89" s="53">
        <f>+'8.คำนวณ'!Q58</f>
        <v>1.2154751973304241</v>
      </c>
      <c r="H89" s="53">
        <f>+'8.คำนวณ'!R58</f>
        <v>12.761376820894565</v>
      </c>
      <c r="I89" s="53">
        <f>+'8.คำนวณ'!S58</f>
        <v>237.32937314464641</v>
      </c>
      <c r="J89" s="14" t="str">
        <f>+B89</f>
        <v>หนองวัวซอ,รพช.</v>
      </c>
      <c r="K89" s="50">
        <f>+(C89-C93)*100/C93</f>
        <v>-16.998525335171323</v>
      </c>
      <c r="L89" s="50">
        <f t="shared" ref="L89:Q89" si="184">+(D89-D93)*100/D93</f>
        <v>-35.330658452890688</v>
      </c>
      <c r="M89" s="50">
        <f t="shared" si="184"/>
        <v>-16.905610662454222</v>
      </c>
      <c r="N89" s="50">
        <f t="shared" si="184"/>
        <v>-27.338485268040817</v>
      </c>
      <c r="O89" s="50">
        <f t="shared" si="184"/>
        <v>-54.196390044047902</v>
      </c>
      <c r="P89" s="50">
        <f t="shared" si="184"/>
        <v>-18.519262045234267</v>
      </c>
      <c r="Q89" s="50">
        <f t="shared" si="184"/>
        <v>-9.4390754019513388</v>
      </c>
      <c r="R89" s="14" t="str">
        <f>+J89</f>
        <v>หนองวัวซอ,รพช.</v>
      </c>
      <c r="S89" s="15">
        <f>+K89/100</f>
        <v>-0.16998525335171322</v>
      </c>
      <c r="T89" s="15">
        <f t="shared" ref="T89:Y92" si="185">+L89/100</f>
        <v>-0.3533065845289069</v>
      </c>
      <c r="U89" s="15">
        <f t="shared" si="185"/>
        <v>-0.16905610662454224</v>
      </c>
      <c r="V89" s="15">
        <f t="shared" si="185"/>
        <v>-0.27338485268040819</v>
      </c>
      <c r="W89" s="15">
        <f t="shared" si="185"/>
        <v>-0.54196390044047904</v>
      </c>
      <c r="X89" s="15">
        <f t="shared" si="185"/>
        <v>-0.18519262045234267</v>
      </c>
      <c r="Y89" s="15">
        <f t="shared" si="185"/>
        <v>-9.4390754019513384E-2</v>
      </c>
      <c r="Z89" s="14" t="str">
        <f>+R89</f>
        <v>หนองวัวซอ,รพช.</v>
      </c>
      <c r="AA89" s="16" t="str">
        <f>+IF(AND(C89&gt;C95),"OK","Not OK")</f>
        <v>OK</v>
      </c>
      <c r="AB89" s="16" t="str">
        <f t="shared" ref="AB89:AG89" si="186">+IF(AND(D89&gt;D95),"OK","Not OK")</f>
        <v>Not OK</v>
      </c>
      <c r="AC89" s="16" t="str">
        <f t="shared" si="186"/>
        <v>OK</v>
      </c>
      <c r="AD89" s="16" t="str">
        <f t="shared" si="186"/>
        <v>OK</v>
      </c>
      <c r="AE89" s="16" t="str">
        <f t="shared" si="186"/>
        <v>Not OK</v>
      </c>
      <c r="AF89" s="16" t="str">
        <f t="shared" si="186"/>
        <v>OK</v>
      </c>
      <c r="AG89" s="16" t="str">
        <f t="shared" si="186"/>
        <v>OK</v>
      </c>
    </row>
    <row r="90" spans="1:33" ht="13.5" customHeight="1">
      <c r="A90" s="312" t="s">
        <v>45</v>
      </c>
      <c r="B90" s="14" t="str">
        <f>+'8.คำนวณ'!G59</f>
        <v>วังสามหมอ,รพช.</v>
      </c>
      <c r="C90" s="53">
        <f>+'8.คำนวณ'!M59</f>
        <v>523.20311611648685</v>
      </c>
      <c r="D90" s="53">
        <f>+'8.คำนวณ'!N59</f>
        <v>251.26831612574654</v>
      </c>
      <c r="E90" s="53">
        <f>+'8.คำนวณ'!O59</f>
        <v>214.10160045402952</v>
      </c>
      <c r="F90" s="53">
        <f>+'8.คำนวณ'!P59</f>
        <v>2090.1682954545449</v>
      </c>
      <c r="G90" s="53">
        <f>+'8.คำนวณ'!Q59</f>
        <v>2.5239306318915782</v>
      </c>
      <c r="H90" s="53">
        <f>+'8.คำนวณ'!R59</f>
        <v>18.866367391526985</v>
      </c>
      <c r="I90" s="53">
        <f>+'8.คำนวณ'!S59</f>
        <v>274.29082364924301</v>
      </c>
      <c r="J90" s="14" t="str">
        <f>+B90</f>
        <v>วังสามหมอ,รพช.</v>
      </c>
      <c r="K90" s="50">
        <f>+(C90-C93)*100/C93</f>
        <v>5.2485444830544248</v>
      </c>
      <c r="L90" s="50">
        <f t="shared" ref="L90:Q90" si="187">+(D90-D93)*100/D93</f>
        <v>10.738310076476461</v>
      </c>
      <c r="M90" s="50">
        <f t="shared" si="187"/>
        <v>-33.155722006343332</v>
      </c>
      <c r="N90" s="50">
        <f t="shared" si="187"/>
        <v>32.588497173379075</v>
      </c>
      <c r="O90" s="50">
        <f t="shared" si="187"/>
        <v>-4.8889401668189132</v>
      </c>
      <c r="P90" s="50">
        <f t="shared" si="187"/>
        <v>20.460790333404432</v>
      </c>
      <c r="Q90" s="50">
        <f t="shared" si="187"/>
        <v>4.6647967308133067</v>
      </c>
      <c r="R90" s="14" t="str">
        <f>+J90</f>
        <v>วังสามหมอ,รพช.</v>
      </c>
      <c r="S90" s="15">
        <f>+K90/100</f>
        <v>5.2485444830544251E-2</v>
      </c>
      <c r="T90" s="15">
        <f t="shared" si="185"/>
        <v>0.10738310076476461</v>
      </c>
      <c r="U90" s="15">
        <f t="shared" si="185"/>
        <v>-0.3315572200634333</v>
      </c>
      <c r="V90" s="15">
        <f t="shared" si="185"/>
        <v>0.32588497173379077</v>
      </c>
      <c r="W90" s="15">
        <f t="shared" si="185"/>
        <v>-4.8889401668189135E-2</v>
      </c>
      <c r="X90" s="15">
        <f t="shared" si="185"/>
        <v>0.20460790333404433</v>
      </c>
      <c r="Y90" s="15">
        <f t="shared" si="185"/>
        <v>4.6647967308133066E-2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8">+IF(AND(D90&gt;D95),"OK","Not OK")</f>
        <v>OK</v>
      </c>
      <c r="AC90" s="16" t="str">
        <f t="shared" si="188"/>
        <v>OK</v>
      </c>
      <c r="AD90" s="16" t="str">
        <f t="shared" si="188"/>
        <v>OK</v>
      </c>
      <c r="AE90" s="16" t="str">
        <f t="shared" si="188"/>
        <v>OK</v>
      </c>
      <c r="AF90" s="16" t="str">
        <f t="shared" si="188"/>
        <v>OK</v>
      </c>
      <c r="AG90" s="16" t="str">
        <f t="shared" si="188"/>
        <v>OK</v>
      </c>
    </row>
    <row r="91" spans="1:33" ht="13.5" customHeight="1">
      <c r="A91" s="312" t="s">
        <v>45</v>
      </c>
      <c r="B91" s="14" t="str">
        <f>+'8.คำนวณ'!G60</f>
        <v>น้ำโสม,รพช.</v>
      </c>
      <c r="C91" s="53">
        <f>+'8.คำนวณ'!M60</f>
        <v>448.07042828706579</v>
      </c>
      <c r="D91" s="53">
        <f>+'8.คำนวณ'!N60</f>
        <v>271.87765779842044</v>
      </c>
      <c r="E91" s="53">
        <f>+'8.คำนวณ'!O60</f>
        <v>599.18719191919183</v>
      </c>
      <c r="F91" s="53">
        <f>+'8.คำนวณ'!P60</f>
        <v>2601.9523712948512</v>
      </c>
      <c r="G91" s="53">
        <f>+'8.คำนวณ'!Q60</f>
        <v>2.8717620777271873</v>
      </c>
      <c r="H91" s="53">
        <f>+'8.คำนวณ'!R60</f>
        <v>27.022217390562918</v>
      </c>
      <c r="I91" s="53">
        <f>+'8.คำนวณ'!S60</f>
        <v>289.93986430084971</v>
      </c>
      <c r="J91" s="14" t="str">
        <f>+B91</f>
        <v>น้ำโสม,รพช.</v>
      </c>
      <c r="K91" s="50">
        <f>+(C91-C93)*100/C93</f>
        <v>-9.8652914127273981</v>
      </c>
      <c r="L91" s="50">
        <f t="shared" ref="L91:Q91" si="189">+(D91-D93)*100/D93</f>
        <v>19.821204823454703</v>
      </c>
      <c r="M91" s="50">
        <f t="shared" si="189"/>
        <v>87.071162204995844</v>
      </c>
      <c r="N91" s="50">
        <f t="shared" si="189"/>
        <v>65.053194700606753</v>
      </c>
      <c r="O91" s="50">
        <f t="shared" si="189"/>
        <v>8.2186377668656174</v>
      </c>
      <c r="P91" s="50">
        <f t="shared" si="189"/>
        <v>72.535475212370258</v>
      </c>
      <c r="Q91" s="50">
        <f t="shared" si="189"/>
        <v>10.636209252171163</v>
      </c>
      <c r="R91" s="14" t="str">
        <f>+J91</f>
        <v>น้ำโสม,รพช.</v>
      </c>
      <c r="S91" s="15">
        <f>+K91/100</f>
        <v>-9.8652914127273977E-2</v>
      </c>
      <c r="T91" s="15">
        <f t="shared" si="185"/>
        <v>0.19821204823454702</v>
      </c>
      <c r="U91" s="15">
        <f t="shared" si="185"/>
        <v>0.87071162204995844</v>
      </c>
      <c r="V91" s="15">
        <f t="shared" si="185"/>
        <v>0.65053194700606753</v>
      </c>
      <c r="W91" s="15">
        <f t="shared" si="185"/>
        <v>8.2186377668656177E-2</v>
      </c>
      <c r="X91" s="15">
        <f t="shared" si="185"/>
        <v>0.7253547521237026</v>
      </c>
      <c r="Y91" s="15">
        <f t="shared" si="185"/>
        <v>0.10636209252171164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0">+IF(AND(D91&gt;D95),"OK","Not OK")</f>
        <v>OK</v>
      </c>
      <c r="AC91" s="16" t="str">
        <f t="shared" si="190"/>
        <v>OK</v>
      </c>
      <c r="AD91" s="16" t="str">
        <f t="shared" si="190"/>
        <v>OK</v>
      </c>
      <c r="AE91" s="16" t="str">
        <f t="shared" si="190"/>
        <v>OK</v>
      </c>
      <c r="AF91" s="16" t="str">
        <f t="shared" si="190"/>
        <v>OK</v>
      </c>
      <c r="AG91" s="16" t="str">
        <f t="shared" si="190"/>
        <v>OK</v>
      </c>
    </row>
    <row r="92" spans="1:33" ht="13.5" customHeight="1">
      <c r="A92" s="312" t="s">
        <v>53</v>
      </c>
      <c r="B92" s="14" t="str">
        <f>+'8.คำนวณ'!G61</f>
        <v>ผาขาว,รพช.</v>
      </c>
      <c r="C92" s="53">
        <f>+'8.คำนวณ'!M61</f>
        <v>681.02780886662242</v>
      </c>
      <c r="D92" s="53">
        <f>+'8.คำนวณ'!N61</f>
        <v>289.96833317578853</v>
      </c>
      <c r="E92" s="53">
        <f>+'8.คำนวณ'!O61</f>
        <v>132.16729863221883</v>
      </c>
      <c r="F92" s="53">
        <f>+'8.คำนวณ'!P61</f>
        <v>976.53497431506855</v>
      </c>
      <c r="G92" s="53">
        <f>+'8.คำนวณ'!Q61</f>
        <v>2.1745666531556234</v>
      </c>
      <c r="H92" s="53">
        <f>+'8.คำนวณ'!R61</f>
        <v>9.3920268949238217</v>
      </c>
      <c r="I92" s="53">
        <f>+'8.คำนวณ'!S61</f>
        <v>276.5497866843117</v>
      </c>
      <c r="J92" s="14" t="str">
        <f>+B92</f>
        <v>ผาขาว,รพช.</v>
      </c>
      <c r="K92" s="50">
        <f>+(C92-C93)*100/C93</f>
        <v>36.996863030413344</v>
      </c>
      <c r="L92" s="50">
        <f t="shared" ref="L92:Q92" si="191">+(D92-D93)*100/D93</f>
        <v>27.794079598598668</v>
      </c>
      <c r="M92" s="50">
        <f t="shared" si="191"/>
        <v>-58.736283929182555</v>
      </c>
      <c r="N92" s="50">
        <f t="shared" si="191"/>
        <v>-38.054124654339333</v>
      </c>
      <c r="O92" s="50">
        <f t="shared" si="191"/>
        <v>-18.054269619716894</v>
      </c>
      <c r="P92" s="50">
        <f t="shared" si="191"/>
        <v>-40.032388900514022</v>
      </c>
      <c r="Q92" s="50">
        <f t="shared" si="191"/>
        <v>5.5267792927608834</v>
      </c>
      <c r="R92" s="14" t="str">
        <f>+J92</f>
        <v>ผาขาว,รพช.</v>
      </c>
      <c r="S92" s="15">
        <f>+K92/100</f>
        <v>0.36996863030413346</v>
      </c>
      <c r="T92" s="15">
        <f t="shared" si="185"/>
        <v>0.2779407959859867</v>
      </c>
      <c r="U92" s="15">
        <f t="shared" si="185"/>
        <v>-0.58736283929182553</v>
      </c>
      <c r="V92" s="15">
        <f t="shared" si="185"/>
        <v>-0.38054124654339333</v>
      </c>
      <c r="W92" s="15">
        <f t="shared" si="185"/>
        <v>-0.18054269619716895</v>
      </c>
      <c r="X92" s="15">
        <f t="shared" si="185"/>
        <v>-0.40032388900514021</v>
      </c>
      <c r="Y92" s="15">
        <f t="shared" si="185"/>
        <v>5.5267792927608833E-2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2">+IF(AND(D92&gt;D95),"OK","Not OK")</f>
        <v>OK</v>
      </c>
      <c r="AC92" s="16" t="str">
        <f t="shared" si="192"/>
        <v>Not OK</v>
      </c>
      <c r="AD92" s="16" t="str">
        <f t="shared" si="192"/>
        <v>OK</v>
      </c>
      <c r="AE92" s="16" t="str">
        <f t="shared" si="192"/>
        <v>OK</v>
      </c>
      <c r="AF92" s="16" t="str">
        <f t="shared" si="192"/>
        <v>OK</v>
      </c>
      <c r="AG92" s="16" t="str">
        <f t="shared" si="192"/>
        <v>OK</v>
      </c>
    </row>
    <row r="93" spans="1:33" ht="13.5" customHeight="1">
      <c r="B93" s="18" t="s">
        <v>144</v>
      </c>
      <c r="C93" s="19">
        <f t="shared" ref="C93:I93" si="193">AVERAGE(C88:C92)</f>
        <v>497.11197307885368</v>
      </c>
      <c r="D93" s="19">
        <f t="shared" si="193"/>
        <v>226.90279086995216</v>
      </c>
      <c r="E93" s="19">
        <f t="shared" si="193"/>
        <v>320.29906953942589</v>
      </c>
      <c r="F93" s="19">
        <f t="shared" si="193"/>
        <v>1576.4326016316036</v>
      </c>
      <c r="G93" s="19">
        <f t="shared" si="193"/>
        <v>2.6536668146884246</v>
      </c>
      <c r="H93" s="19">
        <f t="shared" si="193"/>
        <v>15.661832650532792</v>
      </c>
      <c r="I93" s="19">
        <f t="shared" si="193"/>
        <v>262.06597845375819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4">STDEV(C88:C92)</f>
        <v>111.68940808633687</v>
      </c>
      <c r="D94" s="21">
        <f t="shared" si="194"/>
        <v>62.748092362881543</v>
      </c>
      <c r="E94" s="21">
        <f t="shared" si="194"/>
        <v>181.81366063884212</v>
      </c>
      <c r="F94" s="21">
        <f t="shared" si="194"/>
        <v>727.95693975014365</v>
      </c>
      <c r="G94" s="21">
        <f t="shared" si="194"/>
        <v>1.1945003066233739</v>
      </c>
      <c r="H94" s="21">
        <f t="shared" si="194"/>
        <v>7.3510683984195166</v>
      </c>
      <c r="I94" s="21">
        <f t="shared" si="194"/>
        <v>25.684920038482804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385.42256499251681</v>
      </c>
      <c r="D95" s="21">
        <f t="shared" ref="D95:I95" si="195">+D93-D94</f>
        <v>164.15469850707061</v>
      </c>
      <c r="E95" s="21">
        <f t="shared" si="195"/>
        <v>138.48540890058376</v>
      </c>
      <c r="F95" s="21">
        <f t="shared" si="195"/>
        <v>848.47566188145993</v>
      </c>
      <c r="G95" s="21">
        <f t="shared" si="195"/>
        <v>1.4591665080650507</v>
      </c>
      <c r="H95" s="21">
        <f t="shared" si="195"/>
        <v>8.3107642521132767</v>
      </c>
      <c r="I95" s="21">
        <f t="shared" si="195"/>
        <v>236.38105841527539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355" t="s">
        <v>152</v>
      </c>
      <c r="C96" s="356" t="s">
        <v>135</v>
      </c>
      <c r="D96" s="357"/>
      <c r="E96" s="357"/>
      <c r="F96" s="357"/>
      <c r="G96" s="357"/>
      <c r="H96" s="357"/>
      <c r="I96" s="358"/>
      <c r="J96" s="355" t="s">
        <v>152</v>
      </c>
      <c r="K96" s="352" t="s">
        <v>4</v>
      </c>
      <c r="L96" s="353"/>
      <c r="M96" s="353"/>
      <c r="N96" s="353"/>
      <c r="O96" s="353"/>
      <c r="P96" s="353"/>
      <c r="Q96" s="354"/>
      <c r="R96" s="355" t="s">
        <v>152</v>
      </c>
      <c r="S96" s="359" t="s">
        <v>4</v>
      </c>
      <c r="T96" s="360"/>
      <c r="U96" s="360"/>
      <c r="V96" s="360"/>
      <c r="W96" s="360"/>
      <c r="X96" s="360"/>
      <c r="Y96" s="361"/>
      <c r="Z96" s="355" t="s">
        <v>152</v>
      </c>
      <c r="AA96" s="356" t="s">
        <v>136</v>
      </c>
      <c r="AB96" s="357"/>
      <c r="AC96" s="357"/>
      <c r="AD96" s="357"/>
      <c r="AE96" s="357"/>
      <c r="AF96" s="357"/>
      <c r="AG96" s="358"/>
    </row>
    <row r="97" spans="1:33" ht="13.5" customHeight="1">
      <c r="B97" s="355"/>
      <c r="C97" s="12" t="s">
        <v>137</v>
      </c>
      <c r="D97" s="13" t="s">
        <v>253</v>
      </c>
      <c r="E97" s="12" t="s">
        <v>139</v>
      </c>
      <c r="F97" s="12" t="s">
        <v>140</v>
      </c>
      <c r="G97" s="12" t="s">
        <v>141</v>
      </c>
      <c r="H97" s="12" t="s">
        <v>142</v>
      </c>
      <c r="I97" s="12" t="s">
        <v>143</v>
      </c>
      <c r="J97" s="355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355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355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312" t="s">
        <v>88</v>
      </c>
      <c r="B98" s="14" t="str">
        <f>+'8.คำนวณ'!G62</f>
        <v>นากลาง,รพช.</v>
      </c>
      <c r="C98" s="53">
        <f>+'8.คำนวณ'!M62</f>
        <v>434.21249609487995</v>
      </c>
      <c r="D98" s="53">
        <f>+'8.คำนวณ'!N62</f>
        <v>80.733256870118595</v>
      </c>
      <c r="E98" s="53">
        <f>+'8.คำนวณ'!O62</f>
        <v>81.055859865342924</v>
      </c>
      <c r="F98" s="53">
        <f>+'8.คำนวณ'!P62</f>
        <v>668.82103818615758</v>
      </c>
      <c r="G98" s="53">
        <f>+'8.คำนวณ'!Q62</f>
        <v>0.31257449990247288</v>
      </c>
      <c r="H98" s="53">
        <f>+'8.คำนวณ'!R62</f>
        <v>12.809304631455754</v>
      </c>
      <c r="I98" s="53">
        <f>+'8.คำนวณ'!S62</f>
        <v>208.25432412496386</v>
      </c>
      <c r="J98" s="14" t="str">
        <f t="shared" ref="J98:J103" si="196">+B98</f>
        <v>นากลาง,รพช.</v>
      </c>
      <c r="K98" s="50">
        <f>+(C98-C104)*100/C104</f>
        <v>-28.837528670989009</v>
      </c>
      <c r="L98" s="50">
        <f t="shared" ref="L98:Q98" si="197">+(D98-D104)*100/D104</f>
        <v>-50.643327705425421</v>
      </c>
      <c r="M98" s="50">
        <f t="shared" si="197"/>
        <v>-82.483220219459966</v>
      </c>
      <c r="N98" s="50">
        <f t="shared" si="197"/>
        <v>-59.413022169013438</v>
      </c>
      <c r="O98" s="50">
        <f t="shared" si="197"/>
        <v>-88.792652077228283</v>
      </c>
      <c r="P98" s="50">
        <f t="shared" si="197"/>
        <v>-50.599742899306662</v>
      </c>
      <c r="Q98" s="50">
        <f t="shared" si="197"/>
        <v>-18.68755046626973</v>
      </c>
      <c r="R98" s="14" t="str">
        <f t="shared" ref="R98:R103" si="198">+J98</f>
        <v>นากลาง,รพช.</v>
      </c>
      <c r="S98" s="15">
        <f t="shared" ref="S98:S103" si="199">+K98/100</f>
        <v>-0.2883752867098901</v>
      </c>
      <c r="T98" s="15">
        <f t="shared" ref="T98:Y103" si="200">+L98/100</f>
        <v>-0.50643327705425423</v>
      </c>
      <c r="U98" s="15">
        <f t="shared" si="200"/>
        <v>-0.82483220219459963</v>
      </c>
      <c r="V98" s="15">
        <f t="shared" si="200"/>
        <v>-0.59413022169013441</v>
      </c>
      <c r="W98" s="15">
        <f t="shared" si="200"/>
        <v>-0.88792652077228285</v>
      </c>
      <c r="X98" s="15">
        <f t="shared" si="200"/>
        <v>-0.50599742899306666</v>
      </c>
      <c r="Y98" s="15">
        <f t="shared" si="200"/>
        <v>-0.18687550466269731</v>
      </c>
      <c r="Z98" s="14" t="str">
        <f t="shared" ref="Z98:Z103" si="201">+R98</f>
        <v>นากลาง,รพช.</v>
      </c>
      <c r="AA98" s="16" t="str">
        <f>+IF(AND(C98&gt;C106),"OK","Not OK")</f>
        <v>Not OK</v>
      </c>
      <c r="AB98" s="16" t="str">
        <f t="shared" ref="AB98:AG98" si="202">+IF(AND(D98&gt;D106),"OK","Not OK")</f>
        <v>Not OK</v>
      </c>
      <c r="AC98" s="16" t="str">
        <f t="shared" si="202"/>
        <v>Not OK</v>
      </c>
      <c r="AD98" s="16" t="str">
        <f t="shared" si="202"/>
        <v>Not OK</v>
      </c>
      <c r="AE98" s="16" t="str">
        <f t="shared" si="202"/>
        <v>Not OK</v>
      </c>
      <c r="AF98" s="16" t="str">
        <f t="shared" si="202"/>
        <v>OK</v>
      </c>
      <c r="AG98" s="16" t="str">
        <f t="shared" si="202"/>
        <v>OK</v>
      </c>
    </row>
    <row r="99" spans="1:33" ht="13.5" customHeight="1">
      <c r="A99" s="312" t="s">
        <v>53</v>
      </c>
      <c r="B99" s="14" t="str">
        <f>+'8.คำนวณ'!G63</f>
        <v>เชียงคาน,รพช.</v>
      </c>
      <c r="C99" s="53">
        <f>+'8.คำนวณ'!M63</f>
        <v>704.31483836320353</v>
      </c>
      <c r="D99" s="53">
        <f>+'8.คำนวณ'!N63</f>
        <v>75.616201377335045</v>
      </c>
      <c r="E99" s="53">
        <f>+'8.คำนวณ'!O63</f>
        <v>242.02412692589877</v>
      </c>
      <c r="F99" s="53">
        <f>+'8.คำนวณ'!P63</f>
        <v>866.38042027194081</v>
      </c>
      <c r="G99" s="53">
        <f>+'8.คำนวณ'!Q63</f>
        <v>4.7851782209246707</v>
      </c>
      <c r="H99" s="53">
        <f>+'8.คำนวณ'!R63</f>
        <v>42.012950500602038</v>
      </c>
      <c r="I99" s="53">
        <f>+'8.คำนวณ'!S63</f>
        <v>233.17463049933662</v>
      </c>
      <c r="J99" s="14" t="str">
        <f t="shared" si="196"/>
        <v>เชียงคาน,รพช.</v>
      </c>
      <c r="K99" s="50">
        <f>+(C99-C104)*100/C104</f>
        <v>15.429161855965026</v>
      </c>
      <c r="L99" s="50">
        <f t="shared" ref="L99:Q99" si="203">+(D99-D104)*100/D104</f>
        <v>-53.771664661740502</v>
      </c>
      <c r="M99" s="50">
        <f t="shared" si="203"/>
        <v>-47.696769363973964</v>
      </c>
      <c r="N99" s="50">
        <f t="shared" si="203"/>
        <v>-47.42425715832416</v>
      </c>
      <c r="O99" s="50">
        <f t="shared" si="203"/>
        <v>71.572400215326539</v>
      </c>
      <c r="P99" s="50">
        <f t="shared" si="203"/>
        <v>62.026793491331979</v>
      </c>
      <c r="Q99" s="50">
        <f t="shared" si="203"/>
        <v>-8.9574708487374028</v>
      </c>
      <c r="R99" s="14" t="str">
        <f t="shared" si="198"/>
        <v>เชียงคาน,รพช.</v>
      </c>
      <c r="S99" s="15">
        <f t="shared" si="199"/>
        <v>0.15429161855965026</v>
      </c>
      <c r="T99" s="15">
        <f t="shared" si="200"/>
        <v>-0.53771664661740504</v>
      </c>
      <c r="U99" s="15">
        <f t="shared" si="200"/>
        <v>-0.47696769363973962</v>
      </c>
      <c r="V99" s="15">
        <f t="shared" si="200"/>
        <v>-0.47424257158324162</v>
      </c>
      <c r="W99" s="15">
        <f t="shared" si="200"/>
        <v>0.71572400215326537</v>
      </c>
      <c r="X99" s="15">
        <f t="shared" si="200"/>
        <v>0.62026793491331977</v>
      </c>
      <c r="Y99" s="15">
        <f t="shared" si="200"/>
        <v>-8.9574708487374033E-2</v>
      </c>
      <c r="Z99" s="14" t="str">
        <f t="shared" si="201"/>
        <v>เชียงคาน,รพช.</v>
      </c>
      <c r="AA99" s="16" t="str">
        <f>+IF(AND(C99&gt;C106),"OK","Not OK")</f>
        <v>OK</v>
      </c>
      <c r="AB99" s="16" t="str">
        <f t="shared" ref="AB99:AG99" si="204">+IF(AND(D99&gt;D106),"OK","Not OK")</f>
        <v>Not OK</v>
      </c>
      <c r="AC99" s="16" t="str">
        <f t="shared" si="204"/>
        <v>OK</v>
      </c>
      <c r="AD99" s="16" t="str">
        <f t="shared" si="204"/>
        <v>OK</v>
      </c>
      <c r="AE99" s="16" t="str">
        <f t="shared" si="204"/>
        <v>OK</v>
      </c>
      <c r="AF99" s="16" t="str">
        <f t="shared" si="204"/>
        <v>OK</v>
      </c>
      <c r="AG99" s="16" t="str">
        <f t="shared" si="204"/>
        <v>OK</v>
      </c>
    </row>
    <row r="100" spans="1:33" ht="13.5" customHeight="1">
      <c r="A100" s="312" t="s">
        <v>55</v>
      </c>
      <c r="B100" s="14" t="str">
        <f>+'8.คำนวณ'!G64</f>
        <v>โซ่พิสัย,รพช.</v>
      </c>
      <c r="C100" s="53">
        <f>+'8.คำนวณ'!M64</f>
        <v>532.05057231071225</v>
      </c>
      <c r="D100" s="53">
        <f>+'8.คำนวณ'!N64</f>
        <v>194.99141574825688</v>
      </c>
      <c r="E100" s="53">
        <f>+'8.คำนวณ'!O64</f>
        <v>865.24879972565157</v>
      </c>
      <c r="F100" s="53">
        <f>+'8.คำนวณ'!P64</f>
        <v>2132.607683508103</v>
      </c>
      <c r="G100" s="53">
        <f>+'8.คำนวณ'!Q64</f>
        <v>3.4739518573883403</v>
      </c>
      <c r="H100" s="53">
        <f>+'8.คำนวณ'!R64</f>
        <v>10.277581413543079</v>
      </c>
      <c r="I100" s="53">
        <f>+'8.คำนวณ'!S64</f>
        <v>185.66923630564131</v>
      </c>
      <c r="J100" s="14" t="str">
        <f t="shared" si="196"/>
        <v>โซ่พิสัย,รพช.</v>
      </c>
      <c r="K100" s="50">
        <f>+(C100-C104)*100/C104</f>
        <v>-12.802984856125146</v>
      </c>
      <c r="L100" s="50">
        <f t="shared" ref="L100:Q100" si="205">+(D100-D104)*100/D104</f>
        <v>19.208957751139561</v>
      </c>
      <c r="M100" s="50">
        <f t="shared" si="205"/>
        <v>86.986760801130387</v>
      </c>
      <c r="N100" s="50">
        <f t="shared" si="205"/>
        <v>29.415936148592287</v>
      </c>
      <c r="O100" s="50">
        <f t="shared" si="205"/>
        <v>24.558424135231853</v>
      </c>
      <c r="P100" s="50">
        <f t="shared" si="205"/>
        <v>-60.363565485393998</v>
      </c>
      <c r="Q100" s="50">
        <f t="shared" si="205"/>
        <v>-27.505849059779667</v>
      </c>
      <c r="R100" s="14" t="str">
        <f t="shared" si="198"/>
        <v>โซ่พิสัย,รพช.</v>
      </c>
      <c r="S100" s="15">
        <f t="shared" si="199"/>
        <v>-0.12802984856125146</v>
      </c>
      <c r="T100" s="15">
        <f t="shared" si="200"/>
        <v>0.1920895775113956</v>
      </c>
      <c r="U100" s="15">
        <f t="shared" si="200"/>
        <v>0.86986760801130392</v>
      </c>
      <c r="V100" s="15">
        <f t="shared" si="200"/>
        <v>0.29415936148592287</v>
      </c>
      <c r="W100" s="15">
        <f t="shared" si="200"/>
        <v>0.24558424135231852</v>
      </c>
      <c r="X100" s="15">
        <f t="shared" si="200"/>
        <v>-0.60363565485394</v>
      </c>
      <c r="Y100" s="15">
        <f t="shared" si="200"/>
        <v>-0.27505849059779669</v>
      </c>
      <c r="Z100" s="14" t="str">
        <f t="shared" si="201"/>
        <v>โซ่พิสัย,รพช.</v>
      </c>
      <c r="AA100" s="16" t="str">
        <f>+IF(AND(C100&gt;C106),"OK","Not OK")</f>
        <v>OK</v>
      </c>
      <c r="AB100" s="16" t="str">
        <f t="shared" ref="AB100:AG100" si="206">+IF(AND(D100&gt;D106),"OK","Not OK")</f>
        <v>OK</v>
      </c>
      <c r="AC100" s="16" t="str">
        <f t="shared" si="206"/>
        <v>OK</v>
      </c>
      <c r="AD100" s="16" t="str">
        <f t="shared" si="206"/>
        <v>OK</v>
      </c>
      <c r="AE100" s="16" t="str">
        <f t="shared" si="206"/>
        <v>OK</v>
      </c>
      <c r="AF100" s="16" t="str">
        <f t="shared" si="206"/>
        <v>OK</v>
      </c>
      <c r="AG100" s="16" t="str">
        <f t="shared" si="206"/>
        <v>Not OK</v>
      </c>
    </row>
    <row r="101" spans="1:33" ht="13.5" customHeight="1">
      <c r="A101" s="312" t="s">
        <v>49</v>
      </c>
      <c r="B101" s="14" t="str">
        <f>+'8.คำนวณ'!G65</f>
        <v>พระอาจารย์ฝั้นอาจาโร,รพช.</v>
      </c>
      <c r="C101" s="53">
        <f>+'8.คำนวณ'!M65</f>
        <v>572.49765673420734</v>
      </c>
      <c r="D101" s="53">
        <f>+'8.คำนวณ'!N65</f>
        <v>169.87934977537361</v>
      </c>
      <c r="E101" s="53">
        <f>+'8.คำนวณ'!O65</f>
        <v>409.66758324382386</v>
      </c>
      <c r="F101" s="53">
        <f>+'8.คำนวณ'!P65</f>
        <v>1209.8736280254775</v>
      </c>
      <c r="G101" s="53">
        <f>+'8.คำนวณ'!Q65</f>
        <v>2.8088272266979271</v>
      </c>
      <c r="H101" s="53">
        <f>+'8.คำนวณ'!R65</f>
        <v>15.222400044895618</v>
      </c>
      <c r="I101" s="53">
        <f>+'8.คำนวณ'!S65</f>
        <v>309.28094526450906</v>
      </c>
      <c r="J101" s="14" t="str">
        <f t="shared" si="196"/>
        <v>พระอาจารย์ฝั้นอาจาโร,รพช.</v>
      </c>
      <c r="K101" s="50">
        <f>+(C101-C104)*100/C104</f>
        <v>-6.1741694454325122</v>
      </c>
      <c r="L101" s="50">
        <f t="shared" ref="L101:Q101" si="207">+(D101-D104)*100/D104</f>
        <v>3.8565731340129874</v>
      </c>
      <c r="M101" s="50">
        <f t="shared" si="207"/>
        <v>-11.46776000119417</v>
      </c>
      <c r="N101" s="50">
        <f t="shared" si="207"/>
        <v>-26.57959107844696</v>
      </c>
      <c r="O101" s="50">
        <f t="shared" si="207"/>
        <v>0.71040342183922001</v>
      </c>
      <c r="P101" s="50">
        <f t="shared" si="207"/>
        <v>-41.293419311709584</v>
      </c>
      <c r="Q101" s="50">
        <f t="shared" si="207"/>
        <v>20.758074816609291</v>
      </c>
      <c r="R101" s="14" t="str">
        <f t="shared" si="198"/>
        <v>พระอาจารย์ฝั้นอาจาโร,รพช.</v>
      </c>
      <c r="S101" s="15">
        <f t="shared" si="199"/>
        <v>-6.1741694454325119E-2</v>
      </c>
      <c r="T101" s="15">
        <f t="shared" si="200"/>
        <v>3.8565731340129875E-2</v>
      </c>
      <c r="U101" s="15">
        <f t="shared" si="200"/>
        <v>-0.1146776000119417</v>
      </c>
      <c r="V101" s="15">
        <f t="shared" si="200"/>
        <v>-0.26579591078446962</v>
      </c>
      <c r="W101" s="15">
        <f t="shared" si="200"/>
        <v>7.1040342183921997E-3</v>
      </c>
      <c r="X101" s="15">
        <f t="shared" si="200"/>
        <v>-0.41293419311709584</v>
      </c>
      <c r="Y101" s="15">
        <f t="shared" si="200"/>
        <v>0.2075807481660929</v>
      </c>
      <c r="Z101" s="14" t="str">
        <f t="shared" si="201"/>
        <v>พระอาจารย์ฝั้นอาจาโร,รพช.</v>
      </c>
      <c r="AA101" s="16" t="str">
        <f>+IF(AND(C101&gt;C106),"OK","Not OK")</f>
        <v>OK</v>
      </c>
      <c r="AB101" s="16" t="str">
        <f t="shared" ref="AB101:AG101" si="208">+IF(AND(D101&gt;D106),"OK","Not OK")</f>
        <v>OK</v>
      </c>
      <c r="AC101" s="16" t="str">
        <f t="shared" si="208"/>
        <v>OK</v>
      </c>
      <c r="AD101" s="16" t="str">
        <f t="shared" si="208"/>
        <v>OK</v>
      </c>
      <c r="AE101" s="16" t="str">
        <f t="shared" si="208"/>
        <v>OK</v>
      </c>
      <c r="AF101" s="16" t="str">
        <f t="shared" si="208"/>
        <v>OK</v>
      </c>
      <c r="AG101" s="16" t="str">
        <f t="shared" si="208"/>
        <v>OK</v>
      </c>
    </row>
    <row r="102" spans="1:33" ht="13.5" customHeight="1">
      <c r="A102" s="312" t="s">
        <v>49</v>
      </c>
      <c r="B102" s="14" t="str">
        <f>+'8.คำนวณ'!G66</f>
        <v>บ้านม่วง,รพช.</v>
      </c>
      <c r="C102" s="53">
        <f>+'8.คำนวณ'!M66</f>
        <v>788.50869724002814</v>
      </c>
      <c r="D102" s="53">
        <f>+'8.คำนวณ'!N66</f>
        <v>216.22903867003976</v>
      </c>
      <c r="E102" s="53">
        <f>+'8.คำนวณ'!O66</f>
        <v>338.46642227378197</v>
      </c>
      <c r="F102" s="53">
        <f>+'8.คำนวณ'!P66</f>
        <v>3051.7746210916798</v>
      </c>
      <c r="G102" s="53">
        <f>+'8.คำนวณ'!Q66</f>
        <v>4.2807458325687753</v>
      </c>
      <c r="H102" s="53">
        <f>+'8.คำนวณ'!R66</f>
        <v>16.720002258387794</v>
      </c>
      <c r="I102" s="53">
        <f>+'8.คำนวณ'!S66</f>
        <v>248.99096494398265</v>
      </c>
      <c r="J102" s="14" t="str">
        <f t="shared" si="196"/>
        <v>บ้านม่วง,รพช.</v>
      </c>
      <c r="K102" s="50">
        <f>+(C102-C104)*100/C104</f>
        <v>29.227574205414399</v>
      </c>
      <c r="L102" s="50">
        <f t="shared" ref="L102:Q102" si="209">+(D102-D104)*100/D104</f>
        <v>32.192682618730714</v>
      </c>
      <c r="M102" s="50">
        <f t="shared" si="209"/>
        <v>-26.854865373994954</v>
      </c>
      <c r="N102" s="50">
        <f t="shared" si="209"/>
        <v>85.194995102621093</v>
      </c>
      <c r="O102" s="50">
        <f t="shared" si="209"/>
        <v>53.485994313427504</v>
      </c>
      <c r="P102" s="50">
        <f t="shared" si="209"/>
        <v>-35.517779141562961</v>
      </c>
      <c r="Q102" s="50">
        <f t="shared" si="209"/>
        <v>-2.7820173413846732</v>
      </c>
      <c r="R102" s="14" t="str">
        <f t="shared" si="198"/>
        <v>บ้านม่วง,รพช.</v>
      </c>
      <c r="S102" s="15">
        <f t="shared" si="199"/>
        <v>0.29227574205414397</v>
      </c>
      <c r="T102" s="15">
        <f t="shared" si="200"/>
        <v>0.32192682618730717</v>
      </c>
      <c r="U102" s="15">
        <f t="shared" si="200"/>
        <v>-0.26854865373994952</v>
      </c>
      <c r="V102" s="15">
        <f t="shared" si="200"/>
        <v>0.85194995102621096</v>
      </c>
      <c r="W102" s="15">
        <f t="shared" si="200"/>
        <v>0.5348599431342751</v>
      </c>
      <c r="X102" s="15">
        <f t="shared" si="200"/>
        <v>-0.35517779141562961</v>
      </c>
      <c r="Y102" s="15">
        <f t="shared" si="200"/>
        <v>-2.7820173413846731E-2</v>
      </c>
      <c r="Z102" s="14" t="str">
        <f t="shared" si="201"/>
        <v>บ้านม่วง,รพช.</v>
      </c>
      <c r="AA102" s="16" t="str">
        <f>+IF(AND(C102&gt;C106),"OK","Not OK")</f>
        <v>OK</v>
      </c>
      <c r="AB102" s="16" t="str">
        <f t="shared" ref="AB102:AG102" si="210">+IF(AND(D102&gt;D106),"OK","Not OK")</f>
        <v>OK</v>
      </c>
      <c r="AC102" s="16" t="str">
        <f t="shared" si="210"/>
        <v>OK</v>
      </c>
      <c r="AD102" s="16" t="str">
        <f t="shared" si="210"/>
        <v>OK</v>
      </c>
      <c r="AE102" s="16" t="str">
        <f t="shared" si="210"/>
        <v>OK</v>
      </c>
      <c r="AF102" s="16" t="str">
        <f t="shared" si="210"/>
        <v>OK</v>
      </c>
      <c r="AG102" s="16" t="str">
        <f t="shared" si="210"/>
        <v>OK</v>
      </c>
    </row>
    <row r="103" spans="1:33" ht="13.5" customHeight="1">
      <c r="A103" s="312" t="s">
        <v>53</v>
      </c>
      <c r="B103" s="14" t="str">
        <f>+'8.คำนวณ'!G67</f>
        <v>สมเด็จพระยุพราชด่านซ้าย,รพช.</v>
      </c>
      <c r="C103" s="53">
        <f>+'8.คำนวณ'!M67</f>
        <v>629.43948943578005</v>
      </c>
      <c r="D103" s="53">
        <f>+'8.คำนวณ'!N67</f>
        <v>243.97739924643483</v>
      </c>
      <c r="E103" s="53">
        <f>+'8.คำนวณ'!O67</f>
        <v>839.93312824956683</v>
      </c>
      <c r="F103" s="53">
        <f>+'8.คำนวณ'!P67</f>
        <v>1957.7686197511666</v>
      </c>
      <c r="G103" s="53">
        <f>+'8.คำนวณ'!Q67</f>
        <v>1.0728062183798872</v>
      </c>
      <c r="H103" s="53">
        <f>+'8.คำนวณ'!R67</f>
        <v>58.535550214192945</v>
      </c>
      <c r="I103" s="53">
        <f>+'8.คำนวณ'!S67</f>
        <v>351.32686459674727</v>
      </c>
      <c r="J103" s="14" t="str">
        <f t="shared" si="196"/>
        <v>สมเด็จพระยุพราชด่านซ้าย,รพช.</v>
      </c>
      <c r="K103" s="50">
        <f>+(C103-C104)*100/C104</f>
        <v>3.1579469111671776</v>
      </c>
      <c r="L103" s="50">
        <f t="shared" ref="L103:Q103" si="211">+(D103-D104)*100/D104</f>
        <v>49.156778863282632</v>
      </c>
      <c r="M103" s="50">
        <f t="shared" si="211"/>
        <v>81.51585415749264</v>
      </c>
      <c r="N103" s="50">
        <f t="shared" si="211"/>
        <v>18.805939154571156</v>
      </c>
      <c r="O103" s="50">
        <f t="shared" si="211"/>
        <v>-61.534570008596845</v>
      </c>
      <c r="P103" s="50">
        <f t="shared" si="211"/>
        <v>125.74771334664119</v>
      </c>
      <c r="Q103" s="50">
        <f t="shared" si="211"/>
        <v>37.174812899562205</v>
      </c>
      <c r="R103" s="14" t="str">
        <f t="shared" si="198"/>
        <v>สมเด็จพระยุพราชด่านซ้าย,รพช.</v>
      </c>
      <c r="S103" s="15">
        <f t="shared" si="199"/>
        <v>3.1579469111671775E-2</v>
      </c>
      <c r="T103" s="15">
        <f t="shared" si="200"/>
        <v>0.4915677886328263</v>
      </c>
      <c r="U103" s="15">
        <f t="shared" si="200"/>
        <v>0.8151585415749264</v>
      </c>
      <c r="V103" s="15">
        <f t="shared" si="200"/>
        <v>0.18805939154571155</v>
      </c>
      <c r="W103" s="15">
        <f t="shared" si="200"/>
        <v>-0.61534570008596845</v>
      </c>
      <c r="X103" s="15">
        <f t="shared" si="200"/>
        <v>1.2574771334664119</v>
      </c>
      <c r="Y103" s="15">
        <f t="shared" si="200"/>
        <v>0.37174812899562204</v>
      </c>
      <c r="Z103" s="14" t="str">
        <f t="shared" si="201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2">+IF(AND(D103&gt;D106),"OK","Not OK")</f>
        <v>OK</v>
      </c>
      <c r="AC103" s="16" t="str">
        <f t="shared" si="212"/>
        <v>OK</v>
      </c>
      <c r="AD103" s="16" t="str">
        <f t="shared" si="212"/>
        <v>OK</v>
      </c>
      <c r="AE103" s="16" t="str">
        <f t="shared" si="212"/>
        <v>OK</v>
      </c>
      <c r="AF103" s="16" t="str">
        <f t="shared" si="212"/>
        <v>OK</v>
      </c>
      <c r="AG103" s="16" t="str">
        <f t="shared" si="212"/>
        <v>OK</v>
      </c>
    </row>
    <row r="104" spans="1:33" ht="13.5" customHeight="1">
      <c r="B104" s="18" t="s">
        <v>144</v>
      </c>
      <c r="C104" s="19">
        <f>AVERAGE(C98:C103)</f>
        <v>610.17062502980195</v>
      </c>
      <c r="D104" s="19">
        <f t="shared" ref="D104:I104" si="213">AVERAGE(D98:D103)</f>
        <v>163.57111028125979</v>
      </c>
      <c r="E104" s="19">
        <f t="shared" si="213"/>
        <v>462.73265338067768</v>
      </c>
      <c r="F104" s="19">
        <f t="shared" si="213"/>
        <v>1647.8710018057543</v>
      </c>
      <c r="G104" s="19">
        <f t="shared" si="213"/>
        <v>2.7890139759770123</v>
      </c>
      <c r="H104" s="19">
        <f t="shared" si="213"/>
        <v>25.929631510512873</v>
      </c>
      <c r="I104" s="19">
        <f t="shared" si="213"/>
        <v>256.11616095586345</v>
      </c>
    </row>
    <row r="105" spans="1:33" ht="13.5" customHeight="1">
      <c r="B105" s="20" t="s">
        <v>268</v>
      </c>
      <c r="C105" s="21">
        <f>STDEV(C98:C103)</f>
        <v>126.11276569375022</v>
      </c>
      <c r="D105" s="21">
        <f t="shared" ref="D105:I105" si="214">STDEV(D98:D103)</f>
        <v>70.516996768959245</v>
      </c>
      <c r="E105" s="21">
        <f t="shared" si="214"/>
        <v>321.54218153450807</v>
      </c>
      <c r="F105" s="21">
        <f t="shared" si="214"/>
        <v>901.44990056776612</v>
      </c>
      <c r="G105" s="21">
        <f t="shared" si="214"/>
        <v>1.7752515110243627</v>
      </c>
      <c r="H105" s="21">
        <f t="shared" si="214"/>
        <v>19.689646063447761</v>
      </c>
      <c r="I105" s="21">
        <f t="shared" si="214"/>
        <v>62.804743823654178</v>
      </c>
    </row>
    <row r="106" spans="1:33" ht="13.5" customHeight="1">
      <c r="B106" s="20" t="s">
        <v>145</v>
      </c>
      <c r="C106" s="21">
        <f>+C104-C105</f>
        <v>484.05785933605171</v>
      </c>
      <c r="D106" s="21">
        <f t="shared" ref="D106:I106" si="215">+D104-D105</f>
        <v>93.054113512300546</v>
      </c>
      <c r="E106" s="21">
        <f t="shared" si="215"/>
        <v>141.1904718461696</v>
      </c>
      <c r="F106" s="21">
        <f t="shared" si="215"/>
        <v>746.42110123798818</v>
      </c>
      <c r="G106" s="21">
        <f t="shared" si="215"/>
        <v>1.0137624649526495</v>
      </c>
      <c r="H106" s="21">
        <f t="shared" si="215"/>
        <v>6.2399854470651128</v>
      </c>
      <c r="I106" s="21">
        <f t="shared" si="215"/>
        <v>193.31141713220927</v>
      </c>
    </row>
    <row r="107" spans="1:33" ht="13.5" customHeight="1">
      <c r="B107" s="355" t="s">
        <v>153</v>
      </c>
      <c r="C107" s="356" t="s">
        <v>135</v>
      </c>
      <c r="D107" s="357"/>
      <c r="E107" s="357"/>
      <c r="F107" s="357"/>
      <c r="G107" s="357"/>
      <c r="H107" s="357"/>
      <c r="I107" s="358"/>
      <c r="J107" s="355" t="s">
        <v>153</v>
      </c>
      <c r="K107" s="352" t="s">
        <v>4</v>
      </c>
      <c r="L107" s="353"/>
      <c r="M107" s="353"/>
      <c r="N107" s="353"/>
      <c r="O107" s="353"/>
      <c r="P107" s="353"/>
      <c r="Q107" s="354"/>
      <c r="R107" s="355" t="s">
        <v>153</v>
      </c>
      <c r="S107" s="359" t="s">
        <v>4</v>
      </c>
      <c r="T107" s="360"/>
      <c r="U107" s="360"/>
      <c r="V107" s="360"/>
      <c r="W107" s="360"/>
      <c r="X107" s="360"/>
      <c r="Y107" s="361"/>
      <c r="Z107" s="355" t="s">
        <v>153</v>
      </c>
      <c r="AA107" s="356" t="s">
        <v>136</v>
      </c>
      <c r="AB107" s="357"/>
      <c r="AC107" s="357"/>
      <c r="AD107" s="357"/>
      <c r="AE107" s="357"/>
      <c r="AF107" s="357"/>
      <c r="AG107" s="358"/>
    </row>
    <row r="108" spans="1:33" ht="13.5" customHeight="1">
      <c r="B108" s="355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355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355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355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312" t="s">
        <v>88</v>
      </c>
      <c r="B109" s="14" t="str">
        <f>+'8.คำนวณ'!G68</f>
        <v>ศรีบุญเรือง,รพช.</v>
      </c>
      <c r="C109" s="53">
        <f>+'8.คำนวณ'!M68</f>
        <v>410.1292330093508</v>
      </c>
      <c r="D109" s="53">
        <f>+'8.คำนวณ'!N68</f>
        <v>109.01586854748534</v>
      </c>
      <c r="E109" s="53">
        <f>+'8.คำนวณ'!O68</f>
        <v>145.06336379791827</v>
      </c>
      <c r="F109" s="53">
        <f>+'8.คำนวณ'!P68</f>
        <v>1118.9062220670392</v>
      </c>
      <c r="G109" s="53">
        <f>+'8.คำนวณ'!Q68</f>
        <v>2.7558274631781172</v>
      </c>
      <c r="H109" s="53">
        <f>+'8.คำนวณ'!R68</f>
        <v>14.465373707803495</v>
      </c>
      <c r="I109" s="53">
        <f>+'8.คำนวณ'!S68</f>
        <v>197.87468304191293</v>
      </c>
      <c r="J109" s="14" t="str">
        <f>+B109</f>
        <v>ศรีบุญเรือง,รพช.</v>
      </c>
      <c r="K109" s="50">
        <f>+(C109-C114)*100/C114</f>
        <v>-27.906700982998931</v>
      </c>
      <c r="L109" s="50">
        <f t="shared" ref="L109:Q109" si="216">+(D109-D114)*100/D114</f>
        <v>-29.680583488032415</v>
      </c>
      <c r="M109" s="50">
        <f t="shared" si="216"/>
        <v>-77.509597151369164</v>
      </c>
      <c r="N109" s="50">
        <f t="shared" si="216"/>
        <v>-53.076496562821887</v>
      </c>
      <c r="O109" s="50">
        <f t="shared" si="216"/>
        <v>-35.443367730310065</v>
      </c>
      <c r="P109" s="50">
        <f t="shared" si="216"/>
        <v>-49.220917548918322</v>
      </c>
      <c r="Q109" s="50">
        <f t="shared" si="216"/>
        <v>-34.570194788405168</v>
      </c>
      <c r="R109" s="14" t="str">
        <f>+J109</f>
        <v>ศรีบุญเรือง,รพช.</v>
      </c>
      <c r="S109" s="15">
        <f>+K109/100</f>
        <v>-0.27906700982998933</v>
      </c>
      <c r="T109" s="15">
        <f t="shared" ref="T109:Y113" si="217">+L109/100</f>
        <v>-0.29680583488032414</v>
      </c>
      <c r="U109" s="15">
        <f t="shared" si="217"/>
        <v>-0.77509597151369158</v>
      </c>
      <c r="V109" s="15">
        <f t="shared" si="217"/>
        <v>-0.53076496562821884</v>
      </c>
      <c r="W109" s="15">
        <f t="shared" si="217"/>
        <v>-0.35443367730310066</v>
      </c>
      <c r="X109" s="15">
        <f t="shared" si="217"/>
        <v>-0.49220917548918325</v>
      </c>
      <c r="Y109" s="15">
        <f t="shared" si="217"/>
        <v>-0.34570194788405167</v>
      </c>
      <c r="Z109" s="14" t="str">
        <f>+R109</f>
        <v>ศรีบุญเรือง,รพช.</v>
      </c>
      <c r="AA109" s="16" t="str">
        <f>+IF(AND(C109&gt;C116),"OK","Not OK")</f>
        <v>Not OK</v>
      </c>
      <c r="AB109" s="16" t="str">
        <f t="shared" ref="AB109:AG109" si="218">+IF(AND(D109&gt;D116),"OK","Not OK")</f>
        <v>OK</v>
      </c>
      <c r="AC109" s="16" t="str">
        <f t="shared" si="218"/>
        <v>OK</v>
      </c>
      <c r="AD109" s="16" t="str">
        <f t="shared" si="218"/>
        <v>Not OK</v>
      </c>
      <c r="AE109" s="16" t="str">
        <f t="shared" si="218"/>
        <v>OK</v>
      </c>
      <c r="AF109" s="16" t="str">
        <f t="shared" si="218"/>
        <v>OK</v>
      </c>
      <c r="AG109" s="16" t="str">
        <f t="shared" si="218"/>
        <v>Not OK</v>
      </c>
    </row>
    <row r="110" spans="1:33" ht="13.5" customHeight="1">
      <c r="A110" s="312" t="s">
        <v>55</v>
      </c>
      <c r="B110" s="14" t="str">
        <f>+'8.คำนวณ'!G69</f>
        <v>เซกา,รพช.</v>
      </c>
      <c r="C110" s="53">
        <f>+'8.คำนวณ'!M69</f>
        <v>641.06865474368055</v>
      </c>
      <c r="D110" s="53">
        <f>+'8.คำนวณ'!N69</f>
        <v>214.84491823171413</v>
      </c>
      <c r="E110" s="53">
        <f>+'8.คำนวณ'!O69</f>
        <v>2007.8913577586209</v>
      </c>
      <c r="F110" s="53">
        <f>+'8.คำนวณ'!P69</f>
        <v>4151.7891746538871</v>
      </c>
      <c r="G110" s="53">
        <f>+'8.คำนวณ'!Q69</f>
        <v>3.1686791366906473</v>
      </c>
      <c r="H110" s="53">
        <f>+'8.คำนวณ'!R69</f>
        <v>28.278538129496404</v>
      </c>
      <c r="I110" s="53">
        <f>+'8.คำนวณ'!S69</f>
        <v>294.27984635776426</v>
      </c>
      <c r="J110" s="14" t="str">
        <f>+B110</f>
        <v>เซกา,รพช.</v>
      </c>
      <c r="K110" s="50">
        <f>+(C110-C114)*100/C114</f>
        <v>12.68827115234933</v>
      </c>
      <c r="L110" s="50">
        <f t="shared" ref="L110:Q110" si="219">+(D110-D114)*100/D114</f>
        <v>38.583212626837472</v>
      </c>
      <c r="M110" s="50">
        <f t="shared" si="219"/>
        <v>211.30041610770772</v>
      </c>
      <c r="N110" s="50">
        <f t="shared" si="219"/>
        <v>74.113334759557844</v>
      </c>
      <c r="O110" s="50">
        <f t="shared" si="219"/>
        <v>-25.772111447038217</v>
      </c>
      <c r="P110" s="50">
        <f t="shared" si="219"/>
        <v>-0.73134311773000682</v>
      </c>
      <c r="Q110" s="50">
        <f t="shared" si="219"/>
        <v>-2.6925894263687473</v>
      </c>
      <c r="R110" s="14" t="str">
        <f>+J110</f>
        <v>เซกา,รพช.</v>
      </c>
      <c r="S110" s="15">
        <f>+K110/100</f>
        <v>0.12688271152349329</v>
      </c>
      <c r="T110" s="15">
        <f t="shared" si="217"/>
        <v>0.38583212626837471</v>
      </c>
      <c r="U110" s="15">
        <f t="shared" si="217"/>
        <v>2.1130041610770771</v>
      </c>
      <c r="V110" s="15">
        <f t="shared" si="217"/>
        <v>0.74113334759557847</v>
      </c>
      <c r="W110" s="15">
        <f t="shared" si="217"/>
        <v>-0.25772111447038215</v>
      </c>
      <c r="X110" s="15">
        <f t="shared" si="217"/>
        <v>-7.3134311773000683E-3</v>
      </c>
      <c r="Y110" s="15">
        <f t="shared" si="217"/>
        <v>-2.6925894263687473E-2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0">+IF(AND(D110&gt;D116),"OK","Not OK")</f>
        <v>OK</v>
      </c>
      <c r="AC110" s="16" t="str">
        <f t="shared" si="220"/>
        <v>OK</v>
      </c>
      <c r="AD110" s="16" t="str">
        <f t="shared" si="220"/>
        <v>OK</v>
      </c>
      <c r="AE110" s="16" t="str">
        <f t="shared" si="220"/>
        <v>OK</v>
      </c>
      <c r="AF110" s="16" t="str">
        <f t="shared" si="220"/>
        <v>OK</v>
      </c>
      <c r="AG110" s="16" t="str">
        <f t="shared" si="220"/>
        <v>OK</v>
      </c>
    </row>
    <row r="111" spans="1:33" ht="13.5" customHeight="1">
      <c r="A111" s="312" t="s">
        <v>49</v>
      </c>
      <c r="B111" s="14" t="str">
        <f>+'8.คำนวณ'!G70</f>
        <v>พังโคน,รพช.</v>
      </c>
      <c r="C111" s="53">
        <f>+'8.คำนวณ'!M70</f>
        <v>664.00605727960885</v>
      </c>
      <c r="D111" s="53">
        <f>+'8.คำนวณ'!N70</f>
        <v>71.875447805842413</v>
      </c>
      <c r="E111" s="53">
        <f>+'8.คำนวณ'!O70</f>
        <v>445.32521150592214</v>
      </c>
      <c r="F111" s="53">
        <f>+'8.คำนวณ'!P70</f>
        <v>2494.7185018883761</v>
      </c>
      <c r="G111" s="53">
        <f>+'8.คำนวณ'!Q70</f>
        <v>10.430611932882314</v>
      </c>
      <c r="H111" s="53">
        <f>+'8.คำนวณ'!R70</f>
        <v>53.742900279019992</v>
      </c>
      <c r="I111" s="53">
        <f>+'8.คำนวณ'!S70</f>
        <v>413.47690294722054</v>
      </c>
      <c r="J111" s="14" t="str">
        <f>+B111</f>
        <v>พังโคน,รพช.</v>
      </c>
      <c r="K111" s="50">
        <f>+(C111-C114)*100/C114</f>
        <v>16.72025152975953</v>
      </c>
      <c r="L111" s="50">
        <f t="shared" ref="L111:Q111" si="221">+(D111-D114)*100/D114</f>
        <v>-53.637579385594826</v>
      </c>
      <c r="M111" s="50">
        <f t="shared" si="221"/>
        <v>-30.957457877702588</v>
      </c>
      <c r="N111" s="50">
        <f t="shared" si="221"/>
        <v>4.620860881348607</v>
      </c>
      <c r="O111" s="50">
        <f t="shared" si="221"/>
        <v>144.34228481139195</v>
      </c>
      <c r="P111" s="50">
        <f t="shared" si="221"/>
        <v>88.658462584787642</v>
      </c>
      <c r="Q111" s="50">
        <f t="shared" si="221"/>
        <v>36.72144815817466</v>
      </c>
      <c r="R111" s="14" t="str">
        <f>+J111</f>
        <v>พังโคน,รพช.</v>
      </c>
      <c r="S111" s="15">
        <f>+K111/100</f>
        <v>0.16720251529759531</v>
      </c>
      <c r="T111" s="15">
        <f t="shared" si="217"/>
        <v>-0.53637579385594825</v>
      </c>
      <c r="U111" s="15">
        <f t="shared" si="217"/>
        <v>-0.30957457877702588</v>
      </c>
      <c r="V111" s="15">
        <f t="shared" si="217"/>
        <v>4.6208608813486068E-2</v>
      </c>
      <c r="W111" s="15">
        <f t="shared" si="217"/>
        <v>1.4434228481139195</v>
      </c>
      <c r="X111" s="15">
        <f t="shared" si="217"/>
        <v>0.88658462584787645</v>
      </c>
      <c r="Y111" s="15">
        <f t="shared" si="217"/>
        <v>0.36721448158174658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2">+IF(AND(D111&gt;D116),"OK","Not OK")</f>
        <v>OK</v>
      </c>
      <c r="AC111" s="16" t="str">
        <f t="shared" si="222"/>
        <v>OK</v>
      </c>
      <c r="AD111" s="16" t="str">
        <f t="shared" si="222"/>
        <v>OK</v>
      </c>
      <c r="AE111" s="16" t="str">
        <f t="shared" si="222"/>
        <v>OK</v>
      </c>
      <c r="AF111" s="16" t="str">
        <f t="shared" si="222"/>
        <v>OK</v>
      </c>
      <c r="AG111" s="16" t="str">
        <f t="shared" si="222"/>
        <v>OK</v>
      </c>
    </row>
    <row r="112" spans="1:33" ht="13.5" customHeight="1">
      <c r="A112" s="312" t="s">
        <v>49</v>
      </c>
      <c r="B112" s="14" t="str">
        <f>+'8.คำนวณ'!G71</f>
        <v>อากาศอำนวย,รพช.</v>
      </c>
      <c r="C112" s="53">
        <f>+'8.คำนวณ'!M71</f>
        <v>510.08860361382023</v>
      </c>
      <c r="D112" s="53">
        <f>+'8.คำนวณ'!N71</f>
        <v>87.129105995312628</v>
      </c>
      <c r="E112" s="53">
        <f>+'8.คำนวณ'!O71</f>
        <v>186.7360337051982</v>
      </c>
      <c r="F112" s="53">
        <f>+'8.คำนวณ'!P71</f>
        <v>1725.739466527197</v>
      </c>
      <c r="G112" s="53">
        <f>+'8.คำนวณ'!Q71</f>
        <v>3.4724731570623977</v>
      </c>
      <c r="H112" s="53">
        <f>+'8.คำนวณ'!R71</f>
        <v>16.615298116139055</v>
      </c>
      <c r="I112" s="53">
        <f>+'8.คำนวณ'!S71</f>
        <v>327.95286761926366</v>
      </c>
      <c r="J112" s="14" t="str">
        <f>+B112</f>
        <v>อากาศอำนวย,รพช.</v>
      </c>
      <c r="K112" s="50">
        <f>+(C112-C114)*100/C114</f>
        <v>-10.335652117104171</v>
      </c>
      <c r="L112" s="50">
        <f t="shared" ref="L112:Q112" si="223">+(D112-D114)*100/D114</f>
        <v>-43.798384799998097</v>
      </c>
      <c r="M112" s="50">
        <f t="shared" si="223"/>
        <v>-71.04872991752805</v>
      </c>
      <c r="N112" s="50">
        <f t="shared" si="223"/>
        <v>-27.627767017269225</v>
      </c>
      <c r="O112" s="50">
        <f t="shared" si="223"/>
        <v>-18.655585060349033</v>
      </c>
      <c r="P112" s="50">
        <f t="shared" si="223"/>
        <v>-41.67384749046758</v>
      </c>
      <c r="Q112" s="50">
        <f t="shared" si="223"/>
        <v>8.4418275094204613</v>
      </c>
      <c r="R112" s="14" t="str">
        <f>+J112</f>
        <v>อากาศอำนวย,รพช.</v>
      </c>
      <c r="S112" s="15">
        <f>+K112/100</f>
        <v>-0.10335652117104172</v>
      </c>
      <c r="T112" s="15">
        <f t="shared" si="217"/>
        <v>-0.43798384799998097</v>
      </c>
      <c r="U112" s="15">
        <f t="shared" si="217"/>
        <v>-0.71048729917528053</v>
      </c>
      <c r="V112" s="15">
        <f t="shared" si="217"/>
        <v>-0.27627767017269222</v>
      </c>
      <c r="W112" s="15">
        <f t="shared" si="217"/>
        <v>-0.18655585060349034</v>
      </c>
      <c r="X112" s="15">
        <f t="shared" si="217"/>
        <v>-0.4167384749046758</v>
      </c>
      <c r="Y112" s="15">
        <f t="shared" si="217"/>
        <v>8.4418275094204617E-2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4">+IF(AND(D112&gt;D116),"OK","Not OK")</f>
        <v>OK</v>
      </c>
      <c r="AC112" s="16" t="str">
        <f t="shared" si="224"/>
        <v>OK</v>
      </c>
      <c r="AD112" s="16" t="str">
        <f t="shared" si="224"/>
        <v>OK</v>
      </c>
      <c r="AE112" s="16" t="str">
        <f t="shared" si="224"/>
        <v>OK</v>
      </c>
      <c r="AF112" s="16" t="str">
        <f t="shared" si="224"/>
        <v>OK</v>
      </c>
      <c r="AG112" s="16" t="str">
        <f t="shared" si="224"/>
        <v>OK</v>
      </c>
    </row>
    <row r="113" spans="1:33" ht="13.5" customHeight="1">
      <c r="A113" s="312" t="s">
        <v>51</v>
      </c>
      <c r="B113" s="14" t="str">
        <f>+'8.คำนวณ'!G72</f>
        <v>ศรีสงคราม,รพช.</v>
      </c>
      <c r="C113" s="53">
        <f>+'8.คำนวณ'!M72</f>
        <v>619.14125173097796</v>
      </c>
      <c r="D113" s="53">
        <f>+'8.คำนวณ'!N72</f>
        <v>292.2823636737902</v>
      </c>
      <c r="E113" s="53">
        <f>+'8.คำนวณ'!O72</f>
        <v>439.98993406593405</v>
      </c>
      <c r="F113" s="53">
        <f>+'8.คำนวณ'!P72</f>
        <v>2431.5094808405443</v>
      </c>
      <c r="G113" s="53">
        <f>+'8.คำนวณ'!Q72</f>
        <v>1.5166712177174804</v>
      </c>
      <c r="H113" s="53">
        <f>+'8.คำนวณ'!R72</f>
        <v>29.332264411261697</v>
      </c>
      <c r="I113" s="53">
        <f>+'8.คำนวณ'!S72</f>
        <v>278.52996051498934</v>
      </c>
      <c r="J113" s="14" t="str">
        <f>+B113</f>
        <v>ศรีสงคราม,รพช.</v>
      </c>
      <c r="K113" s="50">
        <f>+(C113-C114)*100/C114</f>
        <v>8.8338304179942249</v>
      </c>
      <c r="L113" s="50">
        <f t="shared" ref="L113:Q113" si="225">+(D113-D114)*100/D114</f>
        <v>88.533335046787869</v>
      </c>
      <c r="M113" s="50">
        <f t="shared" si="225"/>
        <v>-31.784631161107903</v>
      </c>
      <c r="N113" s="50">
        <f t="shared" si="225"/>
        <v>1.9700679391846896</v>
      </c>
      <c r="O113" s="50">
        <f t="shared" si="225"/>
        <v>-64.471220573694566</v>
      </c>
      <c r="P113" s="50">
        <f t="shared" si="225"/>
        <v>2.9676455723282733</v>
      </c>
      <c r="Q113" s="50">
        <f t="shared" si="225"/>
        <v>-7.9004914528212131</v>
      </c>
      <c r="R113" s="14" t="str">
        <f>+J113</f>
        <v>ศรีสงคราม,รพช.</v>
      </c>
      <c r="S113" s="15">
        <f>+K113/100</f>
        <v>8.8338304179942248E-2</v>
      </c>
      <c r="T113" s="15">
        <f t="shared" si="217"/>
        <v>0.88533335046787864</v>
      </c>
      <c r="U113" s="15">
        <f t="shared" si="217"/>
        <v>-0.31784631161107901</v>
      </c>
      <c r="V113" s="15">
        <f t="shared" si="217"/>
        <v>1.9700679391846897E-2</v>
      </c>
      <c r="W113" s="15">
        <f t="shared" si="217"/>
        <v>-0.64471220573694565</v>
      </c>
      <c r="X113" s="15">
        <f t="shared" si="217"/>
        <v>2.9676455723282733E-2</v>
      </c>
      <c r="Y113" s="15">
        <f t="shared" si="217"/>
        <v>-7.9004914528212136E-2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6">+IF(AND(D113&gt;D116),"OK","Not OK")</f>
        <v>OK</v>
      </c>
      <c r="AC113" s="16" t="str">
        <f t="shared" si="226"/>
        <v>OK</v>
      </c>
      <c r="AD113" s="16" t="str">
        <f t="shared" si="226"/>
        <v>OK</v>
      </c>
      <c r="AE113" s="16" t="str">
        <f t="shared" si="226"/>
        <v>OK</v>
      </c>
      <c r="AF113" s="16" t="str">
        <f t="shared" si="226"/>
        <v>OK</v>
      </c>
      <c r="AG113" s="16" t="str">
        <f t="shared" si="226"/>
        <v>OK</v>
      </c>
    </row>
    <row r="114" spans="1:33" ht="13.5" customHeight="1">
      <c r="B114" s="18" t="s">
        <v>144</v>
      </c>
      <c r="C114" s="19">
        <f t="shared" ref="C114:I114" si="227">AVERAGE(C109:C113)</f>
        <v>568.8867600754877</v>
      </c>
      <c r="D114" s="19">
        <f t="shared" si="227"/>
        <v>155.02954085082894</v>
      </c>
      <c r="E114" s="19">
        <f t="shared" si="227"/>
        <v>645.00118016671865</v>
      </c>
      <c r="F114" s="19">
        <f t="shared" si="227"/>
        <v>2384.5325691954085</v>
      </c>
      <c r="G114" s="19">
        <f t="shared" si="227"/>
        <v>4.2688525815061906</v>
      </c>
      <c r="H114" s="19">
        <f t="shared" si="227"/>
        <v>28.486874928744129</v>
      </c>
      <c r="I114" s="19">
        <f t="shared" si="227"/>
        <v>302.42285209623014</v>
      </c>
    </row>
    <row r="115" spans="1:33" ht="13.5" customHeight="1">
      <c r="B115" s="20" t="s">
        <v>268</v>
      </c>
      <c r="C115" s="21">
        <f t="shared" ref="C115:I115" si="228">STDEV(C109:C113)</f>
        <v>106.58869094971303</v>
      </c>
      <c r="D115" s="21">
        <f t="shared" si="228"/>
        <v>94.945440947197312</v>
      </c>
      <c r="E115" s="21">
        <f t="shared" si="228"/>
        <v>774.486039958422</v>
      </c>
      <c r="F115" s="21">
        <f t="shared" si="228"/>
        <v>1137.2513005264566</v>
      </c>
      <c r="G115" s="21">
        <f t="shared" si="228"/>
        <v>3.5240469409651536</v>
      </c>
      <c r="H115" s="21">
        <f t="shared" si="228"/>
        <v>15.621793563794705</v>
      </c>
      <c r="I115" s="21">
        <f t="shared" si="228"/>
        <v>78.345839656934572</v>
      </c>
    </row>
    <row r="116" spans="1:33" ht="13.5" customHeight="1">
      <c r="B116" s="20" t="s">
        <v>145</v>
      </c>
      <c r="C116" s="21">
        <f>+C114-C115</f>
        <v>462.29806912577465</v>
      </c>
      <c r="D116" s="21">
        <f t="shared" ref="D116:I116" si="229">+D114-D115</f>
        <v>60.084099903631625</v>
      </c>
      <c r="E116" s="21">
        <f t="shared" si="229"/>
        <v>-129.48485979170334</v>
      </c>
      <c r="F116" s="21">
        <f t="shared" si="229"/>
        <v>1247.281268668952</v>
      </c>
      <c r="G116" s="21">
        <f t="shared" si="229"/>
        <v>0.74480564054103704</v>
      </c>
      <c r="H116" s="21">
        <f t="shared" si="229"/>
        <v>12.865081364949424</v>
      </c>
      <c r="I116" s="21">
        <f t="shared" si="229"/>
        <v>224.07701243929557</v>
      </c>
    </row>
    <row r="117" spans="1:33" ht="13.5" customHeight="1">
      <c r="B117" s="355" t="s">
        <v>154</v>
      </c>
      <c r="C117" s="356" t="s">
        <v>135</v>
      </c>
      <c r="D117" s="357"/>
      <c r="E117" s="357"/>
      <c r="F117" s="357"/>
      <c r="G117" s="357"/>
      <c r="H117" s="357"/>
      <c r="I117" s="358"/>
      <c r="J117" s="355" t="s">
        <v>154</v>
      </c>
      <c r="K117" s="352" t="s">
        <v>4</v>
      </c>
      <c r="L117" s="353"/>
      <c r="M117" s="353"/>
      <c r="N117" s="353"/>
      <c r="O117" s="353"/>
      <c r="P117" s="353"/>
      <c r="Q117" s="354"/>
      <c r="R117" s="355" t="s">
        <v>154</v>
      </c>
      <c r="S117" s="359" t="s">
        <v>4</v>
      </c>
      <c r="T117" s="360"/>
      <c r="U117" s="360"/>
      <c r="V117" s="360"/>
      <c r="W117" s="360"/>
      <c r="X117" s="360"/>
      <c r="Y117" s="361"/>
      <c r="Z117" s="355" t="s">
        <v>154</v>
      </c>
      <c r="AA117" s="356" t="s">
        <v>136</v>
      </c>
      <c r="AB117" s="357"/>
      <c r="AC117" s="357"/>
      <c r="AD117" s="357"/>
      <c r="AE117" s="357"/>
      <c r="AF117" s="357"/>
      <c r="AG117" s="358"/>
    </row>
    <row r="118" spans="1:33" ht="13.5" customHeight="1">
      <c r="B118" s="355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355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355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355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312" t="s">
        <v>45</v>
      </c>
      <c r="B119" s="14" t="str">
        <f>+'8.คำนวณ'!G73</f>
        <v>หนองหาน,รพช.</v>
      </c>
      <c r="C119" s="53">
        <f>+'8.คำนวณ'!M73</f>
        <v>556.2568135734864</v>
      </c>
      <c r="D119" s="53">
        <f>+'8.คำนวณ'!N73</f>
        <v>151.43730091706803</v>
      </c>
      <c r="E119" s="53">
        <f>+'8.คำนวณ'!O73</f>
        <v>540.11732259988082</v>
      </c>
      <c r="F119" s="53">
        <f>+'8.คำนวณ'!P73</f>
        <v>2777.5436154345007</v>
      </c>
      <c r="G119" s="53">
        <f>+'8.คำนวณ'!Q73</f>
        <v>13.196814596254592</v>
      </c>
      <c r="H119" s="53">
        <f>+'8.คำนวณ'!R73</f>
        <v>33.97418179941333</v>
      </c>
      <c r="I119" s="53">
        <f>+'8.คำนวณ'!S73</f>
        <v>243.50659167381409</v>
      </c>
      <c r="J119" s="14" t="str">
        <f>+B119</f>
        <v>หนองหาน,รพช.</v>
      </c>
      <c r="K119" s="50">
        <f>+(C119-C126)*100/C126</f>
        <v>6.119784510743095</v>
      </c>
      <c r="L119" s="50">
        <f t="shared" ref="L119:Q120" si="230">+(D119-D126)*100/D126</f>
        <v>13.749876375920623</v>
      </c>
      <c r="M119" s="50">
        <f t="shared" si="230"/>
        <v>27.995361844196669</v>
      </c>
      <c r="N119" s="50">
        <f t="shared" si="230"/>
        <v>13.584732038331232</v>
      </c>
      <c r="O119" s="50">
        <f t="shared" si="230"/>
        <v>80.11074090752021</v>
      </c>
      <c r="P119" s="50">
        <f t="shared" si="230"/>
        <v>3.6398918835174814</v>
      </c>
      <c r="Q119" s="50">
        <f t="shared" si="230"/>
        <v>-9.2256741651437544</v>
      </c>
      <c r="R119" s="14" t="str">
        <f>+J119</f>
        <v>หนองหาน,รพช.</v>
      </c>
      <c r="S119" s="15">
        <f>+K119/100</f>
        <v>6.1197845107430954E-2</v>
      </c>
      <c r="T119" s="15">
        <f t="shared" ref="T119:Y119" si="231">+L119/100</f>
        <v>0.13749876375920622</v>
      </c>
      <c r="U119" s="15">
        <f t="shared" si="231"/>
        <v>0.2799536184419667</v>
      </c>
      <c r="V119" s="15">
        <f t="shared" si="231"/>
        <v>0.13584732038331232</v>
      </c>
      <c r="W119" s="15">
        <f t="shared" si="231"/>
        <v>0.80110740907520206</v>
      </c>
      <c r="X119" s="15">
        <f t="shared" si="231"/>
        <v>3.6398918835174814E-2</v>
      </c>
      <c r="Y119" s="15">
        <f t="shared" si="231"/>
        <v>-9.2256741651437546E-2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 t="shared" ref="AB119:AG119" si="232">+IF(AND(D119&gt;D128),"OK","Not OK")</f>
        <v>OK</v>
      </c>
      <c r="AC119" s="16" t="str">
        <f t="shared" si="232"/>
        <v>OK</v>
      </c>
      <c r="AD119" s="16" t="str">
        <f t="shared" si="232"/>
        <v>OK</v>
      </c>
      <c r="AE119" s="16" t="str">
        <f t="shared" si="232"/>
        <v>OK</v>
      </c>
      <c r="AF119" s="16" t="str">
        <f t="shared" si="232"/>
        <v>OK</v>
      </c>
      <c r="AG119" s="16" t="str">
        <f t="shared" si="232"/>
        <v>OK</v>
      </c>
    </row>
    <row r="120" spans="1:33" ht="13.5" customHeight="1">
      <c r="A120" s="312" t="s">
        <v>45</v>
      </c>
      <c r="B120" s="14" t="str">
        <f>+'8.คำนวณ'!G74</f>
        <v>บ้านผือ,รพช.</v>
      </c>
      <c r="C120" s="53">
        <f>+'8.คำนวณ'!M74</f>
        <v>473.22427360057617</v>
      </c>
      <c r="D120" s="53">
        <f>+'8.คำนวณ'!N74</f>
        <v>84.369093147788931</v>
      </c>
      <c r="E120" s="53">
        <f>+'8.คำนวณ'!O74</f>
        <v>492.86342791630841</v>
      </c>
      <c r="F120" s="53">
        <f>+'8.คำนวณ'!P74</f>
        <v>2961.5708740458012</v>
      </c>
      <c r="G120" s="53">
        <f>+'8.คำนวณ'!Q74</f>
        <v>6.9308632962219381</v>
      </c>
      <c r="H120" s="53">
        <f>+'8.คำนวณ'!R74</f>
        <v>29.68727870049279</v>
      </c>
      <c r="I120" s="53">
        <f>+'8.คำนวณ'!S74</f>
        <v>250.09131875152457</v>
      </c>
      <c r="J120" s="14" t="str">
        <f t="shared" ref="J120:J125" si="233">+B120</f>
        <v>บ้านผือ,รพช.</v>
      </c>
      <c r="K120" s="50">
        <f>+(C120-C127)*100/C127</f>
        <v>411.20672832964823</v>
      </c>
      <c r="L120" s="50">
        <f t="shared" si="230"/>
        <v>32.504242541976581</v>
      </c>
      <c r="M120" s="50">
        <f t="shared" si="230"/>
        <v>366.70047375836549</v>
      </c>
      <c r="N120" s="50">
        <f t="shared" si="230"/>
        <v>245.87160690610071</v>
      </c>
      <c r="O120" s="50">
        <f t="shared" si="230"/>
        <v>72.690576793867834</v>
      </c>
      <c r="P120" s="50">
        <f t="shared" si="230"/>
        <v>120.73148999114647</v>
      </c>
      <c r="Q120" s="50">
        <f t="shared" si="230"/>
        <v>285.66024840769188</v>
      </c>
      <c r="R120" s="14" t="str">
        <f t="shared" ref="R120:R125" si="234">+J120</f>
        <v>บ้านผือ,รพช.</v>
      </c>
      <c r="S120" s="15">
        <f t="shared" ref="S120:S125" si="235">+K120/100</f>
        <v>4.112067283296482</v>
      </c>
      <c r="T120" s="15">
        <f t="shared" ref="T120:T125" si="236">+L120/100</f>
        <v>0.3250424254197658</v>
      </c>
      <c r="U120" s="15">
        <f t="shared" ref="U120:U125" si="237">+M120/100</f>
        <v>3.667004737583655</v>
      </c>
      <c r="V120" s="15">
        <f t="shared" ref="V120:V125" si="238">+N120/100</f>
        <v>2.458716069061007</v>
      </c>
      <c r="W120" s="15">
        <f t="shared" ref="W120:W125" si="239">+O120/100</f>
        <v>0.72690576793867834</v>
      </c>
      <c r="X120" s="15">
        <f t="shared" ref="X120:X125" si="240">+P120/100</f>
        <v>1.2073148999114647</v>
      </c>
      <c r="Y120" s="15">
        <f t="shared" ref="Y120:Y125" si="241">+Q120/100</f>
        <v>2.8566024840769186</v>
      </c>
      <c r="Z120" s="14" t="str">
        <f t="shared" ref="Z120:Z125" si="242">+R120</f>
        <v>บ้านผือ,รพช.</v>
      </c>
      <c r="AA120" s="16" t="str">
        <f>+IF(AND(C120&gt;C128),"OK","Not OK")</f>
        <v>OK</v>
      </c>
      <c r="AB120" s="16" t="str">
        <f t="shared" ref="AB120:AG120" si="243">+IF(AND(D120&gt;D128),"OK","Not OK")</f>
        <v>OK</v>
      </c>
      <c r="AC120" s="16" t="str">
        <f t="shared" si="243"/>
        <v>OK</v>
      </c>
      <c r="AD120" s="16" t="str">
        <f t="shared" si="243"/>
        <v>OK</v>
      </c>
      <c r="AE120" s="16" t="str">
        <f t="shared" si="243"/>
        <v>OK</v>
      </c>
      <c r="AF120" s="16" t="str">
        <f t="shared" si="243"/>
        <v>OK</v>
      </c>
      <c r="AG120" s="16" t="str">
        <f t="shared" si="243"/>
        <v>OK</v>
      </c>
    </row>
    <row r="121" spans="1:33" ht="13.5" customHeight="1">
      <c r="A121" s="312" t="s">
        <v>45</v>
      </c>
      <c r="B121" s="14" t="str">
        <f>+'8.คำนวณ'!G75</f>
        <v>เพ็ญ,รพช.</v>
      </c>
      <c r="C121" s="53">
        <f>+'8.คำนวณ'!M75</f>
        <v>453.73749957502753</v>
      </c>
      <c r="D121" s="53">
        <f>+'8.คำนวณ'!N75</f>
        <v>61.816977482122823</v>
      </c>
      <c r="E121" s="53">
        <f>+'8.คำนวณ'!O75</f>
        <v>301.7489750778816</v>
      </c>
      <c r="F121" s="53">
        <f>+'8.คำนวณ'!P75</f>
        <v>2110.5763606437458</v>
      </c>
      <c r="G121" s="53">
        <f>+'8.คำนวณ'!Q75</f>
        <v>2.5454338037142588</v>
      </c>
      <c r="H121" s="53">
        <f>+'8.คำนวณ'!R75</f>
        <v>19.715786890750515</v>
      </c>
      <c r="I121" s="53">
        <f>+'8.คำนวณ'!S75</f>
        <v>190.71675944288936</v>
      </c>
      <c r="J121" s="14" t="str">
        <f t="shared" si="233"/>
        <v>เพ็ญ,รพช.</v>
      </c>
      <c r="K121" s="50">
        <f>+(C121-C127)*100/C127</f>
        <v>390.15588510154271</v>
      </c>
      <c r="L121" s="50">
        <f t="shared" ref="L121:Q121" si="244">+(D121-D127)*100/D127</f>
        <v>-2.9145452214953669</v>
      </c>
      <c r="M121" s="50">
        <f t="shared" si="244"/>
        <v>185.73105986038357</v>
      </c>
      <c r="N121" s="50">
        <f t="shared" si="244"/>
        <v>146.4869045516528</v>
      </c>
      <c r="O121" s="50">
        <f t="shared" si="244"/>
        <v>-36.577535443003427</v>
      </c>
      <c r="P121" s="50">
        <f t="shared" si="244"/>
        <v>46.591240667371629</v>
      </c>
      <c r="Q121" s="50">
        <f t="shared" si="244"/>
        <v>194.10006388638928</v>
      </c>
      <c r="R121" s="14" t="str">
        <f t="shared" si="234"/>
        <v>เพ็ญ,รพช.</v>
      </c>
      <c r="S121" s="15">
        <f t="shared" si="235"/>
        <v>3.9015588510154271</v>
      </c>
      <c r="T121" s="15">
        <f t="shared" si="236"/>
        <v>-2.9145452214953668E-2</v>
      </c>
      <c r="U121" s="15">
        <f t="shared" si="237"/>
        <v>1.8573105986038356</v>
      </c>
      <c r="V121" s="15">
        <f t="shared" si="238"/>
        <v>1.4648690455165281</v>
      </c>
      <c r="W121" s="15">
        <f t="shared" si="239"/>
        <v>-0.36577535443003428</v>
      </c>
      <c r="X121" s="15">
        <f t="shared" si="240"/>
        <v>0.46591240667371631</v>
      </c>
      <c r="Y121" s="15">
        <f t="shared" si="241"/>
        <v>1.9410006388638927</v>
      </c>
      <c r="Z121" s="14" t="str">
        <f t="shared" si="242"/>
        <v>เพ็ญ,รพช.</v>
      </c>
      <c r="AA121" s="16" t="str">
        <f>+IF(AND(C121&gt;C128),"OK","Not OK")</f>
        <v>OK</v>
      </c>
      <c r="AB121" s="16" t="str">
        <f t="shared" ref="AB121:AG121" si="245">+IF(AND(D121&gt;D128),"OK","Not OK")</f>
        <v>Not OK</v>
      </c>
      <c r="AC121" s="16" t="str">
        <f t="shared" si="245"/>
        <v>Not OK</v>
      </c>
      <c r="AD121" s="16" t="str">
        <f t="shared" si="245"/>
        <v>OK</v>
      </c>
      <c r="AE121" s="16" t="str">
        <f t="shared" si="245"/>
        <v>Not OK</v>
      </c>
      <c r="AF121" s="16" t="str">
        <f t="shared" si="245"/>
        <v>OK</v>
      </c>
      <c r="AG121" s="16" t="str">
        <f t="shared" si="245"/>
        <v>Not OK</v>
      </c>
    </row>
    <row r="122" spans="1:33" ht="13.5" customHeight="1">
      <c r="A122" s="312" t="s">
        <v>53</v>
      </c>
      <c r="B122" s="14" t="str">
        <f>+'8.คำนวณ'!G76</f>
        <v>วังสะพุง,รพช.</v>
      </c>
      <c r="C122" s="53">
        <f>+'8.คำนวณ'!M76</f>
        <v>542.99247292902692</v>
      </c>
      <c r="D122" s="53">
        <f>+'8.คำนวณ'!N76</f>
        <v>91.231286118914127</v>
      </c>
      <c r="E122" s="53">
        <f>+'8.คำนวณ'!O76</f>
        <v>269.10742624618513</v>
      </c>
      <c r="F122" s="53">
        <f>+'8.คำนวณ'!P76</f>
        <v>1316.5073415090417</v>
      </c>
      <c r="G122" s="53">
        <f>+'8.คำนวณ'!Q76</f>
        <v>4.6323502804414689</v>
      </c>
      <c r="H122" s="53">
        <f>+'8.คำนวณ'!R76</f>
        <v>24.083449430070562</v>
      </c>
      <c r="I122" s="53">
        <f>+'8.คำนวณ'!S76</f>
        <v>273.15216008299046</v>
      </c>
      <c r="J122" s="14" t="str">
        <f t="shared" si="233"/>
        <v>วังสะพุง,รพช.</v>
      </c>
      <c r="K122" s="50">
        <f>+(C122-C127)*100/C127</f>
        <v>486.57474072846247</v>
      </c>
      <c r="L122" s="50">
        <f t="shared" ref="L122:Q122" si="246">+(D122-D127)*100/D127</f>
        <v>43.281526591042471</v>
      </c>
      <c r="M122" s="50">
        <f t="shared" si="246"/>
        <v>154.82224122808213</v>
      </c>
      <c r="N122" s="50">
        <f t="shared" si="246"/>
        <v>53.750333548279279</v>
      </c>
      <c r="O122" s="50">
        <f t="shared" si="246"/>
        <v>15.420432874031475</v>
      </c>
      <c r="P122" s="50">
        <f t="shared" si="246"/>
        <v>79.065778660866641</v>
      </c>
      <c r="Q122" s="50">
        <f t="shared" si="246"/>
        <v>321.22185782612866</v>
      </c>
      <c r="R122" s="14" t="str">
        <f t="shared" si="234"/>
        <v>วังสะพุง,รพช.</v>
      </c>
      <c r="S122" s="15">
        <f t="shared" si="235"/>
        <v>4.8657474072846245</v>
      </c>
      <c r="T122" s="15">
        <f t="shared" si="236"/>
        <v>0.43281526591042474</v>
      </c>
      <c r="U122" s="15">
        <f t="shared" si="237"/>
        <v>1.5482224122808212</v>
      </c>
      <c r="V122" s="15">
        <f t="shared" si="238"/>
        <v>0.53750333548279283</v>
      </c>
      <c r="W122" s="15">
        <f t="shared" si="239"/>
        <v>0.15420432874031476</v>
      </c>
      <c r="X122" s="15">
        <f t="shared" si="240"/>
        <v>0.79065778660866637</v>
      </c>
      <c r="Y122" s="15">
        <f t="shared" si="241"/>
        <v>3.2122185782612864</v>
      </c>
      <c r="Z122" s="14" t="str">
        <f t="shared" si="242"/>
        <v>วังสะพุง,รพช.</v>
      </c>
      <c r="AA122" s="16" t="str">
        <f>+IF(AND(C122&gt;C128),"OK","Not OK")</f>
        <v>OK</v>
      </c>
      <c r="AB122" s="16" t="str">
        <f t="shared" ref="AB122:AG122" si="247">+IF(AND(D122&gt;D128),"OK","Not OK")</f>
        <v>OK</v>
      </c>
      <c r="AC122" s="16" t="str">
        <f t="shared" si="247"/>
        <v>Not OK</v>
      </c>
      <c r="AD122" s="16" t="str">
        <f t="shared" si="247"/>
        <v>Not OK</v>
      </c>
      <c r="AE122" s="16" t="str">
        <f t="shared" si="247"/>
        <v>OK</v>
      </c>
      <c r="AF122" s="16" t="str">
        <f t="shared" si="247"/>
        <v>OK</v>
      </c>
      <c r="AG122" s="16" t="str">
        <f t="shared" si="247"/>
        <v>OK</v>
      </c>
    </row>
    <row r="123" spans="1:33" ht="13.5" customHeight="1">
      <c r="A123" s="312" t="s">
        <v>47</v>
      </c>
      <c r="B123" s="14" t="str">
        <f>+'8.คำนวณ'!G77</f>
        <v>โพนพิสัย,รพช.</v>
      </c>
      <c r="C123" s="53">
        <f>+'8.คำนวณ'!M77</f>
        <v>391.83963566310661</v>
      </c>
      <c r="D123" s="53">
        <f>+'8.คำนวณ'!N77</f>
        <v>113.06233219548464</v>
      </c>
      <c r="E123" s="53">
        <f>+'8.คำนวณ'!O77</f>
        <v>389.95900294406283</v>
      </c>
      <c r="F123" s="53">
        <f>+'8.คำนวณ'!P77</f>
        <v>1768.2696544850498</v>
      </c>
      <c r="G123" s="53">
        <f>+'8.คำนวณ'!Q77</f>
        <v>6.2698496968461805</v>
      </c>
      <c r="H123" s="53">
        <f>+'8.คำนวณ'!R77</f>
        <v>33.491194782697306</v>
      </c>
      <c r="I123" s="53">
        <f>+'8.คำนวณ'!S77</f>
        <v>371.54758128295259</v>
      </c>
      <c r="J123" s="14" t="str">
        <f t="shared" si="233"/>
        <v>โพนพิสัย,รพช.</v>
      </c>
      <c r="K123" s="50">
        <f>+(C123-C127)*100/C127</f>
        <v>323.28990576313964</v>
      </c>
      <c r="L123" s="50">
        <f t="shared" ref="L123:Q123" si="248">+(D123-D127)*100/D127</f>
        <v>77.567852499605067</v>
      </c>
      <c r="M123" s="50">
        <f t="shared" si="248"/>
        <v>269.25858384290143</v>
      </c>
      <c r="N123" s="50">
        <f t="shared" si="248"/>
        <v>106.51008969592577</v>
      </c>
      <c r="O123" s="50">
        <f t="shared" si="248"/>
        <v>56.220648753732547</v>
      </c>
      <c r="P123" s="50">
        <f t="shared" si="248"/>
        <v>149.01444826082275</v>
      </c>
      <c r="Q123" s="50">
        <f t="shared" si="248"/>
        <v>472.95524374129064</v>
      </c>
      <c r="R123" s="14" t="str">
        <f t="shared" si="234"/>
        <v>โพนพิสัย,รพช.</v>
      </c>
      <c r="S123" s="15">
        <f t="shared" si="235"/>
        <v>3.2328990576313963</v>
      </c>
      <c r="T123" s="15">
        <f t="shared" si="236"/>
        <v>0.77567852499605072</v>
      </c>
      <c r="U123" s="15">
        <f t="shared" si="237"/>
        <v>2.6925858384290144</v>
      </c>
      <c r="V123" s="15">
        <f t="shared" si="238"/>
        <v>1.0651008969592577</v>
      </c>
      <c r="W123" s="15">
        <f t="shared" si="239"/>
        <v>0.56220648753732549</v>
      </c>
      <c r="X123" s="15">
        <f t="shared" si="240"/>
        <v>1.4901444826082275</v>
      </c>
      <c r="Y123" s="15">
        <f t="shared" si="241"/>
        <v>4.7295524374129068</v>
      </c>
      <c r="Z123" s="14" t="str">
        <f t="shared" si="242"/>
        <v>โพนพิสัย,รพช.</v>
      </c>
      <c r="AA123" s="16" t="str">
        <f>+IF(AND(C123&gt;C128),"OK","Not OK")</f>
        <v>Not OK</v>
      </c>
      <c r="AB123" s="16" t="str">
        <f t="shared" ref="AB123:AG123" si="249">+IF(AND(D123&gt;D128),"OK","Not OK")</f>
        <v>OK</v>
      </c>
      <c r="AC123" s="16" t="str">
        <f t="shared" si="249"/>
        <v>OK</v>
      </c>
      <c r="AD123" s="16" t="str">
        <f t="shared" si="249"/>
        <v>OK</v>
      </c>
      <c r="AE123" s="16" t="str">
        <f t="shared" si="249"/>
        <v>OK</v>
      </c>
      <c r="AF123" s="16" t="str">
        <f t="shared" si="249"/>
        <v>OK</v>
      </c>
      <c r="AG123" s="16" t="str">
        <f t="shared" si="249"/>
        <v>OK</v>
      </c>
    </row>
    <row r="124" spans="1:33" ht="13.5" customHeight="1">
      <c r="A124" s="312" t="s">
        <v>45</v>
      </c>
      <c r="B124" s="14" t="str">
        <f>+'8.คำนวณ'!G78</f>
        <v>สมเด็จพระยุพราชบ้านดุง,รพช.</v>
      </c>
      <c r="C124" s="53">
        <f>+'8.คำนวณ'!M78</f>
        <v>578.7560549314635</v>
      </c>
      <c r="D124" s="53">
        <f>+'8.คำนวณ'!N78</f>
        <v>236.93936492522818</v>
      </c>
      <c r="E124" s="53">
        <f>+'8.คำนวณ'!O78</f>
        <v>445.81668557778437</v>
      </c>
      <c r="F124" s="53">
        <f>+'8.คำนวณ'!P78</f>
        <v>2272.1925845347314</v>
      </c>
      <c r="G124" s="53">
        <f>+'8.คำนวณ'!Q78</f>
        <v>12.47029913520155</v>
      </c>
      <c r="H124" s="53">
        <f>+'8.คำนวณ'!R78</f>
        <v>27.463665469495769</v>
      </c>
      <c r="I124" s="53">
        <f>+'8.คำนวณ'!S78</f>
        <v>213.1144013656203</v>
      </c>
      <c r="J124" s="14" t="str">
        <f t="shared" si="233"/>
        <v>สมเด็จพระยุพราชบ้านดุง,รพช.</v>
      </c>
      <c r="K124" s="50">
        <f>+(C124-C127)*100/C127</f>
        <v>525.20881925894389</v>
      </c>
      <c r="L124" s="50">
        <f t="shared" ref="L124:Q124" si="250">+(D124-D127)*100/D127</f>
        <v>272.12052312567874</v>
      </c>
      <c r="M124" s="50">
        <f t="shared" si="250"/>
        <v>322.1511408305725</v>
      </c>
      <c r="N124" s="50">
        <f t="shared" si="250"/>
        <v>165.36150368724884</v>
      </c>
      <c r="O124" s="50">
        <f t="shared" si="250"/>
        <v>210.71210878216519</v>
      </c>
      <c r="P124" s="50">
        <f t="shared" si="250"/>
        <v>104.19843330401224</v>
      </c>
      <c r="Q124" s="50">
        <f t="shared" si="250"/>
        <v>228.63896827854458</v>
      </c>
      <c r="R124" s="14" t="str">
        <f t="shared" si="234"/>
        <v>สมเด็จพระยุพราชบ้านดุง,รพช.</v>
      </c>
      <c r="S124" s="15">
        <f t="shared" si="235"/>
        <v>5.2520881925894392</v>
      </c>
      <c r="T124" s="15">
        <f t="shared" si="236"/>
        <v>2.7212052312567874</v>
      </c>
      <c r="U124" s="15">
        <f t="shared" si="237"/>
        <v>3.2215114083057248</v>
      </c>
      <c r="V124" s="15">
        <f t="shared" si="238"/>
        <v>1.6536150368724885</v>
      </c>
      <c r="W124" s="15">
        <f t="shared" si="239"/>
        <v>2.107121087821652</v>
      </c>
      <c r="X124" s="15">
        <f t="shared" si="240"/>
        <v>1.0419843330401224</v>
      </c>
      <c r="Y124" s="15">
        <f t="shared" si="241"/>
        <v>2.2863896827854457</v>
      </c>
      <c r="Z124" s="14" t="str">
        <f t="shared" si="242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1">+IF(AND(D124&gt;D128),"OK","Not OK")</f>
        <v>OK</v>
      </c>
      <c r="AC124" s="16" t="str">
        <f t="shared" si="251"/>
        <v>OK</v>
      </c>
      <c r="AD124" s="16" t="str">
        <f t="shared" si="251"/>
        <v>OK</v>
      </c>
      <c r="AE124" s="16" t="str">
        <f t="shared" si="251"/>
        <v>OK</v>
      </c>
      <c r="AF124" s="16" t="str">
        <f t="shared" si="251"/>
        <v>OK</v>
      </c>
      <c r="AG124" s="16" t="str">
        <f t="shared" si="251"/>
        <v>OK</v>
      </c>
    </row>
    <row r="125" spans="1:33" ht="13.5" customHeight="1">
      <c r="A125" s="312" t="s">
        <v>51</v>
      </c>
      <c r="B125" s="14" t="str">
        <f>+'8.คำนวณ'!G79</f>
        <v>สมเด็จพระยุพราชธาตุพนม,รพช.</v>
      </c>
      <c r="C125" s="53">
        <f>+'8.คำนวณ'!M79</f>
        <v>672.4408956459813</v>
      </c>
      <c r="D125" s="53">
        <f>+'8.คำนวณ'!N79</f>
        <v>193.06650982925092</v>
      </c>
      <c r="E125" s="53">
        <f>+'8.คำนวณ'!O79</f>
        <v>514.26080296678492</v>
      </c>
      <c r="F125" s="53">
        <f>+'8.คำนวณ'!P79</f>
        <v>3910.7856900811867</v>
      </c>
      <c r="G125" s="53">
        <f>+'8.คำนวณ'!Q79</f>
        <v>5.243780211711436</v>
      </c>
      <c r="H125" s="53">
        <f>+'8.คำนวณ'!R79</f>
        <v>61.051367557975894</v>
      </c>
      <c r="I125" s="53">
        <f>+'8.คำนวณ'!S79</f>
        <v>335.65560060283866</v>
      </c>
      <c r="J125" s="14" t="str">
        <f t="shared" si="233"/>
        <v>สมเด็จพระยุพราชธาตุพนม,รพช.</v>
      </c>
      <c r="K125" s="50">
        <f>+(C125-C127)*100/C127</f>
        <v>626.41309720385823</v>
      </c>
      <c r="L125" s="50">
        <f t="shared" ref="L125:Q125" si="252">+(D125-D127)*100/D127</f>
        <v>203.2168616573355</v>
      </c>
      <c r="M125" s="50">
        <f t="shared" si="252"/>
        <v>386.96199958401172</v>
      </c>
      <c r="N125" s="50">
        <f t="shared" si="252"/>
        <v>356.7271182829864</v>
      </c>
      <c r="O125" s="50">
        <f t="shared" si="252"/>
        <v>30.654925748476487</v>
      </c>
      <c r="P125" s="50">
        <f t="shared" si="252"/>
        <v>353.93043475033863</v>
      </c>
      <c r="Q125" s="50">
        <f t="shared" si="252"/>
        <v>417.60702032418959</v>
      </c>
      <c r="R125" s="14" t="str">
        <f t="shared" si="234"/>
        <v>สมเด็จพระยุพราชธาตุพนม,รพช.</v>
      </c>
      <c r="S125" s="15">
        <f t="shared" si="235"/>
        <v>6.2641309720385827</v>
      </c>
      <c r="T125" s="15">
        <f t="shared" si="236"/>
        <v>2.032168616573355</v>
      </c>
      <c r="U125" s="15">
        <f t="shared" si="237"/>
        <v>3.8696199958401172</v>
      </c>
      <c r="V125" s="15">
        <f t="shared" si="238"/>
        <v>3.567271182829864</v>
      </c>
      <c r="W125" s="15">
        <f t="shared" si="239"/>
        <v>0.30654925748476486</v>
      </c>
      <c r="X125" s="15">
        <f t="shared" si="240"/>
        <v>3.5393043475033865</v>
      </c>
      <c r="Y125" s="15">
        <f t="shared" si="241"/>
        <v>4.1760702032418955</v>
      </c>
      <c r="Z125" s="14" t="str">
        <f t="shared" si="242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3">+IF(AND(D125&gt;D128),"OK","Not OK")</f>
        <v>OK</v>
      </c>
      <c r="AC125" s="16" t="str">
        <f t="shared" si="253"/>
        <v>OK</v>
      </c>
      <c r="AD125" s="16" t="str">
        <f t="shared" si="253"/>
        <v>OK</v>
      </c>
      <c r="AE125" s="16" t="str">
        <f t="shared" si="253"/>
        <v>OK</v>
      </c>
      <c r="AF125" s="16" t="str">
        <f t="shared" si="253"/>
        <v>OK</v>
      </c>
      <c r="AG125" s="16" t="str">
        <f t="shared" si="253"/>
        <v>OK</v>
      </c>
    </row>
    <row r="126" spans="1:33" ht="13.5" customHeight="1">
      <c r="B126" s="18" t="s">
        <v>144</v>
      </c>
      <c r="C126" s="19">
        <f>AVERAGE(C119:C125)</f>
        <v>524.17823513123835</v>
      </c>
      <c r="D126" s="19">
        <f t="shared" ref="D126:I126" si="254">AVERAGE(D119:D125)</f>
        <v>133.13183780226538</v>
      </c>
      <c r="E126" s="19">
        <f t="shared" si="254"/>
        <v>421.98194904698403</v>
      </c>
      <c r="F126" s="19">
        <f t="shared" si="254"/>
        <v>2445.3494458191512</v>
      </c>
      <c r="G126" s="19">
        <f t="shared" si="254"/>
        <v>7.3270558600559186</v>
      </c>
      <c r="H126" s="19">
        <f t="shared" si="254"/>
        <v>32.780989232985164</v>
      </c>
      <c r="I126" s="19">
        <f t="shared" si="254"/>
        <v>268.25491617180427</v>
      </c>
    </row>
    <row r="127" spans="1:33" ht="13.5" customHeight="1">
      <c r="B127" s="20" t="s">
        <v>268</v>
      </c>
      <c r="C127" s="21">
        <f>STDEV(C119:C125)</f>
        <v>92.570040137543074</v>
      </c>
      <c r="D127" s="21">
        <f t="shared" ref="D127:I127" si="255">STDEV(D119:D125)</f>
        <v>63.672748531852697</v>
      </c>
      <c r="E127" s="21">
        <f t="shared" si="255"/>
        <v>105.6059412040556</v>
      </c>
      <c r="F127" s="21">
        <f t="shared" si="255"/>
        <v>856.26307997286006</v>
      </c>
      <c r="G127" s="21">
        <f t="shared" si="255"/>
        <v>4.0134577258925743</v>
      </c>
      <c r="H127" s="21">
        <f t="shared" si="255"/>
        <v>13.449498620103341</v>
      </c>
      <c r="I127" s="21">
        <f t="shared" si="255"/>
        <v>64.847574979297917</v>
      </c>
    </row>
    <row r="128" spans="1:33" ht="13.5" customHeight="1">
      <c r="B128" s="20" t="s">
        <v>145</v>
      </c>
      <c r="C128" s="21">
        <f>+C126-C127</f>
        <v>431.60819499369529</v>
      </c>
      <c r="D128" s="21">
        <f t="shared" ref="D128:I128" si="256">+D126-D127</f>
        <v>69.459089270412676</v>
      </c>
      <c r="E128" s="21">
        <f t="shared" si="256"/>
        <v>316.3760078429284</v>
      </c>
      <c r="F128" s="21">
        <f t="shared" si="256"/>
        <v>1589.0863658462913</v>
      </c>
      <c r="G128" s="21">
        <f t="shared" si="256"/>
        <v>3.3135981341633443</v>
      </c>
      <c r="H128" s="21">
        <f t="shared" si="256"/>
        <v>19.331490612881822</v>
      </c>
      <c r="I128" s="21">
        <f t="shared" si="256"/>
        <v>203.40734119250635</v>
      </c>
    </row>
    <row r="129" spans="1:33" ht="13.5" customHeight="1">
      <c r="B129" s="355" t="s">
        <v>155</v>
      </c>
      <c r="C129" s="356" t="s">
        <v>135</v>
      </c>
      <c r="D129" s="357"/>
      <c r="E129" s="357"/>
      <c r="F129" s="357"/>
      <c r="G129" s="357"/>
      <c r="H129" s="357"/>
      <c r="I129" s="358"/>
      <c r="J129" s="355" t="s">
        <v>155</v>
      </c>
      <c r="K129" s="352" t="s">
        <v>4</v>
      </c>
      <c r="L129" s="353"/>
      <c r="M129" s="353"/>
      <c r="N129" s="353"/>
      <c r="O129" s="353"/>
      <c r="P129" s="353"/>
      <c r="Q129" s="354"/>
      <c r="R129" s="355" t="s">
        <v>155</v>
      </c>
      <c r="S129" s="359" t="s">
        <v>4</v>
      </c>
      <c r="T129" s="360"/>
      <c r="U129" s="360"/>
      <c r="V129" s="360"/>
      <c r="W129" s="360"/>
      <c r="X129" s="360"/>
      <c r="Y129" s="361"/>
      <c r="Z129" s="355" t="s">
        <v>155</v>
      </c>
      <c r="AA129" s="356" t="s">
        <v>136</v>
      </c>
      <c r="AB129" s="357"/>
      <c r="AC129" s="357"/>
      <c r="AD129" s="357"/>
      <c r="AE129" s="357"/>
      <c r="AF129" s="357"/>
      <c r="AG129" s="358"/>
    </row>
    <row r="130" spans="1:33" ht="13.5" customHeight="1">
      <c r="B130" s="355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355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355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355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312" t="s">
        <v>45</v>
      </c>
      <c r="B131" s="14" t="str">
        <f>+'8.คำนวณ'!G80</f>
        <v>กุมภวาปี,รพท.</v>
      </c>
      <c r="C131" s="53">
        <f>+'8.คำนวณ'!M80</f>
        <v>954.96732944446421</v>
      </c>
      <c r="D131" s="53">
        <f>+'8.คำนวณ'!N80</f>
        <v>346.1719121067888</v>
      </c>
      <c r="E131" s="53">
        <f>+'8.คำนวณ'!O80</f>
        <v>1057.5670237784166</v>
      </c>
      <c r="F131" s="53">
        <f>+'8.คำนวณ'!P80</f>
        <v>5500.680186915888</v>
      </c>
      <c r="G131" s="53">
        <f>+'8.คำนวณ'!Q80</f>
        <v>16.814112233158635</v>
      </c>
      <c r="H131" s="53">
        <f>+'8.คำนวณ'!R80</f>
        <v>54.443482040138058</v>
      </c>
      <c r="I131" s="53">
        <f>+'8.คำนวณ'!S80</f>
        <v>444.88552648844666</v>
      </c>
      <c r="J131" s="14" t="str">
        <f>+B131</f>
        <v>กุมภวาปี,รพท.</v>
      </c>
      <c r="K131" s="50">
        <f>+(C131-C136)*100/C136</f>
        <v>7.2971272761606043</v>
      </c>
      <c r="L131" s="50">
        <f t="shared" ref="L131:Q131" si="257">+(D131-D136)*100/D136</f>
        <v>-12.060485260176893</v>
      </c>
      <c r="M131" s="50">
        <f t="shared" si="257"/>
        <v>-15.639376370310979</v>
      </c>
      <c r="N131" s="50">
        <f t="shared" si="257"/>
        <v>11.06587027391439</v>
      </c>
      <c r="O131" s="50">
        <f t="shared" si="257"/>
        <v>-26.954271728296984</v>
      </c>
      <c r="P131" s="50">
        <f t="shared" si="257"/>
        <v>-49.853669076439779</v>
      </c>
      <c r="Q131" s="50">
        <f t="shared" si="257"/>
        <v>1.6561912423330751</v>
      </c>
      <c r="R131" s="14" t="str">
        <f>+J131</f>
        <v>กุมภวาปี,รพท.</v>
      </c>
      <c r="S131" s="15">
        <f>+K131/100</f>
        <v>7.2971272761606046E-2</v>
      </c>
      <c r="T131" s="15">
        <f t="shared" ref="T131:Y135" si="258">+L131/100</f>
        <v>-0.12060485260176894</v>
      </c>
      <c r="U131" s="15">
        <f t="shared" si="258"/>
        <v>-0.15639376370310978</v>
      </c>
      <c r="V131" s="15">
        <f t="shared" si="258"/>
        <v>0.1106587027391439</v>
      </c>
      <c r="W131" s="15">
        <f t="shared" si="258"/>
        <v>-0.26954271728296986</v>
      </c>
      <c r="X131" s="15">
        <f t="shared" si="258"/>
        <v>-0.49853669076439777</v>
      </c>
      <c r="Y131" s="15">
        <f t="shared" si="258"/>
        <v>1.656191242333075E-2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 t="shared" ref="AB131:AG131" si="259">+IF(AND(D131&gt;D138),"OK","Not OK")</f>
        <v>OK</v>
      </c>
      <c r="AC131" s="16" t="str">
        <f t="shared" si="259"/>
        <v>OK</v>
      </c>
      <c r="AD131" s="16" t="str">
        <f t="shared" si="259"/>
        <v>OK</v>
      </c>
      <c r="AE131" s="16" t="str">
        <f t="shared" si="259"/>
        <v>OK</v>
      </c>
      <c r="AF131" s="16" t="str">
        <f t="shared" si="259"/>
        <v>OK</v>
      </c>
      <c r="AG131" s="16" t="str">
        <f t="shared" si="259"/>
        <v>OK</v>
      </c>
    </row>
    <row r="132" spans="1:33" ht="13.5" customHeight="1">
      <c r="A132" s="312" t="s">
        <v>55</v>
      </c>
      <c r="B132" s="14" t="str">
        <f>+'8.คำนวณ'!G81</f>
        <v>บึงกาฬ,รพท.</v>
      </c>
      <c r="C132" s="53">
        <f>+'8.คำนวณ'!M81</f>
        <v>1116.2373879449676</v>
      </c>
      <c r="D132" s="53">
        <f>+'8.คำนวณ'!N81</f>
        <v>517.65376788741276</v>
      </c>
      <c r="E132" s="53">
        <f>+'8.คำนวณ'!O81</f>
        <v>764.47124249184844</v>
      </c>
      <c r="F132" s="53">
        <f>+'8.คำนวณ'!P81</f>
        <v>3925.1437931722903</v>
      </c>
      <c r="G132" s="53">
        <f>+'8.คำนวณ'!Q81</f>
        <v>46.163779019082369</v>
      </c>
      <c r="H132" s="53">
        <f>+'8.คำนวณ'!R81</f>
        <v>104.30267777383142</v>
      </c>
      <c r="I132" s="53">
        <f>+'8.คำนวณ'!S81</f>
        <v>476.00892301021008</v>
      </c>
      <c r="J132" s="14" t="str">
        <f>+B132</f>
        <v>บึงกาฬ,รพท.</v>
      </c>
      <c r="K132" s="50">
        <f>+(C132-C136)*100/C136</f>
        <v>25.416924110287461</v>
      </c>
      <c r="L132" s="50">
        <f t="shared" ref="L132:Q132" si="260">+(D132-D136)*100/D136</f>
        <v>31.501775733951479</v>
      </c>
      <c r="M132" s="50">
        <f t="shared" si="260"/>
        <v>-39.01921172507371</v>
      </c>
      <c r="N132" s="50">
        <f t="shared" si="260"/>
        <v>-20.746253822227523</v>
      </c>
      <c r="O132" s="50">
        <f t="shared" si="260"/>
        <v>100.5498007544447</v>
      </c>
      <c r="P132" s="50">
        <f t="shared" si="260"/>
        <v>-3.9297928812865437</v>
      </c>
      <c r="Q132" s="50">
        <f t="shared" si="260"/>
        <v>8.7678767446698451</v>
      </c>
      <c r="R132" s="14" t="str">
        <f>+J132</f>
        <v>บึงกาฬ,รพท.</v>
      </c>
      <c r="S132" s="15">
        <f>+K132/100</f>
        <v>0.25416924110287459</v>
      </c>
      <c r="T132" s="15">
        <f t="shared" si="258"/>
        <v>0.31501775733951481</v>
      </c>
      <c r="U132" s="15">
        <f t="shared" si="258"/>
        <v>-0.3901921172507371</v>
      </c>
      <c r="V132" s="15">
        <f t="shared" si="258"/>
        <v>-0.20746253822227523</v>
      </c>
      <c r="W132" s="15">
        <f t="shared" si="258"/>
        <v>1.0054980075444471</v>
      </c>
      <c r="X132" s="15">
        <f t="shared" si="258"/>
        <v>-3.9297928812865437E-2</v>
      </c>
      <c r="Y132" s="15">
        <f t="shared" si="258"/>
        <v>8.7678767446698447E-2</v>
      </c>
      <c r="Z132" s="14" t="str">
        <f>+R132</f>
        <v>บึงกาฬ,รพท.</v>
      </c>
      <c r="AA132" s="16" t="str">
        <f>+IF(AND(C131&gt;C139),"OK","Not OK")</f>
        <v>Not OK</v>
      </c>
      <c r="AB132" s="16" t="str">
        <f t="shared" ref="AB132:AG132" si="261">+IF(AND(D131&gt;D139),"OK","Not OK")</f>
        <v>OK</v>
      </c>
      <c r="AC132" s="16" t="str">
        <f t="shared" si="261"/>
        <v>OK</v>
      </c>
      <c r="AD132" s="16" t="str">
        <f t="shared" si="261"/>
        <v>OK</v>
      </c>
      <c r="AE132" s="16" t="str">
        <f t="shared" si="261"/>
        <v>OK</v>
      </c>
      <c r="AF132" s="16" t="str">
        <f t="shared" si="261"/>
        <v>OK</v>
      </c>
      <c r="AG132" s="16" t="str">
        <f t="shared" si="261"/>
        <v>OK</v>
      </c>
    </row>
    <row r="133" spans="1:33" ht="13.5" customHeight="1">
      <c r="A133" s="312" t="s">
        <v>49</v>
      </c>
      <c r="B133" s="14" t="str">
        <f>+'8.คำนวณ'!G82</f>
        <v>วานรนิวาส,รพท.</v>
      </c>
      <c r="C133" s="53">
        <f>+'8.คำนวณ'!M82</f>
        <v>590.62369790024263</v>
      </c>
      <c r="D133" s="53">
        <f>+'8.คำนวณ'!N82</f>
        <v>421.17170090144953</v>
      </c>
      <c r="E133" s="53">
        <f>+'8.คำนวณ'!O82</f>
        <v>865.04263261000608</v>
      </c>
      <c r="F133" s="53">
        <f>+'8.คำนวณ'!P82</f>
        <v>4646.5089864253387</v>
      </c>
      <c r="G133" s="53">
        <f>+'8.คำนวณ'!Q82</f>
        <v>18.112074226477802</v>
      </c>
      <c r="H133" s="53">
        <f>+'8.คำนวณ'!R82</f>
        <v>66.314100735934161</v>
      </c>
      <c r="I133" s="53">
        <f>+'8.คำนวณ'!S82</f>
        <v>300.69991442210454</v>
      </c>
      <c r="J133" s="14" t="str">
        <f>+B133</f>
        <v>วานรนิวาส,รพท.</v>
      </c>
      <c r="K133" s="50">
        <f>+(C133-C136)*100/C136</f>
        <v>-33.63937788030438</v>
      </c>
      <c r="L133" s="50">
        <f t="shared" ref="L133:Q133" si="262">+(D133-D136)*100/D136</f>
        <v>6.9920282498073938</v>
      </c>
      <c r="M133" s="50">
        <f t="shared" si="262"/>
        <v>-30.996774376979772</v>
      </c>
      <c r="N133" s="50">
        <f t="shared" si="262"/>
        <v>-6.1809545771388414</v>
      </c>
      <c r="O133" s="50">
        <f t="shared" si="262"/>
        <v>-21.315521507276301</v>
      </c>
      <c r="P133" s="50">
        <f t="shared" si="262"/>
        <v>-38.91998241495962</v>
      </c>
      <c r="Q133" s="50">
        <f t="shared" si="262"/>
        <v>-31.290171994749134</v>
      </c>
      <c r="R133" s="14" t="str">
        <f>+J133</f>
        <v>วานรนิวาส,รพท.</v>
      </c>
      <c r="S133" s="15">
        <f>+K133/100</f>
        <v>-0.33639377880304377</v>
      </c>
      <c r="T133" s="15">
        <f t="shared" si="258"/>
        <v>6.9920282498073943E-2</v>
      </c>
      <c r="U133" s="15">
        <f t="shared" si="258"/>
        <v>-0.30996774376979774</v>
      </c>
      <c r="V133" s="15">
        <f t="shared" si="258"/>
        <v>-6.1809545771388412E-2</v>
      </c>
      <c r="W133" s="15">
        <f t="shared" si="258"/>
        <v>-0.21315521507276303</v>
      </c>
      <c r="X133" s="15">
        <f t="shared" si="258"/>
        <v>-0.3891998241495962</v>
      </c>
      <c r="Y133" s="15">
        <f t="shared" si="258"/>
        <v>-0.31290171994749133</v>
      </c>
      <c r="Z133" s="14" t="str">
        <f>+R133</f>
        <v>วานรนิวาส,รพท.</v>
      </c>
      <c r="AA133" s="16" t="str">
        <f>+IF(AND(C131&gt;C140),"OK","Not OK")</f>
        <v>Not OK</v>
      </c>
      <c r="AB133" s="16" t="str">
        <f t="shared" ref="AB133:AG133" si="263">+IF(AND(D131&gt;D140),"OK","Not OK")</f>
        <v>Not OK</v>
      </c>
      <c r="AC133" s="16" t="str">
        <f t="shared" si="263"/>
        <v>Not OK</v>
      </c>
      <c r="AD133" s="16" t="str">
        <f t="shared" si="263"/>
        <v>Not OK</v>
      </c>
      <c r="AE133" s="16" t="str">
        <f t="shared" si="263"/>
        <v>Not OK</v>
      </c>
      <c r="AF133" s="16" t="str">
        <f t="shared" si="263"/>
        <v>Not OK</v>
      </c>
      <c r="AG133" s="16" t="str">
        <f t="shared" si="263"/>
        <v>Not OK</v>
      </c>
    </row>
    <row r="134" spans="1:33" ht="13.5" customHeight="1">
      <c r="A134" s="312" t="s">
        <v>47</v>
      </c>
      <c r="B134" s="14" t="str">
        <f>+'8.คำนวณ'!G83</f>
        <v>สมเด็จพระยุพราชท่าบ่อ,รพท.</v>
      </c>
      <c r="C134" s="53">
        <f>+'8.คำนวณ'!M83</f>
        <v>1219.494448855156</v>
      </c>
      <c r="D134" s="53">
        <f>+'8.คำนวณ'!N83</f>
        <v>419.10604242751441</v>
      </c>
      <c r="E134" s="53">
        <f>+'8.คำนวณ'!O83</f>
        <v>3261.7261170212769</v>
      </c>
      <c r="F134" s="53">
        <f>+'8.คำนวณ'!P83</f>
        <v>7412.7932645089286</v>
      </c>
      <c r="G134" s="53">
        <f>+'8.คำนวณ'!Q83</f>
        <v>14.887971738944906</v>
      </c>
      <c r="H134" s="53">
        <f>+'8.คำนวณ'!R83</f>
        <v>261.75654149547069</v>
      </c>
      <c r="I134" s="53">
        <f>+'8.คำนวณ'!S83</f>
        <v>621.55512020070501</v>
      </c>
      <c r="J134" s="14" t="str">
        <f>+B134</f>
        <v>สมเด็จพระยุพราชท่าบ่อ,รพท.</v>
      </c>
      <c r="K134" s="50">
        <f>+(C134-C136)*100/C136</f>
        <v>37.018562894190019</v>
      </c>
      <c r="L134" s="50">
        <f t="shared" ref="L134:Q134" si="264">+(D134-D136)*100/D136</f>
        <v>6.4672802923242907</v>
      </c>
      <c r="M134" s="50">
        <f t="shared" si="264"/>
        <v>160.18327269516988</v>
      </c>
      <c r="N134" s="50">
        <f t="shared" si="264"/>
        <v>49.673914335475324</v>
      </c>
      <c r="O134" s="50">
        <f t="shared" si="264"/>
        <v>-35.322024554164095</v>
      </c>
      <c r="P134" s="50">
        <f t="shared" si="264"/>
        <v>141.09644826834096</v>
      </c>
      <c r="Q134" s="50">
        <f t="shared" si="264"/>
        <v>42.025133219106991</v>
      </c>
      <c r="R134" s="14" t="str">
        <f>+J134</f>
        <v>สมเด็จพระยุพราชท่าบ่อ,รพท.</v>
      </c>
      <c r="S134" s="15">
        <f>+K134/100</f>
        <v>0.37018562894190021</v>
      </c>
      <c r="T134" s="15">
        <f t="shared" si="258"/>
        <v>6.46728029232429E-2</v>
      </c>
      <c r="U134" s="15">
        <f t="shared" si="258"/>
        <v>1.6018327269516988</v>
      </c>
      <c r="V134" s="15">
        <f t="shared" si="258"/>
        <v>0.49673914335475322</v>
      </c>
      <c r="W134" s="15">
        <f t="shared" si="258"/>
        <v>-0.35322024554164094</v>
      </c>
      <c r="X134" s="15">
        <f t="shared" si="258"/>
        <v>1.4109644826834096</v>
      </c>
      <c r="Y134" s="15">
        <f t="shared" si="258"/>
        <v>0.42025133219106992</v>
      </c>
      <c r="Z134" s="14" t="str">
        <f>+R134</f>
        <v>สมเด็จพระยุพราชท่าบ่อ,รพท.</v>
      </c>
      <c r="AA134" s="16" t="str">
        <f>+IF(AND(C131&gt;C141),"OK","Not OK")</f>
        <v>OK</v>
      </c>
      <c r="AB134" s="16" t="str">
        <f t="shared" ref="AB134:AG134" si="265">+IF(AND(D131&gt;D141),"OK","Not OK")</f>
        <v>Not OK</v>
      </c>
      <c r="AC134" s="16" t="str">
        <f t="shared" si="265"/>
        <v>Not OK</v>
      </c>
      <c r="AD134" s="16" t="str">
        <f t="shared" si="265"/>
        <v>Not OK</v>
      </c>
      <c r="AE134" s="16" t="str">
        <f t="shared" si="265"/>
        <v>Not OK</v>
      </c>
      <c r="AF134" s="16" t="str">
        <f t="shared" si="265"/>
        <v>Not OK</v>
      </c>
      <c r="AG134" s="16" t="str">
        <f t="shared" si="265"/>
        <v>Not OK</v>
      </c>
    </row>
    <row r="135" spans="1:33" ht="13.5" customHeight="1">
      <c r="A135" s="312" t="s">
        <v>49</v>
      </c>
      <c r="B135" s="14" t="str">
        <f>+'8.คำนวณ'!G84</f>
        <v>สมเด็จพระยุพราชสว่างแดนดิน,รพท.</v>
      </c>
      <c r="C135" s="53">
        <f>+'8.คำนวณ'!M84</f>
        <v>568.78383343047381</v>
      </c>
      <c r="D135" s="53">
        <f>+'8.คำนวณ'!N84</f>
        <v>264.13527534926436</v>
      </c>
      <c r="E135" s="53">
        <f>+'8.คำนวณ'!O84</f>
        <v>319.32483445515737</v>
      </c>
      <c r="F135" s="53">
        <f>+'8.คำนวณ'!P84</f>
        <v>3278.0173582274556</v>
      </c>
      <c r="G135" s="53">
        <f>+'8.คำนวณ'!Q84</f>
        <v>19.1151190841119</v>
      </c>
      <c r="H135" s="53">
        <f>+'8.คำนวณ'!R84</f>
        <v>56.029314883181627</v>
      </c>
      <c r="I135" s="53">
        <f>+'8.คำนวณ'!S84</f>
        <v>345.03758570444552</v>
      </c>
      <c r="J135" s="14" t="str">
        <f>+B135</f>
        <v>สมเด็จพระยุพราชสว่างแดนดิน,รพท.</v>
      </c>
      <c r="K135" s="50">
        <f>+(C135-C136)*100/C136</f>
        <v>-36.093236400333637</v>
      </c>
      <c r="L135" s="50">
        <f t="shared" ref="L135:Q135" si="266">+(D135-D136)*100/D136</f>
        <v>-32.90059901590628</v>
      </c>
      <c r="M135" s="50">
        <f t="shared" si="266"/>
        <v>-74.527910222805446</v>
      </c>
      <c r="N135" s="50">
        <f t="shared" si="266"/>
        <v>-33.812576210023302</v>
      </c>
      <c r="O135" s="50">
        <f t="shared" si="266"/>
        <v>-16.95798296470732</v>
      </c>
      <c r="P135" s="50">
        <f t="shared" si="266"/>
        <v>-48.393003895654971</v>
      </c>
      <c r="Q135" s="50">
        <f t="shared" si="266"/>
        <v>-21.159029211360782</v>
      </c>
      <c r="R135" s="14" t="str">
        <f>+J135</f>
        <v>สมเด็จพระยุพราชสว่างแดนดิน,รพท.</v>
      </c>
      <c r="S135" s="15">
        <f>+K135/100</f>
        <v>-0.36093236400333639</v>
      </c>
      <c r="T135" s="15">
        <f t="shared" si="258"/>
        <v>-0.32900599015906279</v>
      </c>
      <c r="U135" s="15">
        <f t="shared" si="258"/>
        <v>-0.74527910222805449</v>
      </c>
      <c r="V135" s="15">
        <f t="shared" si="258"/>
        <v>-0.33812576210023304</v>
      </c>
      <c r="W135" s="15">
        <f t="shared" si="258"/>
        <v>-0.16957982964707319</v>
      </c>
      <c r="X135" s="15">
        <f t="shared" si="258"/>
        <v>-0.48393003895654974</v>
      </c>
      <c r="Y135" s="15">
        <f t="shared" si="258"/>
        <v>-0.2115902921136078</v>
      </c>
      <c r="Z135" s="14" t="str">
        <f>+R135</f>
        <v>สมเด็จพระยุพราชสว่างแดนดิน,รพท.</v>
      </c>
      <c r="AA135" s="16" t="str">
        <f>+IF(AND(C131&gt;C142),"OK","Not OK")</f>
        <v>Not OK</v>
      </c>
      <c r="AB135" s="16" t="str">
        <f t="shared" ref="AB135:AG135" si="267">+IF(AND(D131&gt;D142),"OK","Not OK")</f>
        <v>Not OK</v>
      </c>
      <c r="AC135" s="16" t="str">
        <f t="shared" si="267"/>
        <v>Not OK</v>
      </c>
      <c r="AD135" s="16" t="str">
        <f t="shared" si="267"/>
        <v>OK</v>
      </c>
      <c r="AE135" s="16" t="str">
        <f t="shared" si="267"/>
        <v>Not OK</v>
      </c>
      <c r="AF135" s="16" t="str">
        <f t="shared" si="267"/>
        <v>Not OK</v>
      </c>
      <c r="AG135" s="16" t="str">
        <f t="shared" si="267"/>
        <v>Not OK</v>
      </c>
    </row>
    <row r="136" spans="1:33" ht="13.5" customHeight="1">
      <c r="B136" s="18" t="s">
        <v>144</v>
      </c>
      <c r="C136" s="19">
        <f>AVERAGE(C131:C135)</f>
        <v>890.02133951506073</v>
      </c>
      <c r="D136" s="19">
        <f t="shared" ref="D136:I136" si="268">AVERAGE(D131:D135)</f>
        <v>393.64773973448598</v>
      </c>
      <c r="E136" s="19">
        <f t="shared" si="268"/>
        <v>1253.6263700713412</v>
      </c>
      <c r="F136" s="19">
        <f t="shared" si="268"/>
        <v>4952.6287178499797</v>
      </c>
      <c r="G136" s="19">
        <f t="shared" si="268"/>
        <v>23.018611260355122</v>
      </c>
      <c r="H136" s="19">
        <f t="shared" si="268"/>
        <v>108.56922338571118</v>
      </c>
      <c r="I136" s="19">
        <f t="shared" si="268"/>
        <v>437.63741396518236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298.6539364688432</v>
      </c>
      <c r="D137" s="21">
        <f t="shared" ref="D137:I137" si="269">STDEV(D131:D135)</f>
        <v>94.618472393955514</v>
      </c>
      <c r="E137" s="21">
        <f t="shared" si="269"/>
        <v>1154.7828021191574</v>
      </c>
      <c r="F137" s="21">
        <f t="shared" si="269"/>
        <v>1605.1890679579765</v>
      </c>
      <c r="G137" s="21">
        <f t="shared" si="269"/>
        <v>13.03469653099018</v>
      </c>
      <c r="H137" s="21">
        <f t="shared" si="269"/>
        <v>87.977399218391099</v>
      </c>
      <c r="I137" s="21">
        <f t="shared" si="269"/>
        <v>125.1771120088523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591.36740304621753</v>
      </c>
      <c r="D138" s="21">
        <f t="shared" ref="D138:I138" si="270">+D136-D137</f>
        <v>299.02926734053045</v>
      </c>
      <c r="E138" s="21">
        <f t="shared" si="270"/>
        <v>98.843567952183776</v>
      </c>
      <c r="F138" s="21">
        <f t="shared" si="270"/>
        <v>3347.4396498920032</v>
      </c>
      <c r="G138" s="21">
        <f t="shared" si="270"/>
        <v>9.9839147293649422</v>
      </c>
      <c r="H138" s="21">
        <f t="shared" si="270"/>
        <v>20.591824167320084</v>
      </c>
      <c r="I138" s="21">
        <f t="shared" si="270"/>
        <v>312.46030195633006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355" t="s">
        <v>156</v>
      </c>
      <c r="C139" s="356" t="s">
        <v>135</v>
      </c>
      <c r="D139" s="357"/>
      <c r="E139" s="357"/>
      <c r="F139" s="357"/>
      <c r="G139" s="357"/>
      <c r="H139" s="357"/>
      <c r="I139" s="358"/>
      <c r="J139" s="355" t="s">
        <v>156</v>
      </c>
      <c r="K139" s="352" t="s">
        <v>4</v>
      </c>
      <c r="L139" s="353"/>
      <c r="M139" s="353"/>
      <c r="N139" s="353"/>
      <c r="O139" s="353"/>
      <c r="P139" s="353"/>
      <c r="Q139" s="354"/>
      <c r="R139" s="355" t="s">
        <v>156</v>
      </c>
      <c r="S139" s="359" t="s">
        <v>4</v>
      </c>
      <c r="T139" s="360"/>
      <c r="U139" s="360"/>
      <c r="V139" s="360"/>
      <c r="W139" s="360"/>
      <c r="X139" s="360"/>
      <c r="Y139" s="361"/>
      <c r="Z139" s="355" t="s">
        <v>156</v>
      </c>
      <c r="AA139" s="356" t="s">
        <v>136</v>
      </c>
      <c r="AB139" s="357"/>
      <c r="AC139" s="357"/>
      <c r="AD139" s="357"/>
      <c r="AE139" s="357"/>
      <c r="AF139" s="357"/>
      <c r="AG139" s="358"/>
    </row>
    <row r="140" spans="1:33" ht="13.5" customHeight="1">
      <c r="B140" s="355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355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355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355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312" t="s">
        <v>88</v>
      </c>
      <c r="B141" s="14" t="str">
        <f>+'8.คำนวณ'!G85</f>
        <v>หนองบัวลำภู,รพท.</v>
      </c>
      <c r="C141" s="53">
        <f>+'8.คำนวณ'!M85</f>
        <v>697.30661777360172</v>
      </c>
      <c r="D141" s="53">
        <f>+'8.คำนวณ'!N85</f>
        <v>474.8545882992928</v>
      </c>
      <c r="E141" s="53">
        <f>+'8.คำนวณ'!O85</f>
        <v>1076.4413023884633</v>
      </c>
      <c r="F141" s="53">
        <f>+'8.คำนวณ'!P85</f>
        <v>6777.9234109655508</v>
      </c>
      <c r="G141" s="53">
        <f>+'8.คำนวณ'!Q85</f>
        <v>25.23210822520327</v>
      </c>
      <c r="H141" s="53">
        <f>+'8.คำนวณ'!R85</f>
        <v>86.972186239854807</v>
      </c>
      <c r="I141" s="53">
        <f>+'8.คำนวณ'!S85</f>
        <v>578.65616814203054</v>
      </c>
      <c r="J141" s="14" t="str">
        <f>+B141</f>
        <v>หนองบัวลำภู,รพท.</v>
      </c>
      <c r="K141" s="54">
        <f>+(C141-C145)*100/C145</f>
        <v>-13.784139873238743</v>
      </c>
      <c r="L141" s="54">
        <f t="shared" ref="L141:Q141" si="271">+(D141-D145)*100/D145</f>
        <v>-12.877843221597693</v>
      </c>
      <c r="M141" s="54">
        <f t="shared" si="271"/>
        <v>-53.089357887188278</v>
      </c>
      <c r="N141" s="54">
        <f t="shared" si="271"/>
        <v>22.132884635432859</v>
      </c>
      <c r="O141" s="54">
        <f t="shared" si="271"/>
        <v>-31.932316601582933</v>
      </c>
      <c r="P141" s="54">
        <f t="shared" si="271"/>
        <v>-46.761225433357865</v>
      </c>
      <c r="Q141" s="54">
        <f t="shared" si="271"/>
        <v>-21.733776437706695</v>
      </c>
      <c r="R141" s="14" t="str">
        <f>+J141</f>
        <v>หนองบัวลำภู,รพท.</v>
      </c>
      <c r="S141" s="15">
        <f>+K141/100</f>
        <v>-0.13784139873238743</v>
      </c>
      <c r="T141" s="15">
        <f t="shared" ref="T141:Y144" si="272">+L141/100</f>
        <v>-0.12877843221597693</v>
      </c>
      <c r="U141" s="15">
        <f t="shared" si="272"/>
        <v>-0.53089357887188282</v>
      </c>
      <c r="V141" s="15">
        <f t="shared" si="272"/>
        <v>0.22132884635432859</v>
      </c>
      <c r="W141" s="15">
        <f t="shared" si="272"/>
        <v>-0.31932316601582933</v>
      </c>
      <c r="X141" s="15">
        <f t="shared" si="272"/>
        <v>-0.46761225433357867</v>
      </c>
      <c r="Y141" s="15">
        <f t="shared" si="272"/>
        <v>-0.21733776437706695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3">+IF(AND(D141&gt;D147),"OK","Not OK")</f>
        <v>OK</v>
      </c>
      <c r="AC141" s="16" t="str">
        <f t="shared" si="273"/>
        <v>OK</v>
      </c>
      <c r="AD141" s="16" t="str">
        <f t="shared" si="273"/>
        <v>OK</v>
      </c>
      <c r="AE141" s="16" t="str">
        <f t="shared" si="273"/>
        <v>OK</v>
      </c>
      <c r="AF141" s="16" t="str">
        <f t="shared" si="273"/>
        <v>Not OK</v>
      </c>
      <c r="AG141" s="16" t="str">
        <f t="shared" si="273"/>
        <v>OK</v>
      </c>
    </row>
    <row r="142" spans="1:33" ht="13.5" customHeight="1">
      <c r="A142" s="312" t="s">
        <v>53</v>
      </c>
      <c r="B142" s="14" t="str">
        <f>+'8.คำนวณ'!G86</f>
        <v>เลย,รพท.</v>
      </c>
      <c r="C142" s="53">
        <f>+'8.คำนวณ'!M86</f>
        <v>1343.2771149308337</v>
      </c>
      <c r="D142" s="53">
        <f>+'8.คำนวณ'!N86</f>
        <v>804.52501547853569</v>
      </c>
      <c r="E142" s="53">
        <f>+'8.คำนวณ'!O86</f>
        <v>4088.8023192825112</v>
      </c>
      <c r="F142" s="53">
        <f>+'8.คำนวณ'!P86</f>
        <v>4015.7018625911901</v>
      </c>
      <c r="G142" s="53">
        <f>+'8.คำนวณ'!Q86</f>
        <v>67.28050046091893</v>
      </c>
      <c r="H142" s="53">
        <f>+'8.คำนวณ'!R86</f>
        <v>212.04911851276825</v>
      </c>
      <c r="I142" s="53">
        <f>+'8.คำนวณ'!S86</f>
        <v>973.88980700539037</v>
      </c>
      <c r="J142" s="14" t="str">
        <f>+B142</f>
        <v>เลย,รพท.</v>
      </c>
      <c r="K142" s="50">
        <f>+(C142-C145)*100/C145</f>
        <v>66.084458257583037</v>
      </c>
      <c r="L142" s="50">
        <f t="shared" ref="L142:Q142" si="274">+(D142-D145)*100/D145</f>
        <v>47.607196513998424</v>
      </c>
      <c r="M142" s="50">
        <f t="shared" si="274"/>
        <v>78.18746070436184</v>
      </c>
      <c r="N142" s="50">
        <f t="shared" si="274"/>
        <v>-27.640189689857298</v>
      </c>
      <c r="O142" s="50">
        <f t="shared" si="274"/>
        <v>81.50000639607633</v>
      </c>
      <c r="P142" s="50">
        <f t="shared" si="274"/>
        <v>29.802822093291049</v>
      </c>
      <c r="Q142" s="50">
        <f t="shared" si="274"/>
        <v>31.723606446399778</v>
      </c>
      <c r="R142" s="14" t="str">
        <f>+J142</f>
        <v>เลย,รพท.</v>
      </c>
      <c r="S142" s="15">
        <f>+K142/100</f>
        <v>0.66084458257583034</v>
      </c>
      <c r="T142" s="15">
        <f t="shared" si="272"/>
        <v>0.47607196513998423</v>
      </c>
      <c r="U142" s="15">
        <f t="shared" si="272"/>
        <v>0.78187460704361844</v>
      </c>
      <c r="V142" s="15">
        <f t="shared" si="272"/>
        <v>-0.27640189689857297</v>
      </c>
      <c r="W142" s="15">
        <f t="shared" si="272"/>
        <v>0.8150000639607633</v>
      </c>
      <c r="X142" s="15">
        <f t="shared" si="272"/>
        <v>0.29802822093291048</v>
      </c>
      <c r="Y142" s="15">
        <f t="shared" si="272"/>
        <v>0.31723606446399777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5">+IF(AND(D142&gt;D147),"OK","Not OK")</f>
        <v>OK</v>
      </c>
      <c r="AC142" s="16" t="str">
        <f t="shared" si="275"/>
        <v>OK</v>
      </c>
      <c r="AD142" s="16" t="str">
        <f t="shared" si="275"/>
        <v>Not OK</v>
      </c>
      <c r="AE142" s="16" t="str">
        <f t="shared" si="275"/>
        <v>OK</v>
      </c>
      <c r="AF142" s="16" t="str">
        <f t="shared" si="275"/>
        <v>OK</v>
      </c>
      <c r="AG142" s="16" t="str">
        <f t="shared" si="275"/>
        <v>OK</v>
      </c>
    </row>
    <row r="143" spans="1:33" ht="13.5" customHeight="1">
      <c r="A143" s="312" t="s">
        <v>47</v>
      </c>
      <c r="B143" s="14" t="str">
        <f>+'8.คำนวณ'!G87</f>
        <v>หนองคาย,รพท.</v>
      </c>
      <c r="C143" s="53">
        <f>+'8.คำนวณ'!M87</f>
        <v>649.24099080967483</v>
      </c>
      <c r="D143" s="53">
        <f>+'8.คำนวณ'!N87</f>
        <v>485.56848591173014</v>
      </c>
      <c r="E143" s="53">
        <f>+'8.คำนวณ'!O87</f>
        <v>2515.3425081955274</v>
      </c>
      <c r="F143" s="53">
        <f>+'8.คำนวณ'!P87</f>
        <v>5483.6858862710014</v>
      </c>
      <c r="G143" s="53">
        <f>+'8.คำนวณ'!Q87</f>
        <v>33.181316788282146</v>
      </c>
      <c r="H143" s="53">
        <f>+'8.คำนวณ'!R87</f>
        <v>218.7737992141769</v>
      </c>
      <c r="I143" s="53">
        <f>+'8.คำนวณ'!S87</f>
        <v>685.85840594165211</v>
      </c>
      <c r="J143" s="14" t="str">
        <f>+B143</f>
        <v>หนองคาย,รพท.</v>
      </c>
      <c r="K143" s="50">
        <f>+(C143-C145)*100/C145</f>
        <v>-19.727033953977937</v>
      </c>
      <c r="L143" s="50">
        <f t="shared" ref="L143:Q143" si="276">+(D143-D145)*100/D145</f>
        <v>-10.912151217143062</v>
      </c>
      <c r="M143" s="50">
        <f t="shared" si="276"/>
        <v>9.6170612659382666</v>
      </c>
      <c r="N143" s="50">
        <f t="shared" si="276"/>
        <v>-1.1882644407928087</v>
      </c>
      <c r="O143" s="50">
        <f t="shared" si="276"/>
        <v>-10.48804381587995</v>
      </c>
      <c r="P143" s="50">
        <f t="shared" si="276"/>
        <v>33.919238793540508</v>
      </c>
      <c r="Q143" s="50">
        <f t="shared" si="276"/>
        <v>-7.2341222873962812</v>
      </c>
      <c r="R143" s="14" t="str">
        <f>+J143</f>
        <v>หนองคาย,รพท.</v>
      </c>
      <c r="S143" s="15">
        <f>+K143/100</f>
        <v>-0.19727033953977938</v>
      </c>
      <c r="T143" s="15">
        <f t="shared" si="272"/>
        <v>-0.10912151217143062</v>
      </c>
      <c r="U143" s="15">
        <f t="shared" si="272"/>
        <v>9.6170612659382662E-2</v>
      </c>
      <c r="V143" s="15">
        <f t="shared" si="272"/>
        <v>-1.1882644407928087E-2</v>
      </c>
      <c r="W143" s="15">
        <f t="shared" si="272"/>
        <v>-0.10488043815879949</v>
      </c>
      <c r="X143" s="15">
        <f t="shared" si="272"/>
        <v>0.33919238793540507</v>
      </c>
      <c r="Y143" s="15">
        <f t="shared" si="272"/>
        <v>-7.2341222873962815E-2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7">+IF(AND(D143&gt;D147),"OK","Not OK")</f>
        <v>OK</v>
      </c>
      <c r="AC143" s="16" t="str">
        <f t="shared" si="277"/>
        <v>OK</v>
      </c>
      <c r="AD143" s="16" t="str">
        <f t="shared" si="277"/>
        <v>OK</v>
      </c>
      <c r="AE143" s="16" t="str">
        <f t="shared" si="277"/>
        <v>OK</v>
      </c>
      <c r="AF143" s="16" t="str">
        <f t="shared" si="277"/>
        <v>OK</v>
      </c>
      <c r="AG143" s="16" t="str">
        <f t="shared" si="277"/>
        <v>OK</v>
      </c>
    </row>
    <row r="144" spans="1:33" ht="13.5" customHeight="1">
      <c r="A144" s="312" t="s">
        <v>51</v>
      </c>
      <c r="B144" s="14" t="str">
        <f>+'8.คำนวณ'!G88</f>
        <v>นครพนม,รพท.</v>
      </c>
      <c r="C144" s="53">
        <f>+'8.คำนวณ'!M88</f>
        <v>545.34159854481197</v>
      </c>
      <c r="D144" s="53">
        <f>+'8.คำนวณ'!N88</f>
        <v>415.23020643366107</v>
      </c>
      <c r="E144" s="53">
        <f>+'8.คำนวณ'!O88</f>
        <v>1498.0671897773786</v>
      </c>
      <c r="F144" s="53">
        <f>+'8.คำนวณ'!P88</f>
        <v>5921.2095127910316</v>
      </c>
      <c r="G144" s="53">
        <f>+'8.คำนวณ'!Q88</f>
        <v>22.582654338153503</v>
      </c>
      <c r="H144" s="53">
        <f>+'8.คำนวณ'!R88</f>
        <v>135.65484447997775</v>
      </c>
      <c r="I144" s="53">
        <f>+'8.คำนวณ'!S88</f>
        <v>718.9692690217903</v>
      </c>
      <c r="J144" s="14" t="str">
        <f>+B144</f>
        <v>นครพนม,รพท.</v>
      </c>
      <c r="K144" s="50">
        <f>+(C144-C145)*100/C145</f>
        <v>-32.573284430366343</v>
      </c>
      <c r="L144" s="50">
        <f t="shared" ref="L144:Q144" si="278">+(D144-D145)*100/D145</f>
        <v>-23.817202075257594</v>
      </c>
      <c r="M144" s="50">
        <f t="shared" si="278"/>
        <v>-34.715164083111858</v>
      </c>
      <c r="N144" s="50">
        <f t="shared" si="278"/>
        <v>6.69556949521722</v>
      </c>
      <c r="O144" s="50">
        <f t="shared" si="278"/>
        <v>-39.079645978613456</v>
      </c>
      <c r="P144" s="50">
        <f t="shared" si="278"/>
        <v>-16.960835453473706</v>
      </c>
      <c r="Q144" s="50">
        <f t="shared" si="278"/>
        <v>-2.755707721296802</v>
      </c>
      <c r="R144" s="14" t="str">
        <f>+J144</f>
        <v>นครพนม,รพท.</v>
      </c>
      <c r="S144" s="15">
        <f>+K144/100</f>
        <v>-0.32573284430366345</v>
      </c>
      <c r="T144" s="15">
        <f t="shared" si="272"/>
        <v>-0.23817202075257593</v>
      </c>
      <c r="U144" s="15">
        <f t="shared" si="272"/>
        <v>-0.3471516408311186</v>
      </c>
      <c r="V144" s="15">
        <f t="shared" si="272"/>
        <v>6.6955694952172198E-2</v>
      </c>
      <c r="W144" s="15">
        <f t="shared" si="272"/>
        <v>-0.39079645978613459</v>
      </c>
      <c r="X144" s="15">
        <f t="shared" si="272"/>
        <v>-0.16960835453473705</v>
      </c>
      <c r="Y144" s="15">
        <f t="shared" si="272"/>
        <v>-2.7557077212968021E-2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79">+IF(AND(D144&gt;D147),"OK","Not OK")</f>
        <v>OK</v>
      </c>
      <c r="AC144" s="16" t="str">
        <f t="shared" si="279"/>
        <v>OK</v>
      </c>
      <c r="AD144" s="16" t="str">
        <f t="shared" si="279"/>
        <v>OK</v>
      </c>
      <c r="AE144" s="16" t="str">
        <f t="shared" si="279"/>
        <v>OK</v>
      </c>
      <c r="AF144" s="16" t="str">
        <f t="shared" si="279"/>
        <v>OK</v>
      </c>
      <c r="AG144" s="16" t="str">
        <f t="shared" si="279"/>
        <v>OK</v>
      </c>
    </row>
    <row r="145" spans="1:33" ht="13.5" customHeight="1">
      <c r="B145" s="18" t="s">
        <v>144</v>
      </c>
      <c r="C145" s="19">
        <f>AVERAGE(C141:C144)</f>
        <v>808.79158051473053</v>
      </c>
      <c r="D145" s="19">
        <f t="shared" ref="D145:I145" si="280">AVERAGE(D141:D144)</f>
        <v>545.04457403080482</v>
      </c>
      <c r="E145" s="19">
        <f t="shared" si="280"/>
        <v>2294.6633299109703</v>
      </c>
      <c r="F145" s="19">
        <f t="shared" si="280"/>
        <v>5549.6301681546938</v>
      </c>
      <c r="G145" s="19">
        <f t="shared" si="280"/>
        <v>37.069144953139464</v>
      </c>
      <c r="H145" s="19">
        <f t="shared" si="280"/>
        <v>163.36248711169443</v>
      </c>
      <c r="I145" s="19">
        <f t="shared" si="280"/>
        <v>739.34341252771583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361.92354952053978</v>
      </c>
      <c r="D146" s="21">
        <f t="shared" ref="D146:I146" si="281">STDEV(D141:D144)</f>
        <v>175.73266503745015</v>
      </c>
      <c r="E146" s="21">
        <f t="shared" si="281"/>
        <v>1339.9333729366622</v>
      </c>
      <c r="F146" s="21">
        <f t="shared" si="281"/>
        <v>1155.28642835406</v>
      </c>
      <c r="G146" s="21">
        <f t="shared" si="281"/>
        <v>20.638273977358025</v>
      </c>
      <c r="H146" s="21">
        <f t="shared" si="281"/>
        <v>63.361379176908265</v>
      </c>
      <c r="I146" s="21">
        <f t="shared" si="281"/>
        <v>167.43969394367326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446.86803099419075</v>
      </c>
      <c r="D147" s="21">
        <f t="shared" ref="D147:I147" si="282">+D145-D146</f>
        <v>369.31190899335468</v>
      </c>
      <c r="E147" s="21">
        <f t="shared" si="282"/>
        <v>954.72995697430815</v>
      </c>
      <c r="F147" s="21">
        <f t="shared" si="282"/>
        <v>4394.3437398006336</v>
      </c>
      <c r="G147" s="21">
        <f t="shared" si="282"/>
        <v>16.430870975781438</v>
      </c>
      <c r="H147" s="21">
        <f t="shared" si="282"/>
        <v>100.00110793478618</v>
      </c>
      <c r="I147" s="21">
        <f t="shared" si="282"/>
        <v>571.90371858404251</v>
      </c>
      <c r="L147" s="48"/>
      <c r="Q147" s="48"/>
      <c r="T147" s="59"/>
      <c r="Y147" s="59"/>
      <c r="AB147" s="11"/>
      <c r="AG147" s="11"/>
    </row>
    <row r="148" spans="1:33" ht="13.5" customHeight="1">
      <c r="B148" s="355" t="s">
        <v>157</v>
      </c>
      <c r="C148" s="356" t="s">
        <v>135</v>
      </c>
      <c r="D148" s="357"/>
      <c r="E148" s="357"/>
      <c r="F148" s="357"/>
      <c r="G148" s="357"/>
      <c r="H148" s="357"/>
      <c r="I148" s="358"/>
      <c r="J148" s="355" t="s">
        <v>157</v>
      </c>
      <c r="K148" s="352" t="s">
        <v>4</v>
      </c>
      <c r="L148" s="353"/>
      <c r="M148" s="353"/>
      <c r="N148" s="353"/>
      <c r="O148" s="353"/>
      <c r="P148" s="353"/>
      <c r="Q148" s="354"/>
      <c r="R148" s="355" t="s">
        <v>157</v>
      </c>
      <c r="S148" s="359" t="s">
        <v>4</v>
      </c>
      <c r="T148" s="360"/>
      <c r="U148" s="360"/>
      <c r="V148" s="360"/>
      <c r="W148" s="360"/>
      <c r="X148" s="360"/>
      <c r="Y148" s="361"/>
      <c r="Z148" s="355" t="s">
        <v>157</v>
      </c>
      <c r="AA148" s="356" t="s">
        <v>136</v>
      </c>
      <c r="AB148" s="357"/>
      <c r="AC148" s="357"/>
      <c r="AD148" s="357"/>
      <c r="AE148" s="357"/>
      <c r="AF148" s="357"/>
      <c r="AG148" s="358"/>
    </row>
    <row r="149" spans="1:33" ht="13.5" customHeight="1">
      <c r="B149" s="355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355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355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355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312" t="s">
        <v>45</v>
      </c>
      <c r="B150" s="14" t="str">
        <f>+'8.คำนวณ'!G89</f>
        <v>อุดรธานี,รพศ.</v>
      </c>
      <c r="C150" s="53">
        <f>+'8.คำนวณ'!M89</f>
        <v>1487.0061394563747</v>
      </c>
      <c r="D150" s="53">
        <f>+'8.คำนวณ'!N89</f>
        <v>536.65686832905544</v>
      </c>
      <c r="E150" s="53">
        <f>+'8.คำนวณ'!O89</f>
        <v>2200.8305868808566</v>
      </c>
      <c r="F150" s="53">
        <f>+'8.คำนวณ'!P89</f>
        <v>8493.8110434335649</v>
      </c>
      <c r="G150" s="53">
        <f>+'8.คำนวณ'!Q89</f>
        <v>27.678531660836448</v>
      </c>
      <c r="H150" s="53">
        <f>+'8.คำนวณ'!R89</f>
        <v>153.19358525880662</v>
      </c>
      <c r="I150" s="53">
        <f>+'8.คำนวณ'!S89</f>
        <v>790.11450350944426</v>
      </c>
      <c r="J150" s="14" t="str">
        <f>+B150</f>
        <v>อุดรธานี,รพศ.</v>
      </c>
      <c r="K150" s="50">
        <f>+(C150-C152)*100/C152</f>
        <v>-17.596841228610458</v>
      </c>
      <c r="L150" s="50">
        <f t="shared" ref="L150:Q150" si="283">+(D150-D152)*100/D152</f>
        <v>-42.891816771933776</v>
      </c>
      <c r="M150" s="50">
        <f t="shared" si="283"/>
        <v>2.7847286682651067</v>
      </c>
      <c r="N150" s="50">
        <f t="shared" si="283"/>
        <v>-8.2923282603257551</v>
      </c>
      <c r="O150" s="50">
        <f t="shared" si="283"/>
        <v>-52.427959790339202</v>
      </c>
      <c r="P150" s="50">
        <f t="shared" si="283"/>
        <v>-9.1529371438717089</v>
      </c>
      <c r="Q150" s="50">
        <f t="shared" si="283"/>
        <v>-9.042233754230022</v>
      </c>
      <c r="R150" s="14" t="str">
        <f>+J150</f>
        <v>อุดรธานี,รพศ.</v>
      </c>
      <c r="S150" s="15">
        <f>+K150/100</f>
        <v>-0.17596841228610458</v>
      </c>
      <c r="T150" s="15">
        <f t="shared" ref="T150:Y151" si="284">+L150/100</f>
        <v>-0.42891816771933777</v>
      </c>
      <c r="U150" s="15">
        <f t="shared" si="284"/>
        <v>2.7847286682651066E-2</v>
      </c>
      <c r="V150" s="15">
        <f t="shared" si="284"/>
        <v>-8.2923282603257556E-2</v>
      </c>
      <c r="W150" s="15">
        <f t="shared" si="284"/>
        <v>-0.52427959790339207</v>
      </c>
      <c r="X150" s="15">
        <f t="shared" si="284"/>
        <v>-9.1529371438717089E-2</v>
      </c>
      <c r="Y150" s="15">
        <f t="shared" si="284"/>
        <v>-9.0422337542300224E-2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5">+IF(AND(D150&gt;D154),"OK","Not OK")</f>
        <v>OK</v>
      </c>
      <c r="AC150" s="16" t="str">
        <f t="shared" si="285"/>
        <v>OK</v>
      </c>
      <c r="AD150" s="16" t="str">
        <f t="shared" si="285"/>
        <v>OK</v>
      </c>
      <c r="AE150" s="16" t="str">
        <f t="shared" si="285"/>
        <v>OK</v>
      </c>
      <c r="AF150" s="16" t="str">
        <f t="shared" si="285"/>
        <v>OK</v>
      </c>
      <c r="AG150" s="16" t="str">
        <f t="shared" si="285"/>
        <v>OK</v>
      </c>
    </row>
    <row r="151" spans="1:33" ht="13.5" customHeight="1">
      <c r="A151" s="312" t="s">
        <v>49</v>
      </c>
      <c r="B151" s="14" t="str">
        <f>+'8.คำนวณ'!G90</f>
        <v>สกลนคร,รพศ.</v>
      </c>
      <c r="C151" s="53">
        <f>+'8.คำนวณ'!M90</f>
        <v>2122.0937096932548</v>
      </c>
      <c r="D151" s="53">
        <f>+'8.คำนวณ'!N90</f>
        <v>1342.7826024937935</v>
      </c>
      <c r="E151" s="53">
        <f>+'8.คำนวณ'!O90</f>
        <v>2081.5771509144674</v>
      </c>
      <c r="F151" s="53">
        <f>+'8.คำนวณ'!P90</f>
        <v>10029.854168664504</v>
      </c>
      <c r="G151" s="53">
        <f>+'8.คำนวณ'!Q90</f>
        <v>88.686171382593542</v>
      </c>
      <c r="H151" s="53">
        <f>+'8.คำนวณ'!R90</f>
        <v>184.0624149740564</v>
      </c>
      <c r="I151" s="53">
        <f>+'8.คำนวณ'!S90</f>
        <v>947.2071923082317</v>
      </c>
      <c r="J151" s="14" t="str">
        <f>+B151</f>
        <v>สกลนคร,รพศ.</v>
      </c>
      <c r="K151" s="50">
        <f>+(C151-C152)*100/C152</f>
        <v>17.596841228610472</v>
      </c>
      <c r="L151" s="50">
        <f t="shared" ref="L151:Q151" si="286">+(D151-D152)*100/D152</f>
        <v>42.891816771933776</v>
      </c>
      <c r="M151" s="50">
        <f t="shared" si="286"/>
        <v>-2.7847286682650854</v>
      </c>
      <c r="N151" s="50">
        <f t="shared" si="286"/>
        <v>8.2923282603257551</v>
      </c>
      <c r="O151" s="50">
        <f t="shared" si="286"/>
        <v>52.427959790339216</v>
      </c>
      <c r="P151" s="50">
        <f t="shared" si="286"/>
        <v>9.1529371438717089</v>
      </c>
      <c r="Q151" s="50">
        <f t="shared" si="286"/>
        <v>9.0422337542300362</v>
      </c>
      <c r="R151" s="14" t="str">
        <f>+J151</f>
        <v>สกลนคร,รพศ.</v>
      </c>
      <c r="S151" s="15">
        <f>+K151/100</f>
        <v>0.17596841228610471</v>
      </c>
      <c r="T151" s="15">
        <f t="shared" si="284"/>
        <v>0.42891816771933777</v>
      </c>
      <c r="U151" s="15">
        <f t="shared" si="284"/>
        <v>-2.7847286682650855E-2</v>
      </c>
      <c r="V151" s="15">
        <f t="shared" si="284"/>
        <v>8.2923282603257556E-2</v>
      </c>
      <c r="W151" s="15">
        <f t="shared" si="284"/>
        <v>0.52427959790339218</v>
      </c>
      <c r="X151" s="15">
        <f t="shared" si="284"/>
        <v>9.1529371438717089E-2</v>
      </c>
      <c r="Y151" s="15">
        <f t="shared" si="284"/>
        <v>9.0422337542300363E-2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7">+IF(AND(D151&gt;D154),"OK","Not OK")</f>
        <v>OK</v>
      </c>
      <c r="AC151" s="16" t="str">
        <f t="shared" si="287"/>
        <v>OK</v>
      </c>
      <c r="AD151" s="16" t="str">
        <f t="shared" si="287"/>
        <v>OK</v>
      </c>
      <c r="AE151" s="16" t="str">
        <f t="shared" si="287"/>
        <v>OK</v>
      </c>
      <c r="AF151" s="16" t="str">
        <f t="shared" si="287"/>
        <v>OK</v>
      </c>
      <c r="AG151" s="16" t="str">
        <f t="shared" si="287"/>
        <v>OK</v>
      </c>
    </row>
    <row r="152" spans="1:33" ht="13.5" customHeight="1">
      <c r="B152" s="18" t="s">
        <v>144</v>
      </c>
      <c r="C152" s="19">
        <f t="shared" ref="C152:I152" si="288">AVERAGE(C150:C151)</f>
        <v>1804.5499245748147</v>
      </c>
      <c r="D152" s="19">
        <f t="shared" si="288"/>
        <v>939.71973541142449</v>
      </c>
      <c r="E152" s="19">
        <f t="shared" si="288"/>
        <v>2141.2038688976618</v>
      </c>
      <c r="F152" s="19">
        <f t="shared" si="288"/>
        <v>9261.8326060490344</v>
      </c>
      <c r="G152" s="19">
        <f t="shared" si="288"/>
        <v>58.182351521714992</v>
      </c>
      <c r="H152" s="19">
        <f t="shared" si="288"/>
        <v>168.62800011643151</v>
      </c>
      <c r="I152" s="19">
        <f t="shared" si="288"/>
        <v>868.66084790883792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89">STDEV(C150:C151)</f>
        <v>449.07472756178612</v>
      </c>
      <c r="D153" s="21">
        <f t="shared" si="289"/>
        <v>570.01697311687053</v>
      </c>
      <c r="E153" s="21">
        <f t="shared" si="289"/>
        <v>84.324913251629468</v>
      </c>
      <c r="F153" s="21">
        <f t="shared" si="289"/>
        <v>1086.1465100457742</v>
      </c>
      <c r="G153" s="21">
        <f t="shared" si="289"/>
        <v>43.138915751440223</v>
      </c>
      <c r="H153" s="21">
        <f t="shared" si="289"/>
        <v>21.827558818945917</v>
      </c>
      <c r="I153" s="21">
        <f t="shared" si="289"/>
        <v>111.08130552445058</v>
      </c>
    </row>
    <row r="154" spans="1:33" ht="13.5" customHeight="1">
      <c r="B154" s="20" t="s">
        <v>145</v>
      </c>
      <c r="C154" s="21">
        <f>+C152-C153</f>
        <v>1355.4751970130285</v>
      </c>
      <c r="D154" s="21">
        <f t="shared" ref="D154:I154" si="290">+D152-D153</f>
        <v>369.70276229455396</v>
      </c>
      <c r="E154" s="21">
        <f t="shared" si="290"/>
        <v>2056.8789556460324</v>
      </c>
      <c r="F154" s="21">
        <f t="shared" si="290"/>
        <v>8175.68609600326</v>
      </c>
      <c r="G154" s="21">
        <f t="shared" si="290"/>
        <v>15.043435770274769</v>
      </c>
      <c r="H154" s="21">
        <f t="shared" si="290"/>
        <v>146.80044129748558</v>
      </c>
      <c r="I154" s="21">
        <f t="shared" si="290"/>
        <v>757.57954238438731</v>
      </c>
    </row>
  </sheetData>
  <mergeCells count="104"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6</vt:i4>
      </vt:variant>
    </vt:vector>
  </HeadingPairs>
  <TitlesOfParts>
    <vt:vector size="20" baseType="lpstr">
      <vt:lpstr>1.รายชื่อ รพ.</vt:lpstr>
      <vt:lpstr>2.Hosp. Group</vt:lpstr>
      <vt:lpstr>3.สูตรการคำนวณ</vt:lpstr>
      <vt:lpstr>DATA</vt:lpstr>
      <vt:lpstr>4.งบธค66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'10.ค่าใช้จ่าย(แยกกลุ่ม)'!Print_Titles</vt:lpstr>
      <vt:lpstr>'2.Hosp. Group'!Print_Titles</vt:lpstr>
      <vt:lpstr>'9.รายได้(แยกกลุ่ม)'!Print_Titles</vt:lpstr>
      <vt:lpstr>DATA!Print_Titles</vt:lpstr>
      <vt:lpstr>'ค่าใช้จ่าย(แยกจังหวัด)'!Print_Titles</vt:lpstr>
      <vt:lpstr>'รายได้(แยกจังหวัด)'!Print_Titles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r8way 01</cp:lastModifiedBy>
  <cp:lastPrinted>2024-04-26T03:55:03Z</cp:lastPrinted>
  <dcterms:created xsi:type="dcterms:W3CDTF">2022-08-11T08:25:14Z</dcterms:created>
  <dcterms:modified xsi:type="dcterms:W3CDTF">2024-04-26T03:55:26Z</dcterms:modified>
</cp:coreProperties>
</file>