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6\UC 66\ปรับเกลี่ยปี 66\Excel File ประกอบการคำนวณ\"/>
    </mc:Choice>
  </mc:AlternateContent>
  <xr:revisionPtr revIDLastSave="0" documentId="13_ncr:1_{0508729F-0CE5-45C1-B469-0CDD43F8E43C}" xr6:coauthVersionLast="47" xr6:coauthVersionMax="47" xr10:uidLastSave="{00000000-0000-0000-0000-000000000000}"/>
  <bookViews>
    <workbookView xWindow="-110" yWindow="-110" windowWidth="19420" windowHeight="10300" tabRatio="939" activeTab="1" xr2:uid="{00000000-000D-0000-FFFF-FFFF00000000}"/>
  </bookViews>
  <sheets>
    <sheet name="เกณฑ์การจัดสรร" sheetId="6" r:id="rId1"/>
    <sheet name="ตารางให้จังหวัดรายงาน" sheetId="56" r:id="rId2"/>
    <sheet name="ข้อมูลจัดสรรค่า K" sheetId="57" r:id="rId3"/>
    <sheet name="ข้อมูลชดเชยค่าอบรม" sheetId="58" r:id="rId4"/>
  </sheets>
  <definedNames>
    <definedName name="_xlnm.Print_Titles" localSheetId="1">ตารางให้จังหวัดรายงาน!$1:$6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1" i="56" l="1"/>
  <c r="H28" i="58"/>
  <c r="J28" i="58" s="1"/>
  <c r="H27" i="58"/>
  <c r="J27" i="58" s="1"/>
  <c r="J26" i="58"/>
  <c r="H26" i="58"/>
  <c r="J25" i="58"/>
  <c r="H25" i="58"/>
  <c r="H24" i="58"/>
  <c r="J24" i="58" s="1"/>
  <c r="J23" i="58"/>
  <c r="H23" i="58"/>
  <c r="J22" i="58"/>
  <c r="H22" i="58"/>
  <c r="J21" i="58"/>
  <c r="H21" i="58"/>
  <c r="H20" i="58"/>
  <c r="J20" i="58" s="1"/>
  <c r="J19" i="58"/>
  <c r="H19" i="58"/>
  <c r="J18" i="58"/>
  <c r="H18" i="58"/>
  <c r="J17" i="58"/>
  <c r="H17" i="58"/>
  <c r="H16" i="58"/>
  <c r="J16" i="58" s="1"/>
  <c r="J15" i="58"/>
  <c r="H15" i="58"/>
  <c r="J14" i="58"/>
  <c r="H14" i="58"/>
  <c r="J13" i="58"/>
  <c r="H13" i="58"/>
  <c r="H12" i="58"/>
  <c r="J12" i="58" s="1"/>
  <c r="J11" i="58"/>
  <c r="H11" i="58"/>
  <c r="J10" i="58"/>
  <c r="H10" i="58"/>
  <c r="J9" i="58"/>
  <c r="H9" i="58"/>
  <c r="H8" i="58"/>
  <c r="J8" i="58" s="1"/>
  <c r="I7" i="58"/>
  <c r="H7" i="58"/>
  <c r="J7" i="58" s="1"/>
  <c r="I6" i="58"/>
  <c r="J6" i="58" s="1"/>
  <c r="H6" i="58"/>
  <c r="I5" i="58"/>
  <c r="H5" i="58"/>
  <c r="J5" i="58" s="1"/>
  <c r="I4" i="58"/>
  <c r="I29" i="58" s="1"/>
  <c r="H4" i="58"/>
  <c r="J4" i="58" s="1"/>
  <c r="J3" i="58"/>
  <c r="I3" i="58"/>
  <c r="H3" i="58"/>
  <c r="H29" i="58" s="1"/>
  <c r="P24" i="57"/>
  <c r="J24" i="57"/>
  <c r="Q24" i="57" s="1"/>
  <c r="R24" i="57" s="1"/>
  <c r="S24" i="57" s="1"/>
  <c r="P23" i="57"/>
  <c r="J23" i="57"/>
  <c r="Q23" i="57" s="1"/>
  <c r="R23" i="57" s="1"/>
  <c r="S23" i="57" s="1"/>
  <c r="R22" i="57"/>
  <c r="S22" i="57" s="1"/>
  <c r="Q22" i="57"/>
  <c r="P22" i="57"/>
  <c r="J22" i="57"/>
  <c r="P21" i="57"/>
  <c r="J21" i="57"/>
  <c r="Q21" i="57" s="1"/>
  <c r="R21" i="57" s="1"/>
  <c r="S21" i="57" s="1"/>
  <c r="P20" i="57"/>
  <c r="J20" i="57"/>
  <c r="Q20" i="57" s="1"/>
  <c r="R20" i="57" s="1"/>
  <c r="S20" i="57" s="1"/>
  <c r="R19" i="57"/>
  <c r="S19" i="57" s="1"/>
  <c r="P19" i="57"/>
  <c r="J19" i="57"/>
  <c r="Q18" i="57"/>
  <c r="R18" i="57" s="1"/>
  <c r="S18" i="57" s="1"/>
  <c r="P18" i="57"/>
  <c r="J18" i="57"/>
  <c r="P17" i="57"/>
  <c r="J17" i="57"/>
  <c r="Q17" i="57" s="1"/>
  <c r="R17" i="57" s="1"/>
  <c r="S17" i="57" s="1"/>
  <c r="P16" i="57"/>
  <c r="J16" i="57"/>
  <c r="Q16" i="57" s="1"/>
  <c r="R16" i="57" s="1"/>
  <c r="S16" i="57" s="1"/>
  <c r="P15" i="57"/>
  <c r="J15" i="57"/>
  <c r="Q15" i="57" s="1"/>
  <c r="R15" i="57" s="1"/>
  <c r="S15" i="57" s="1"/>
  <c r="P14" i="57"/>
  <c r="J14" i="57"/>
  <c r="Q14" i="57" s="1"/>
  <c r="R14" i="57" s="1"/>
  <c r="S14" i="57" s="1"/>
  <c r="R13" i="57"/>
  <c r="S13" i="57" s="1"/>
  <c r="Q13" i="57"/>
  <c r="P13" i="57"/>
  <c r="J13" i="57"/>
  <c r="Q12" i="57"/>
  <c r="R12" i="57" s="1"/>
  <c r="S12" i="57" s="1"/>
  <c r="P12" i="57"/>
  <c r="J12" i="57"/>
  <c r="Q11" i="57"/>
  <c r="R11" i="57" s="1"/>
  <c r="S11" i="57" s="1"/>
  <c r="P11" i="57"/>
  <c r="J11" i="57"/>
  <c r="Q10" i="57"/>
  <c r="R10" i="57" s="1"/>
  <c r="S10" i="57" s="1"/>
  <c r="P10" i="57"/>
  <c r="J10" i="57"/>
  <c r="P9" i="57"/>
  <c r="J9" i="57"/>
  <c r="Q9" i="57" s="1"/>
  <c r="R9" i="57" s="1"/>
  <c r="S9" i="57" s="1"/>
  <c r="P8" i="57"/>
  <c r="J8" i="57"/>
  <c r="Q8" i="57" s="1"/>
  <c r="R8" i="57" s="1"/>
  <c r="S8" i="57" s="1"/>
  <c r="P7" i="57"/>
  <c r="J7" i="57"/>
  <c r="Q7" i="57" s="1"/>
  <c r="R7" i="57" s="1"/>
  <c r="S7" i="57" s="1"/>
  <c r="P6" i="57"/>
  <c r="J6" i="57"/>
  <c r="Q6" i="57" s="1"/>
  <c r="R6" i="57" s="1"/>
  <c r="S6" i="57" s="1"/>
  <c r="P5" i="57"/>
  <c r="J5" i="57"/>
  <c r="J25" i="57" s="1"/>
  <c r="J29" i="58" l="1"/>
  <c r="Q5" i="57"/>
  <c r="Q25" i="57" l="1"/>
  <c r="R5" i="57"/>
  <c r="R25" i="57" l="1"/>
  <c r="S5" i="57"/>
  <c r="S25" i="57" s="1"/>
  <c r="F102" i="56" l="1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E101" i="56"/>
  <c r="G78" i="56"/>
  <c r="G77" i="56"/>
  <c r="G76" i="56"/>
  <c r="G75" i="56"/>
  <c r="G74" i="56"/>
  <c r="G73" i="56"/>
  <c r="E79" i="56"/>
  <c r="G71" i="56"/>
  <c r="G70" i="56"/>
  <c r="G69" i="56"/>
  <c r="G68" i="56"/>
  <c r="G67" i="56"/>
  <c r="G66" i="56"/>
  <c r="G65" i="56"/>
  <c r="G64" i="56"/>
  <c r="G63" i="56"/>
  <c r="E7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E62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29" i="56"/>
  <c r="E43" i="56"/>
  <c r="G21" i="56"/>
  <c r="G22" i="56"/>
  <c r="G23" i="56"/>
  <c r="G24" i="56"/>
  <c r="G25" i="56"/>
  <c r="G26" i="56"/>
  <c r="G27" i="56"/>
  <c r="G20" i="56"/>
  <c r="E28" i="56"/>
  <c r="G8" i="56"/>
  <c r="G9" i="56"/>
  <c r="G10" i="56"/>
  <c r="G11" i="56"/>
  <c r="G12" i="56"/>
  <c r="G13" i="56"/>
  <c r="G14" i="56"/>
  <c r="G15" i="56"/>
  <c r="G16" i="56"/>
  <c r="G17" i="56"/>
  <c r="G18" i="56"/>
  <c r="G7" i="56"/>
  <c r="E102" i="56" l="1"/>
  <c r="G5" i="6" l="1"/>
  <c r="G6" i="6" s="1"/>
  <c r="G9" i="6" s="1"/>
  <c r="C16" i="6"/>
  <c r="D101" i="56" l="1"/>
  <c r="G101" i="56" s="1"/>
  <c r="D79" i="56"/>
  <c r="G79" i="56" s="1"/>
  <c r="D72" i="56"/>
  <c r="G72" i="56" s="1"/>
  <c r="D62" i="56"/>
  <c r="G62" i="56" s="1"/>
  <c r="D43" i="56"/>
  <c r="G43" i="56" s="1"/>
  <c r="D28" i="56"/>
  <c r="G28" i="56" s="1"/>
  <c r="D19" i="56"/>
  <c r="G19" i="56" s="1"/>
  <c r="G102" i="56" l="1"/>
  <c r="D102" i="56"/>
</calcChain>
</file>

<file path=xl/sharedStrings.xml><?xml version="1.0" encoding="utf-8"?>
<sst xmlns="http://schemas.openxmlformats.org/spreadsheetml/2006/main" count="439" uniqueCount="278">
  <si>
    <t>[1]</t>
  </si>
  <si>
    <t>[2]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</si>
  <si>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</si>
  <si>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</si>
  <si>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</si>
  <si>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</si>
  <si>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</si>
  <si>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</si>
  <si>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</si>
  <si>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</si>
  <si>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No</t>
  </si>
  <si>
    <t>Province</t>
  </si>
  <si>
    <t>Org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</si>
  <si>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</si>
  <si>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</si>
  <si>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</si>
  <si>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</si>
  <si>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</si>
  <si>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</si>
  <si>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</si>
  <si>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</si>
  <si>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</si>
  <si>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</si>
  <si>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</si>
  <si>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</si>
  <si>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</si>
  <si>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</si>
  <si>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</si>
  <si>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</si>
  <si>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</si>
  <si>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</si>
  <si>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</si>
  <si>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</si>
  <si>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</si>
  <si>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</si>
  <si>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</si>
  <si>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</si>
  <si>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</si>
  <si>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</si>
  <si>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</si>
  <si>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</si>
  <si>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</si>
  <si>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</si>
  <si>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</si>
  <si>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</si>
  <si>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</si>
  <si>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</si>
  <si>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</si>
  <si>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</si>
  <si>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</si>
  <si>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</si>
  <si>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</si>
  <si>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</si>
  <si>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</si>
  <si>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</si>
  <si>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</si>
  <si>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</si>
  <si>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</si>
  <si>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</si>
  <si>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</si>
  <si>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</si>
  <si>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</si>
  <si>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</si>
  <si>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</si>
  <si>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</si>
  <si>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</si>
  <si>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</si>
  <si>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</si>
  <si>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</si>
  <si>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</si>
  <si>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</si>
  <si>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</si>
  <si>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</si>
  <si>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</si>
  <si>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</si>
  <si>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</si>
  <si>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</si>
  <si>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</si>
  <si>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</si>
  <si>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</si>
  <si>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</si>
  <si>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</si>
  <si>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</si>
  <si>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</si>
  <si>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</si>
  <si>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</si>
  <si>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</si>
  <si>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</si>
  <si>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</si>
  <si>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</si>
  <si>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</si>
  <si>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</si>
  <si>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</si>
  <si>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</si>
  <si>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</si>
  <si>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</si>
  <si>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</si>
  <si>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</si>
  <si>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</si>
  <si>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</si>
  <si>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</si>
  <si>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[4]</t>
  </si>
  <si>
    <t>1. ที่มา</t>
  </si>
  <si>
    <t>2. เกณฑ์</t>
  </si>
  <si>
    <t>จำนวนเงิน (บาท)</t>
  </si>
  <si>
    <t>คงเหลือปรับเกลี่ยให้หน่วยบริการ ต้นปีงบประมาณ</t>
  </si>
  <si>
    <t>รวม จังหวัดนครพนม</t>
  </si>
  <si>
    <t>รวม จังหวัดบึงกาฬ</t>
  </si>
  <si>
    <t>รวม จังหวัดเลย</t>
  </si>
  <si>
    <t>รวม จังหวัดสกลนคร</t>
  </si>
  <si>
    <t>รวม จังหวัดหนองบัวลำภู</t>
  </si>
  <si>
    <t>รวม จังหวัดอุดรธานี</t>
  </si>
  <si>
    <t>จำนวนเงินที่จังหวัดปรับเกลี่ยให้จากเงินจัดสรร Motivated (บาท)</t>
  </si>
  <si>
    <t>จำนวนเงินสนับสนุนเพิ่มค่า K (บาท) (ไม่ให้ปรับเกลี่ย)</t>
  </si>
  <si>
    <t>กรุณาระบุเหตุผลที่ปรับเกลี่ยงบ Motivated ให้หน่วยบริการนี้</t>
  </si>
  <si>
    <t>รวม จังหวัดหนองคาย</t>
  </si>
  <si>
    <t>จัดสรรให้หน่วยบริการในเขตสุขภาพที่ 8  / จังหวัด ............................................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</si>
  <si>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</si>
  <si>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</si>
  <si>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</si>
  <si>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</si>
  <si>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r>
      <t xml:space="preserve">   </t>
    </r>
    <r>
      <rPr>
        <b/>
        <u/>
        <sz val="16"/>
        <color theme="1"/>
        <rFont val="TH SarabunPSK"/>
        <family val="2"/>
      </rPr>
      <t>ส่วนที่ 1</t>
    </r>
    <r>
      <rPr>
        <b/>
        <sz val="16"/>
        <color theme="1"/>
        <rFont val="TH SarabunPSK"/>
        <family val="2"/>
      </rPr>
      <t xml:space="preserve"> จัดสรรสนับสนุน รพ.ที่ได้รับผลกระทบจาก Step-K ด้วยการเพิ่มค่า K</t>
    </r>
  </si>
  <si>
    <r>
      <t xml:space="preserve">  </t>
    </r>
    <r>
      <rPr>
        <b/>
        <u/>
        <sz val="16"/>
        <color theme="1"/>
        <rFont val="TH SarabunPSK"/>
        <family val="2"/>
      </rPr>
      <t xml:space="preserve"> ส่วนที่ 2</t>
    </r>
    <r>
      <rPr>
        <b/>
        <sz val="16"/>
        <color theme="1"/>
        <rFont val="TH SarabunPSK"/>
        <family val="2"/>
      </rPr>
      <t xml:space="preserve"> ปรับเกลี่ยให้จังหวัดตามเกณฑ์ Motivated (Capitation ปรับด้วยค่า K1-2-3)</t>
    </r>
  </si>
  <si>
    <t>เงินระดับเขตเพื่อปรับเกลี่ย</t>
  </si>
  <si>
    <t>เขต</t>
  </si>
  <si>
    <t>เงินระดับเขต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</si>
  <si>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</si>
  <si>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</si>
  <si>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</si>
  <si>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</si>
  <si>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</si>
  <si>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</si>
  <si>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</si>
  <si>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</si>
  <si>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</si>
  <si>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</si>
  <si>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</si>
  <si>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</si>
  <si>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รวม</t>
  </si>
  <si>
    <t>วงเงินปรับเกลี่ยระดับเขต ปี 2566</t>
  </si>
  <si>
    <t xml:space="preserve">  ขอกันไว้บริหารระหว่างปี ร้อยละ 15</t>
  </si>
  <si>
    <r>
      <t xml:space="preserve">             </t>
    </r>
    <r>
      <rPr>
        <b/>
        <sz val="16"/>
        <color rgb="FFFF0000"/>
        <rFont val="TH SarabunPSK"/>
        <family val="2"/>
      </rPr>
      <t xml:space="preserve">  สนับสนุนครั้งที่ 1 ร้อยละ 80</t>
    </r>
  </si>
  <si>
    <t>มติ คทง. 5X5 จากการประชุมครั้งที่ 4/2565 วันที่ 10 ตุลาคม 2565</t>
  </si>
  <si>
    <t>สิ่งที่ส่งมาด้วย 5</t>
  </si>
  <si>
    <t>แบบรายงานผลการปรับเกลี่ยเงินกันระดับเขต  ปี 2566</t>
  </si>
  <si>
    <t>ส่งกลุ่มงานบริหารการเงินและการคลัง สำนักงานเขตสุขภาพที่ 8 ภายในวันที่ 14 ตุลาคม 2565</t>
  </si>
  <si>
    <t>จำนวนเงินสนับสนุนค่าอบรมจิตแพทย์โลก (ไม่ให้ปรับเกลี่ย)</t>
  </si>
  <si>
    <t>[3]</t>
  </si>
  <si>
    <t>[4]=[1]+[2]+[3]</t>
  </si>
  <si>
    <t>[5]</t>
  </si>
  <si>
    <t>รวมได้รับปรับเกลี่ย (บาท) นำข้อมูลช่องนี้ลงใส่ใน Template ปรับเกลี่ยเขต 8 sheetที่ 4 คอลัมภ์ [26]</t>
  </si>
  <si>
    <t xml:space="preserve">การจัดสรรเงินกันระดับเขต/จังหวัด ปี 2566 สนับสนุน รพ.ขนาดกลางด้วยการเพิ่มค่า K </t>
  </si>
  <si>
    <t>[6]</t>
  </si>
  <si>
    <t>[7]</t>
  </si>
  <si>
    <t>[8]=[7]-[6]</t>
  </si>
  <si>
    <t>[9]</t>
  </si>
  <si>
    <t>[10]</t>
  </si>
  <si>
    <t>[11]</t>
  </si>
  <si>
    <t>[12]</t>
  </si>
  <si>
    <t>[13]</t>
  </si>
  <si>
    <t>[14]</t>
  </si>
  <si>
    <t>[15]=[14]*80%</t>
  </si>
  <si>
    <t>ลำดับ</t>
  </si>
  <si>
    <t>ชื่อหน่วยบริการ</t>
  </si>
  <si>
    <t>จำนวนเตียง</t>
  </si>
  <si>
    <t>จำนวน ปชก UC</t>
  </si>
  <si>
    <t>ปรับค่า K</t>
  </si>
  <si>
    <t>K เดิม</t>
  </si>
  <si>
    <t xml:space="preserve">ปรับ K </t>
  </si>
  <si>
    <t>ส่วนต่างรายรับ IP  K เดิม และปรับเพิ่ม K</t>
  </si>
  <si>
    <t>Risk Score</t>
  </si>
  <si>
    <t>จำนวนเงินที่สนับสนุน ตามค่าเฉลี่ย Risk Score ปี 61-65 (บาท)</t>
  </si>
  <si>
    <t>จำนวนเงินที่สนับสนุน 80% (บาท)</t>
  </si>
  <si>
    <t xml:space="preserve">ROUND จำนวนเงินที่สนับสนุน 80% (บาท) </t>
  </si>
  <si>
    <t>ค่า K กลาง</t>
  </si>
  <si>
    <t>เขตปรับค่าK (ถ้ามี)</t>
  </si>
  <si>
    <t>ค่า K Final (ใช้ประมวลผลจ่ายสนับสนุนงบปรับเกลี่ยเขต 8 ปี65)</t>
  </si>
  <si>
    <t>ประมาณการเงิน IPในเขต ปรับค่าk</t>
  </si>
  <si>
    <t>ปี 2561</t>
  </si>
  <si>
    <t>ปี 2562</t>
  </si>
  <si>
    <t>ปี 2563</t>
  </si>
  <si>
    <t xml:space="preserve">ปี 2564 </t>
  </si>
  <si>
    <t>ปี 2565 (ณ 31 สค 65 Risk R8 NI)</t>
  </si>
  <si>
    <t>ค่าเฉลี่ย Risk Score ปี 61-65</t>
  </si>
  <si>
    <t>รพ.โซ่พิสัย</t>
  </si>
  <si>
    <t>รพ.เซกา</t>
  </si>
  <si>
    <t>รพ.นากลาง</t>
  </si>
  <si>
    <t>รพ.ศรีบุญเรือง</t>
  </si>
  <si>
    <t>รพ.สุวรรณคูหา</t>
  </si>
  <si>
    <t>รพ.กุดจับ</t>
  </si>
  <si>
    <t>รพ.หนองหาน</t>
  </si>
  <si>
    <t>รพ.บ้านผือ</t>
  </si>
  <si>
    <t>รพ.น้ำโสม</t>
  </si>
  <si>
    <t>รพ.เพ็ญ</t>
  </si>
  <si>
    <t>รพร.บ้านดุง</t>
  </si>
  <si>
    <t>รพ.วังสะพุง</t>
  </si>
  <si>
    <t>รพ.โพนพิสัย</t>
  </si>
  <si>
    <t>รพ.พระอาจารย์ฝั้นอาจาโร</t>
  </si>
  <si>
    <t>รพ.พังโคน</t>
  </si>
  <si>
    <t>รพ.บ้านม่วง</t>
  </si>
  <si>
    <t>รพ.อากาศอำนวย</t>
  </si>
  <si>
    <t>รพ.นาแก</t>
  </si>
  <si>
    <t>รพ.ศรีสงคราม</t>
  </si>
  <si>
    <t>รพร.ธาตุพนม</t>
  </si>
  <si>
    <r>
      <t xml:space="preserve">รายชื่อผู้เข้าร่วมประชุมวิชาการระดับนานาชาติ ครั้งที่ 22  WPA   World Congress of Psychiatry in Bangkok   เขตสุขภาพที่ 8  </t>
    </r>
    <r>
      <rPr>
        <b/>
        <sz val="16"/>
        <color rgb="FFFF0000"/>
        <rFont val="TH SarabunPSK"/>
        <family val="2"/>
      </rPr>
      <t xml:space="preserve">(รวม 26 คน)  </t>
    </r>
  </si>
  <si>
    <t>จังหวัด</t>
  </si>
  <si>
    <t>ชื่อ สกุล</t>
  </si>
  <si>
    <t>ตำแหน่ง</t>
  </si>
  <si>
    <t>สถานที่ปฏิบัติงาน</t>
  </si>
  <si>
    <t>Online</t>
  </si>
  <si>
    <t>Onsite</t>
  </si>
  <si>
    <t>ค่าใช้จ่ายลงทะเบียน</t>
  </si>
  <si>
    <t>ค่าใช้จ่ายอื่นๆ</t>
  </si>
  <si>
    <t>รวมค่าใช้จ่าย</t>
  </si>
  <si>
    <t>นายแพทย์สมชาย ชมภูคำ</t>
  </si>
  <si>
    <t>นายแพทย์เชี่ยวชาญ</t>
  </si>
  <si>
    <t>โรงพยาบาลเอราวัณ จ.เลย</t>
  </si>
  <si>
    <t>P</t>
  </si>
  <si>
    <t>นางนวลลออ  พุทธสิมา</t>
  </si>
  <si>
    <t>นักวิชาการสาธารณสุขชำนาญการพิเศษ</t>
  </si>
  <si>
    <t>สำนักงานสาธารณสุขจังหวัดเลย   จ.เลย</t>
  </si>
  <si>
    <t>นายเสกสรร  อรรควาไสย์</t>
  </si>
  <si>
    <t>พยาบาลวิชาชีพชำนาญการ</t>
  </si>
  <si>
    <t>นางสาวสุนิดา  สุวรรณไกษร</t>
  </si>
  <si>
    <t>โรงพยาบาลท่าลี่  จ.เลย</t>
  </si>
  <si>
    <t>นายแพทย์ไตรรัตน์  พรหมเชษฐา</t>
  </si>
  <si>
    <t>นายแพทย์ชำนาญการ</t>
  </si>
  <si>
    <t>โรงพยาบาลสมเด็จพระยุพราชสว่างแดนดิน  จ.สกลนคร</t>
  </si>
  <si>
    <t>นางสาวณัฏยา การรักษา</t>
  </si>
  <si>
    <t>นักจิตวิทยาปฏิบัติการ</t>
  </si>
  <si>
    <t>โรงพยาบาลสกลนคร  จ.สกลนคร</t>
  </si>
  <si>
    <t>แพทย์หญิงระพีพร ศิลาคม</t>
  </si>
  <si>
    <t>โรงพยาบาลบึงกาฬ   จ.บึงกาฬ</t>
  </si>
  <si>
    <t>นายแพทย์เอกอาชาน  โควสุภัทร์</t>
  </si>
  <si>
    <t>นายแพทย์</t>
  </si>
  <si>
    <t>โรงพยาบาลหนองคาย  จ.หนองคาย</t>
  </si>
  <si>
    <t>นางบุษลักษณ์  สาฆะ</t>
  </si>
  <si>
    <t>สำนักงานสาธารณสุขจังหวัดหนองบัวลำภู  จ.หนองบัวลำภู</t>
  </si>
  <si>
    <t>นางสาวสุดาพร  วงค์จำนงค์</t>
  </si>
  <si>
    <t>สำนักงานสาธารณสุขจังหวัดอุดรธานี  จ.อุดรธานี</t>
  </si>
  <si>
    <t>นางฑิตยา   ปาละศรี</t>
  </si>
  <si>
    <t>โรงพยาบาลหนองวัวซอ  จ.อุดรธานี</t>
  </si>
  <si>
    <t>นางสาวกชพร  แสนสระดี</t>
  </si>
  <si>
    <t>โรงพยาบาลหนองแสง จ.อุดรธานี</t>
  </si>
  <si>
    <t xml:space="preserve">นายมานิจ คงแถลง </t>
  </si>
  <si>
    <t>โรงพยาบาลสมเด็จพระยุพราชบ้านดุง จ.อุดรธานี</t>
  </si>
  <si>
    <t>นางจิราภา   ศิริบาล</t>
  </si>
  <si>
    <t>โรงพยาบาลกุดจับ  จ.อุดรธานี</t>
  </si>
  <si>
    <t xml:space="preserve">นางสาวนวลจันทร์  สายถวิล  </t>
  </si>
  <si>
    <t>โรงพยาบาลศรีธาตุ จ.อุดรธานี</t>
  </si>
  <si>
    <t>นางชวินรดา  อนันตริยะทรัพย์</t>
  </si>
  <si>
    <t>โรงพยาบาลวังสามหมอ  จ.อุดรธานี</t>
  </si>
  <si>
    <t xml:space="preserve">นางสาวจุฬาลักษณ์  คำโนนคอม  </t>
  </si>
  <si>
    <t>โรงพยาบาลทุ่งฝน  จ.อุดรธานี</t>
  </si>
  <si>
    <t>นางภัสสร  ภีมศิริวัฒนา</t>
  </si>
  <si>
    <t>โรงพยาบาลอุดรธานี   จ.อุดรธานี</t>
  </si>
  <si>
    <t>นางรัศมี   พรพิพัฒน์</t>
  </si>
  <si>
    <t>โรงพยาบาลกุมภวาปี  จ.อุดรธานี</t>
  </si>
  <si>
    <t>นางสาวศุภกร  ธัญเดชยศดี</t>
  </si>
  <si>
    <t>โรงพยาบาลบ้านผือ  จ.อุดรธานี</t>
  </si>
  <si>
    <t>นางสาวอัญญาลักษณ์  กนิษฐวงษ์</t>
  </si>
  <si>
    <t>โรงพยาบาลห้วยเกิ้ง   จ.อุดรธานี</t>
  </si>
  <si>
    <t xml:space="preserve">นางสาวจิณณภัทร พิรยะภากรพงศ์  </t>
  </si>
  <si>
    <t>โรงพยาบาลเลย   จ.เลย</t>
  </si>
  <si>
    <t>นางกัลยาณี  แจ้งโทน</t>
  </si>
  <si>
    <t>โรงพยาบาลภูเรือ จ.เลย</t>
  </si>
  <si>
    <t xml:space="preserve">นางช่อผกา  จิระกาล </t>
  </si>
  <si>
    <t>โรงพยาบาลภูกระดึง  จ.เลย</t>
  </si>
  <si>
    <t xml:space="preserve">นางสาวศิวาพร  พรหมวัน </t>
  </si>
  <si>
    <t xml:space="preserve">นักจิตวิทยาคลินิก </t>
  </si>
  <si>
    <t>โรงพยาบาลสมเด็จพระยุพราชด่านซ้าย จ.เลย</t>
  </si>
  <si>
    <t>นางสาวธนัชพัชญ์  สุขวัฒน์พงศ์</t>
  </si>
  <si>
    <t>โรงพยาบาลหนองหิน จ.เลย</t>
  </si>
  <si>
    <t>ผู้ประสานงาน  นางสาวรัชชดา  สุขผึ้ง สนง.เขตสุขภาพที่ 8  Tel: 081-708-4986</t>
  </si>
  <si>
    <t>หมายเหตุ</t>
  </si>
  <si>
    <t>จัดสรรลง รพ.เอราวัณ</t>
  </si>
  <si>
    <t>จัดสรรลง รพ.สุวรรณคูหา</t>
  </si>
  <si>
    <t>จัดสรรลง รพ.บ้านผือ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</si>
</sst>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#,##0_ ;[Red]\-#,##0\ 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sz val="10"/>
      <color theme="1"/>
      <name val="Tahoma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b/>
      <sz val="12"/>
      <color rgb="FF0000FF"/>
      <name val="Tahoma"/>
      <family val="2"/>
    </font>
    <font>
      <sz val="12"/>
      <color theme="1"/>
      <name val="Tahoma"/>
      <family val="2"/>
    </font>
    <font>
      <b/>
      <sz val="16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b/>
      <sz val="16"/>
      <color theme="1"/>
      <name val="Wingdings 2"/>
      <family val="1"/>
      <charset val="2"/>
    </font>
    <font>
      <b/>
      <sz val="16"/>
      <color theme="1"/>
      <name val="Symbol"/>
      <family val="1"/>
      <charset val="2"/>
    </font>
    <font>
      <b/>
      <sz val="16"/>
      <color theme="1"/>
      <name val="TH SarabunPSK"/>
      <family val="2"/>
      <charset val="222"/>
    </font>
    <font>
      <b/>
      <sz val="16"/>
      <color theme="1"/>
      <name val="Wingdings 2"/>
      <family val="1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3" fillId="0" borderId="0"/>
  </cellStyleXfs>
  <cellXfs count="140">
    <xf numFmtId="0" fontId="0" fillId="0" borderId="0" xfId="0"/>
    <xf numFmtId="0" fontId="4" fillId="0" borderId="1" xfId="0" applyFont="1" applyBorder="1" applyProtection="1">
      <protection hidden="1"/>
    </xf>
    <xf numFmtId="0" fontId="7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43" fontId="7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0" fillId="0" borderId="0" xfId="1" applyFont="1"/>
    <xf numFmtId="43" fontId="7" fillId="0" borderId="1" xfId="1" applyFont="1" applyBorder="1"/>
    <xf numFmtId="0" fontId="12" fillId="6" borderId="0" xfId="0" applyFont="1" applyFill="1"/>
    <xf numFmtId="0" fontId="0" fillId="6" borderId="0" xfId="0" applyFill="1"/>
    <xf numFmtId="0" fontId="6" fillId="2" borderId="1" xfId="0" applyFont="1" applyFill="1" applyBorder="1" applyAlignment="1">
      <alignment horizontal="left"/>
    </xf>
    <xf numFmtId="43" fontId="6" fillId="2" borderId="1" xfId="1" applyFont="1" applyFill="1" applyBorder="1"/>
    <xf numFmtId="0" fontId="13" fillId="5" borderId="1" xfId="0" applyFont="1" applyFill="1" applyBorder="1" applyAlignment="1">
      <alignment horizontal="left"/>
    </xf>
    <xf numFmtId="0" fontId="6" fillId="8" borderId="1" xfId="0" applyFont="1" applyFill="1" applyBorder="1"/>
    <xf numFmtId="43" fontId="6" fillId="8" borderId="1" xfId="1" applyFont="1" applyFill="1" applyBorder="1"/>
    <xf numFmtId="0" fontId="6" fillId="8" borderId="1" xfId="0" applyFont="1" applyFill="1" applyBorder="1" applyAlignment="1">
      <alignment horizontal="left"/>
    </xf>
    <xf numFmtId="0" fontId="4" fillId="0" borderId="2" xfId="0" applyFont="1" applyBorder="1" applyProtection="1">
      <protection hidden="1"/>
    </xf>
    <xf numFmtId="0" fontId="5" fillId="4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/>
    <xf numFmtId="0" fontId="6" fillId="2" borderId="1" xfId="0" applyFont="1" applyFill="1" applyBorder="1"/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5" fillId="3" borderId="2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43" fontId="6" fillId="7" borderId="1" xfId="1" applyFont="1" applyFill="1" applyBorder="1" applyAlignment="1">
      <alignment horizontal="center" vertical="top" wrapText="1"/>
    </xf>
    <xf numFmtId="43" fontId="6" fillId="5" borderId="1" xfId="1" applyFont="1" applyFill="1" applyBorder="1" applyAlignment="1">
      <alignment horizontal="center" vertical="top" wrapText="1"/>
    </xf>
    <xf numFmtId="43" fontId="6" fillId="8" borderId="1" xfId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15" fillId="0" borderId="0" xfId="0" applyFont="1" applyAlignment="1">
      <alignment vertical="center"/>
    </xf>
    <xf numFmtId="43" fontId="6" fillId="5" borderId="1" xfId="1" applyFont="1" applyFill="1" applyBorder="1"/>
    <xf numFmtId="0" fontId="17" fillId="0" borderId="0" xfId="13" applyFont="1"/>
    <xf numFmtId="0" fontId="18" fillId="0" borderId="0" xfId="13" applyFont="1"/>
    <xf numFmtId="0" fontId="18" fillId="9" borderId="3" xfId="13" applyFont="1" applyFill="1" applyBorder="1" applyAlignment="1">
      <alignment horizontal="center" vertical="center"/>
    </xf>
    <xf numFmtId="0" fontId="18" fillId="9" borderId="4" xfId="13" applyFont="1" applyFill="1" applyBorder="1" applyAlignment="1">
      <alignment horizontal="center" vertical="center"/>
    </xf>
    <xf numFmtId="0" fontId="18" fillId="0" borderId="5" xfId="5" quotePrefix="1" applyFont="1" applyBorder="1" applyAlignment="1">
      <alignment horizontal="center" vertical="center" wrapText="1"/>
    </xf>
    <xf numFmtId="43" fontId="18" fillId="0" borderId="6" xfId="3" applyFont="1" applyBorder="1"/>
    <xf numFmtId="43" fontId="18" fillId="10" borderId="5" xfId="3" quotePrefix="1" applyFont="1" applyFill="1" applyBorder="1" applyAlignment="1">
      <alignment horizontal="center" vertical="center"/>
    </xf>
    <xf numFmtId="43" fontId="18" fillId="10" borderId="6" xfId="3" applyFont="1" applyFill="1" applyBorder="1"/>
    <xf numFmtId="0" fontId="18" fillId="9" borderId="7" xfId="13" applyFont="1" applyFill="1" applyBorder="1" applyAlignment="1">
      <alignment horizontal="center"/>
    </xf>
    <xf numFmtId="43" fontId="18" fillId="9" borderId="8" xfId="13" applyNumberFormat="1" applyFont="1" applyFill="1" applyBorder="1"/>
    <xf numFmtId="0" fontId="12" fillId="0" borderId="0" xfId="0" applyFont="1"/>
    <xf numFmtId="43" fontId="6" fillId="0" borderId="0" xfId="1" applyFont="1" applyFill="1" applyBorder="1"/>
    <xf numFmtId="0" fontId="6" fillId="0" borderId="0" xfId="0" applyFont="1" applyAlignment="1">
      <alignment horizontal="left"/>
    </xf>
    <xf numFmtId="0" fontId="16" fillId="0" borderId="0" xfId="0" applyFont="1"/>
    <xf numFmtId="43" fontId="6" fillId="0" borderId="0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1" fillId="5" borderId="12" xfId="14" applyFont="1" applyFill="1" applyBorder="1" applyAlignment="1">
      <alignment horizontal="center" vertical="center" wrapText="1"/>
    </xf>
    <xf numFmtId="0" fontId="21" fillId="8" borderId="12" xfId="14" applyFont="1" applyFill="1" applyBorder="1" applyAlignment="1">
      <alignment horizontal="center" vertical="center" wrapText="1"/>
    </xf>
    <xf numFmtId="0" fontId="21" fillId="7" borderId="11" xfId="14" applyFont="1" applyFill="1" applyBorder="1" applyAlignment="1">
      <alignment horizontal="center" vertical="top" wrapText="1"/>
    </xf>
    <xf numFmtId="0" fontId="21" fillId="13" borderId="11" xfId="14" applyFont="1" applyFill="1" applyBorder="1" applyAlignment="1">
      <alignment horizontal="center" vertical="top" wrapText="1"/>
    </xf>
    <xf numFmtId="0" fontId="22" fillId="7" borderId="11" xfId="14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top" wrapText="1"/>
    </xf>
    <xf numFmtId="0" fontId="0" fillId="7" borderId="1" xfId="1" applyNumberFormat="1" applyFont="1" applyFill="1" applyBorder="1" applyAlignment="1">
      <alignment horizontal="center" vertical="top" wrapText="1"/>
    </xf>
    <xf numFmtId="43" fontId="0" fillId="7" borderId="1" xfId="1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21" fillId="0" borderId="1" xfId="0" applyFont="1" applyBorder="1"/>
    <xf numFmtId="164" fontId="21" fillId="0" borderId="1" xfId="1" applyNumberFormat="1" applyFont="1" applyBorder="1"/>
    <xf numFmtId="165" fontId="21" fillId="0" borderId="1" xfId="1" applyNumberFormat="1" applyFont="1" applyFill="1" applyBorder="1" applyProtection="1"/>
    <xf numFmtId="165" fontId="22" fillId="14" borderId="1" xfId="1" applyNumberFormat="1" applyFont="1" applyFill="1" applyBorder="1" applyProtection="1">
      <protection locked="0"/>
    </xf>
    <xf numFmtId="165" fontId="21" fillId="0" borderId="1" xfId="3" applyNumberFormat="1" applyFont="1" applyFill="1" applyBorder="1" applyProtection="1"/>
    <xf numFmtId="43" fontId="21" fillId="0" borderId="1" xfId="0" applyNumberFormat="1" applyFont="1" applyBorder="1"/>
    <xf numFmtId="165" fontId="21" fillId="0" borderId="1" xfId="14" applyNumberFormat="1" applyFont="1" applyBorder="1"/>
    <xf numFmtId="43" fontId="0" fillId="0" borderId="2" xfId="1" applyFont="1" applyBorder="1"/>
    <xf numFmtId="0" fontId="0" fillId="0" borderId="1" xfId="1" applyNumberFormat="1" applyFont="1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21" fillId="2" borderId="1" xfId="0" applyFont="1" applyFill="1" applyBorder="1"/>
    <xf numFmtId="164" fontId="21" fillId="2" borderId="1" xfId="1" applyNumberFormat="1" applyFont="1" applyFill="1" applyBorder="1"/>
    <xf numFmtId="165" fontId="21" fillId="2" borderId="1" xfId="1" applyNumberFormat="1" applyFont="1" applyFill="1" applyBorder="1" applyProtection="1"/>
    <xf numFmtId="166" fontId="21" fillId="2" borderId="1" xfId="1" applyNumberFormat="1" applyFont="1" applyFill="1" applyBorder="1" applyProtection="1"/>
    <xf numFmtId="43" fontId="21" fillId="2" borderId="1" xfId="1" applyFont="1" applyFill="1" applyBorder="1"/>
    <xf numFmtId="165" fontId="21" fillId="2" borderId="1" xfId="14" applyNumberFormat="1" applyFont="1" applyFill="1" applyBorder="1"/>
    <xf numFmtId="165" fontId="0" fillId="2" borderId="2" xfId="0" applyNumberFormat="1" applyFill="1" applyBorder="1"/>
    <xf numFmtId="0" fontId="0" fillId="2" borderId="1" xfId="0" applyFill="1" applyBorder="1"/>
    <xf numFmtId="43" fontId="0" fillId="2" borderId="1" xfId="0" applyNumberFormat="1" applyFill="1" applyBorder="1"/>
    <xf numFmtId="43" fontId="6" fillId="15" borderId="0" xfId="1" applyFont="1" applyFill="1"/>
    <xf numFmtId="0" fontId="6" fillId="15" borderId="0" xfId="0" applyFont="1" applyFill="1"/>
    <xf numFmtId="0" fontId="6" fillId="16" borderId="1" xfId="0" applyFont="1" applyFill="1" applyBorder="1" applyAlignment="1">
      <alignment horizontal="center"/>
    </xf>
    <xf numFmtId="43" fontId="6" fillId="16" borderId="1" xfId="1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left"/>
    </xf>
    <xf numFmtId="0" fontId="6" fillId="15" borderId="1" xfId="0" applyFont="1" applyFill="1" applyBorder="1"/>
    <xf numFmtId="0" fontId="23" fillId="15" borderId="1" xfId="0" applyFont="1" applyFill="1" applyBorder="1" applyAlignment="1">
      <alignment horizontal="center"/>
    </xf>
    <xf numFmtId="43" fontId="6" fillId="15" borderId="1" xfId="1" applyFont="1" applyFill="1" applyBorder="1"/>
    <xf numFmtId="43" fontId="6" fillId="15" borderId="2" xfId="1" applyFont="1" applyFill="1" applyBorder="1"/>
    <xf numFmtId="43" fontId="6" fillId="15" borderId="1" xfId="0" applyNumberFormat="1" applyFont="1" applyFill="1" applyBorder="1"/>
    <xf numFmtId="0" fontId="16" fillId="15" borderId="1" xfId="0" applyFont="1" applyFill="1" applyBorder="1"/>
    <xf numFmtId="0" fontId="6" fillId="15" borderId="2" xfId="0" applyFont="1" applyFill="1" applyBorder="1"/>
    <xf numFmtId="0" fontId="24" fillId="15" borderId="1" xfId="0" applyFont="1" applyFill="1" applyBorder="1"/>
    <xf numFmtId="0" fontId="6" fillId="15" borderId="2" xfId="0" applyFont="1" applyFill="1" applyBorder="1" applyAlignment="1">
      <alignment horizontal="center"/>
    </xf>
    <xf numFmtId="0" fontId="6" fillId="0" borderId="1" xfId="0" applyFont="1" applyBorder="1"/>
    <xf numFmtId="0" fontId="23" fillId="0" borderId="1" xfId="0" applyFont="1" applyBorder="1" applyAlignment="1">
      <alignment horizontal="center"/>
    </xf>
    <xf numFmtId="0" fontId="26" fillId="17" borderId="1" xfId="0" applyFont="1" applyFill="1" applyBorder="1" applyAlignment="1">
      <alignment horizontal="center"/>
    </xf>
    <xf numFmtId="0" fontId="25" fillId="17" borderId="1" xfId="0" applyFont="1" applyFill="1" applyBorder="1"/>
    <xf numFmtId="43" fontId="25" fillId="17" borderId="1" xfId="1" applyFont="1" applyFill="1" applyBorder="1"/>
    <xf numFmtId="43" fontId="25" fillId="17" borderId="2" xfId="1" applyFont="1" applyFill="1" applyBorder="1"/>
    <xf numFmtId="43" fontId="25" fillId="17" borderId="1" xfId="0" applyNumberFormat="1" applyFont="1" applyFill="1" applyBorder="1"/>
    <xf numFmtId="0" fontId="6" fillId="15" borderId="0" xfId="0" applyFont="1" applyFill="1" applyAlignment="1">
      <alignment horizontal="left"/>
    </xf>
    <xf numFmtId="43" fontId="6" fillId="15" borderId="0" xfId="0" applyNumberFormat="1" applyFont="1" applyFill="1"/>
    <xf numFmtId="0" fontId="19" fillId="15" borderId="0" xfId="0" applyFont="1" applyFill="1"/>
    <xf numFmtId="0" fontId="6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164" fontId="21" fillId="8" borderId="1" xfId="1" applyNumberFormat="1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165" fontId="21" fillId="12" borderId="9" xfId="14" applyNumberFormat="1" applyFont="1" applyFill="1" applyBorder="1" applyAlignment="1">
      <alignment horizontal="center" vertical="center" wrapText="1"/>
    </xf>
    <xf numFmtId="165" fontId="21" fillId="12" borderId="13" xfId="14" applyNumberFormat="1" applyFont="1" applyFill="1" applyBorder="1" applyAlignment="1">
      <alignment horizontal="center" vertical="center" wrapText="1"/>
    </xf>
    <xf numFmtId="0" fontId="16" fillId="15" borderId="0" xfId="0" applyFont="1" applyFill="1" applyAlignment="1">
      <alignment horizontal="center"/>
    </xf>
    <xf numFmtId="0" fontId="25" fillId="17" borderId="2" xfId="0" applyFont="1" applyFill="1" applyBorder="1" applyAlignment="1">
      <alignment horizontal="center"/>
    </xf>
    <xf numFmtId="0" fontId="25" fillId="17" borderId="10" xfId="0" applyFont="1" applyFill="1" applyBorder="1" applyAlignment="1">
      <alignment horizontal="center"/>
    </xf>
    <xf numFmtId="0" fontId="25" fillId="17" borderId="11" xfId="0" applyFont="1" applyFill="1" applyBorder="1" applyAlignment="1">
      <alignment horizontal="center"/>
    </xf>
  </cellXfs>
  <cellStyles count="15">
    <cellStyle name="Comma" xfId="1" builtinId="3"/>
    <cellStyle name="Comma 2" xfId="3" xr:uid="{AE2B5266-26A6-4DFC-9241-9E6A0A491944}"/>
    <cellStyle name="Comma 2 2" xfId="6" xr:uid="{1E6EF183-C6AA-4469-BF6A-574134AA4D03}"/>
    <cellStyle name="Comma 2 3" xfId="11" xr:uid="{7D466364-F40A-430F-B400-4FAB1D738F6C}"/>
    <cellStyle name="Comma 3" xfId="2" xr:uid="{9E7DD539-9432-485F-83E9-CFE89C07F603}"/>
    <cellStyle name="Comma 4" xfId="12" xr:uid="{D95E764D-5F43-4553-A3DF-15113C43122F}"/>
    <cellStyle name="Normal" xfId="0" builtinId="0"/>
    <cellStyle name="Normal 2 2" xfId="14" xr:uid="{F8F86BF0-9C14-4050-95CD-A80D16D8C6B9}"/>
    <cellStyle name="Normal 2 4" xfId="13" xr:uid="{1EBD55D3-54B5-4BF3-87C0-AA3D9C49D4FD}"/>
    <cellStyle name="Normal 3" xfId="4" xr:uid="{6487D824-55BC-4F40-9BCD-F2859E08D384}"/>
    <cellStyle name="Normal 3 2" xfId="5" xr:uid="{30852D2A-6667-4FFC-855B-BA4C2E9A33EF}"/>
    <cellStyle name="เครื่องหมายจุลภาค 2" xfId="7" xr:uid="{6748CA41-1CF5-4485-9A09-DCB0633BB715}"/>
    <cellStyle name="เครื่องหมายจุลภาค 3" xfId="8" xr:uid="{F33738EC-F5F4-4568-8859-F671FAA259EA}"/>
    <cellStyle name="เครื่องหมายจุลภาค 4" xfId="9" xr:uid="{18AA2BCD-D9EB-4D45-B828-DE9A15506BCF}"/>
    <cellStyle name="ปกติ_Sheet7" xfId="10" xr:uid="{8E5014E7-B669-42B3-B79D-E4B1601CD943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578554</xdr:colOff>
      <xdr:row>20</xdr:row>
      <xdr:rowOff>127000</xdr:rowOff>
    </xdr:from>
    <xdr:to>
      <xdr:col>5</xdr:col>
      <xdr:colOff>2836332</xdr:colOff>
      <xdr:row>38</xdr:row>
      <xdr:rowOff>42333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F35BE4A-1386-4CE9-9B61-A47B1210E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b="24938"/>
        <a:stretch/>
      </xdr:blipFill>
      <xdr:spPr>
        <a:xfrm>
          <a:off x="578554" y="5214056"/>
          <a:ext cx="7415389" cy="3217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25</xdr:row>
      <xdr:rowOff>146051</xdr:rowOff>
    </xdr:from>
    <xdr:to>
      <xdr:col>16</xdr:col>
      <xdr:colOff>984250</xdr:colOff>
      <xdr:row>33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5C285-C619-41EA-B728-26A9F4A72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2800" y="5302251"/>
          <a:ext cx="4241800" cy="144144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806450</xdr:colOff>
      <xdr:row>30</xdr:row>
      <xdr:rowOff>133350</xdr:rowOff>
    </xdr:from>
    <xdr:to>
      <xdr:col>4</xdr:col>
      <xdr:colOff>3403600</xdr:colOff>
      <xdr:row>35</xdr:row>
      <xdr:rowOff>263158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31547-2D83-4F4E-B1A3-485FCDD0D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336" t="41734" r="24122" b="33263"/>
        <a:stretch/>
      </xdr:blipFill>
      <xdr:spPr>
        <a:xfrm>
          <a:off x="1257300" y="9277350"/>
          <a:ext cx="5530850" cy="1533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1:H20"/>
  <sheetViews>
    <sheetView zoomScale="90" zoomScaleNormal="90" workbookViewId="0">
      <selection activeCell="F11" sqref="F11"/>
    </sheetView>
  </sheetViews>
  <sheetFormatPr defaultRowHeight="14.5"/>
  <cols>
    <col min="2" max="2" width="27.6328125" bestFit="1" customWidth="1"/>
    <col min="3" max="3" width="20.08984375" bestFit="1" customWidth="1"/>
    <col min="6" max="6" width="54.7265625" customWidth="1"/>
    <col min="7" max="7" width="24.6328125" customWidth="1"/>
    <col min="8" max="8" width="22.08984375" style="12" customWidth="1"/>
  </cols>
  <sheetData>
    <row r="1" spans="1:8" ht="18.5">
      <c r="A1" s="14" t="s">
        <v>102</v>
      </c>
      <c r="F1" t="s">
        <v>142</v>
      </c>
    </row>
    <row r="2" spans="1:8" ht="16" thickBot="1">
      <c r="B2" s="41" t="s">
        <v>123</v>
      </c>
      <c r="C2" s="42"/>
    </row>
    <row r="3" spans="1:8" ht="24">
      <c r="B3" s="43" t="s">
        <v>124</v>
      </c>
      <c r="C3" s="44" t="s">
        <v>125</v>
      </c>
      <c r="F3" s="10"/>
      <c r="G3" s="56" t="s">
        <v>104</v>
      </c>
      <c r="H3" s="52"/>
    </row>
    <row r="4" spans="1:8" ht="24">
      <c r="B4" s="45" t="s">
        <v>126</v>
      </c>
      <c r="C4" s="46">
        <v>250679163</v>
      </c>
      <c r="F4" s="16" t="s">
        <v>139</v>
      </c>
      <c r="G4" s="17">
        <v>279872544</v>
      </c>
      <c r="H4" s="52"/>
    </row>
    <row r="5" spans="1:8" ht="24">
      <c r="B5" s="47" t="s">
        <v>127</v>
      </c>
      <c r="C5" s="48">
        <v>225615295</v>
      </c>
      <c r="F5" s="18" t="s">
        <v>140</v>
      </c>
      <c r="G5" s="40">
        <f>G4/100*15</f>
        <v>41980881.600000001</v>
      </c>
      <c r="H5" s="52"/>
    </row>
    <row r="6" spans="1:8" ht="24">
      <c r="B6" s="45" t="s">
        <v>128</v>
      </c>
      <c r="C6" s="46">
        <v>152736983</v>
      </c>
      <c r="F6" s="16" t="s">
        <v>105</v>
      </c>
      <c r="G6" s="17">
        <f>G4-G5</f>
        <v>237891662.40000001</v>
      </c>
      <c r="H6" s="52"/>
    </row>
    <row r="7" spans="1:8" ht="24">
      <c r="B7" s="47" t="s">
        <v>129</v>
      </c>
      <c r="C7" s="48">
        <v>228469882</v>
      </c>
      <c r="F7" s="19" t="s">
        <v>121</v>
      </c>
      <c r="G7" s="20"/>
      <c r="H7" s="52"/>
    </row>
    <row r="8" spans="1:8" ht="24">
      <c r="B8" s="45" t="s">
        <v>130</v>
      </c>
      <c r="C8" s="46">
        <v>336983326</v>
      </c>
      <c r="F8" s="19" t="s">
        <v>141</v>
      </c>
      <c r="G8" s="20">
        <v>14394131.290000003</v>
      </c>
      <c r="H8" s="52"/>
    </row>
    <row r="9" spans="1:8" ht="24">
      <c r="B9" s="47" t="s">
        <v>131</v>
      </c>
      <c r="C9" s="48">
        <v>389287346</v>
      </c>
      <c r="F9" s="21" t="s">
        <v>122</v>
      </c>
      <c r="G9" s="20">
        <f>G6-G8</f>
        <v>223497531.11000001</v>
      </c>
      <c r="H9" s="52"/>
    </row>
    <row r="10" spans="1:8" ht="24">
      <c r="B10" s="45" t="s">
        <v>132</v>
      </c>
      <c r="C10" s="46">
        <v>279270261</v>
      </c>
      <c r="F10" s="54"/>
      <c r="G10" s="52"/>
      <c r="H10" s="52"/>
    </row>
    <row r="11" spans="1:8" ht="24">
      <c r="B11" s="47" t="s">
        <v>133</v>
      </c>
      <c r="C11" s="48">
        <v>279872544</v>
      </c>
      <c r="F11" s="53"/>
      <c r="G11" s="52"/>
      <c r="H11" s="52"/>
    </row>
    <row r="12" spans="1:8" ht="24">
      <c r="B12" s="45" t="s">
        <v>134</v>
      </c>
      <c r="C12" s="46">
        <v>359213177</v>
      </c>
      <c r="F12" s="55"/>
      <c r="G12" s="52"/>
      <c r="H12" s="52"/>
    </row>
    <row r="13" spans="1:8" ht="15.5">
      <c r="B13" s="47" t="s">
        <v>135</v>
      </c>
      <c r="C13" s="48">
        <v>208568659</v>
      </c>
    </row>
    <row r="14" spans="1:8" ht="18.5">
      <c r="A14" s="51"/>
      <c r="B14" s="45" t="s">
        <v>136</v>
      </c>
      <c r="C14" s="46">
        <v>229612731</v>
      </c>
    </row>
    <row r="15" spans="1:8" ht="15.5">
      <c r="B15" s="47" t="s">
        <v>137</v>
      </c>
      <c r="C15" s="48">
        <v>259690633</v>
      </c>
    </row>
    <row r="16" spans="1:8" ht="16" thickBot="1">
      <c r="B16" s="49" t="s">
        <v>138</v>
      </c>
      <c r="C16" s="50">
        <f>SUM(C4:C15)</f>
        <v>3200000000</v>
      </c>
    </row>
    <row r="20" spans="1:5" ht="18.5">
      <c r="A20" s="14" t="s">
        <v>103</v>
      </c>
      <c r="B20" s="15"/>
      <c r="C20" s="15"/>
      <c r="D20" s="15"/>
      <c r="E20" s="15"/>
    </row>
  </sheetData>
  <phoneticPr fontId="8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6A1B-0371-4A1A-8BF7-5F0AFEE512CF}">
  <sheetPr>
    <tabColor rgb="FF92D050"/>
  </sheetPr>
  <dimension ref="A1:H107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02" sqref="F102"/>
    </sheetView>
  </sheetViews>
  <sheetFormatPr defaultRowHeight="24"/>
  <cols>
    <col min="1" max="1" width="7.08984375" style="8" bestFit="1" customWidth="1"/>
    <col min="2" max="2" width="17.7265625" style="8" customWidth="1"/>
    <col min="3" max="3" width="22.90625" style="8" customWidth="1"/>
    <col min="4" max="5" width="22.90625" style="25" customWidth="1"/>
    <col min="6" max="6" width="23" style="25" customWidth="1"/>
    <col min="7" max="7" width="25.7265625" style="25" customWidth="1"/>
    <col min="8" max="8" width="35.6328125" style="8" customWidth="1"/>
    <col min="9" max="16384" width="8.7265625" style="8"/>
  </cols>
  <sheetData>
    <row r="1" spans="1:8">
      <c r="H1" s="57" t="s">
        <v>143</v>
      </c>
    </row>
    <row r="2" spans="1:8">
      <c r="A2" s="122" t="s">
        <v>144</v>
      </c>
      <c r="B2" s="122"/>
      <c r="C2" s="122"/>
      <c r="D2" s="122"/>
      <c r="E2" s="122"/>
      <c r="F2" s="122"/>
      <c r="G2" s="122"/>
      <c r="H2" s="122"/>
    </row>
    <row r="3" spans="1:8">
      <c r="A3" s="122" t="s">
        <v>116</v>
      </c>
      <c r="B3" s="122"/>
      <c r="C3" s="122"/>
      <c r="D3" s="122"/>
      <c r="E3" s="122"/>
      <c r="F3" s="122"/>
      <c r="G3" s="122"/>
      <c r="H3" s="122"/>
    </row>
    <row r="4" spans="1:8">
      <c r="A4" s="9" t="s">
        <v>145</v>
      </c>
    </row>
    <row r="5" spans="1:8">
      <c r="A5" s="9"/>
      <c r="D5" s="6" t="s">
        <v>0</v>
      </c>
      <c r="E5" s="6" t="s">
        <v>1</v>
      </c>
      <c r="F5" s="6" t="s">
        <v>147</v>
      </c>
      <c r="G5" s="6" t="s">
        <v>148</v>
      </c>
      <c r="H5" s="2" t="s">
        <v>149</v>
      </c>
    </row>
    <row r="6" spans="1:8" s="24" customFormat="1" ht="96">
      <c r="A6" s="23" t="s">
        <v>10</v>
      </c>
      <c r="B6" s="23" t="s">
        <v>11</v>
      </c>
      <c r="C6" s="23" t="s">
        <v>12</v>
      </c>
      <c r="D6" s="33" t="s">
        <v>113</v>
      </c>
      <c r="E6" s="33" t="s">
        <v>146</v>
      </c>
      <c r="F6" s="34" t="s">
        <v>112</v>
      </c>
      <c r="G6" s="35" t="s">
        <v>150</v>
      </c>
      <c r="H6" s="36" t="s">
        <v>114</v>
      </c>
    </row>
    <row r="7" spans="1:8">
      <c r="A7" s="3">
        <v>1</v>
      </c>
      <c r="B7" s="1" t="s">
        <v>2</v>
      </c>
      <c r="C7" s="1" t="s">
        <v>13</v>
      </c>
      <c r="D7" s="13">
        <v>0</v>
      </c>
      <c r="E7" s="13">
        <v>0</v>
      </c>
      <c r="F7" s="13"/>
      <c r="G7" s="13">
        <f>D7+E7+F7</f>
        <v>0</v>
      </c>
      <c r="H7" s="11"/>
    </row>
    <row r="8" spans="1:8">
      <c r="A8" s="3">
        <v>2</v>
      </c>
      <c r="B8" s="1" t="s">
        <v>2</v>
      </c>
      <c r="C8" s="1" t="s">
        <v>14</v>
      </c>
      <c r="D8" s="13">
        <v>0</v>
      </c>
      <c r="E8" s="13">
        <v>0</v>
      </c>
      <c r="F8" s="13"/>
      <c r="G8" s="13">
        <f t="shared" ref="G8:G18" si="0">D8+E8+F8</f>
        <v>0</v>
      </c>
      <c r="H8" s="11"/>
    </row>
    <row r="9" spans="1:8">
      <c r="A9" s="3">
        <v>3</v>
      </c>
      <c r="B9" s="1" t="s">
        <v>2</v>
      </c>
      <c r="C9" s="1" t="s">
        <v>15</v>
      </c>
      <c r="D9" s="13">
        <v>0</v>
      </c>
      <c r="E9" s="13">
        <v>0</v>
      </c>
      <c r="F9" s="13"/>
      <c r="G9" s="13">
        <f t="shared" si="0"/>
        <v>0</v>
      </c>
      <c r="H9" s="11"/>
    </row>
    <row r="10" spans="1:8">
      <c r="A10" s="3">
        <v>4</v>
      </c>
      <c r="B10" s="1" t="s">
        <v>2</v>
      </c>
      <c r="C10" s="1" t="s">
        <v>16</v>
      </c>
      <c r="D10" s="13">
        <v>0</v>
      </c>
      <c r="E10" s="13">
        <v>0</v>
      </c>
      <c r="F10" s="13"/>
      <c r="G10" s="13">
        <f t="shared" si="0"/>
        <v>0</v>
      </c>
      <c r="H10" s="11"/>
    </row>
    <row r="11" spans="1:8">
      <c r="A11" s="3">
        <v>5</v>
      </c>
      <c r="B11" s="1" t="s">
        <v>2</v>
      </c>
      <c r="C11" s="1" t="s">
        <v>17</v>
      </c>
      <c r="D11" s="13">
        <v>0</v>
      </c>
      <c r="E11" s="13">
        <v>0</v>
      </c>
      <c r="F11" s="13"/>
      <c r="G11" s="13">
        <f t="shared" si="0"/>
        <v>0</v>
      </c>
      <c r="H11" s="11"/>
    </row>
    <row r="12" spans="1:8">
      <c r="A12" s="3">
        <v>6</v>
      </c>
      <c r="B12" s="1" t="s">
        <v>2</v>
      </c>
      <c r="C12" s="1" t="s">
        <v>18</v>
      </c>
      <c r="D12" s="13">
        <v>0</v>
      </c>
      <c r="E12" s="13">
        <v>0</v>
      </c>
      <c r="F12" s="13"/>
      <c r="G12" s="13">
        <f t="shared" si="0"/>
        <v>0</v>
      </c>
      <c r="H12" s="11"/>
    </row>
    <row r="13" spans="1:8">
      <c r="A13" s="3">
        <v>7</v>
      </c>
      <c r="B13" s="1" t="s">
        <v>2</v>
      </c>
      <c r="C13" s="1" t="s">
        <v>19</v>
      </c>
      <c r="D13" s="13">
        <v>264339</v>
      </c>
      <c r="E13" s="13">
        <v>0</v>
      </c>
      <c r="F13" s="13"/>
      <c r="G13" s="13">
        <f t="shared" si="0"/>
        <v>264339</v>
      </c>
      <c r="H13" s="11"/>
    </row>
    <row r="14" spans="1:8">
      <c r="A14" s="3">
        <v>8</v>
      </c>
      <c r="B14" s="1" t="s">
        <v>2</v>
      </c>
      <c r="C14" s="1" t="s">
        <v>20</v>
      </c>
      <c r="D14" s="13">
        <v>494702.92</v>
      </c>
      <c r="E14" s="13">
        <v>0</v>
      </c>
      <c r="F14" s="13"/>
      <c r="G14" s="13">
        <f t="shared" si="0"/>
        <v>494702.92</v>
      </c>
      <c r="H14" s="11"/>
    </row>
    <row r="15" spans="1:8">
      <c r="A15" s="3">
        <v>9</v>
      </c>
      <c r="B15" s="1" t="s">
        <v>2</v>
      </c>
      <c r="C15" s="1" t="s">
        <v>21</v>
      </c>
      <c r="D15" s="13">
        <v>0</v>
      </c>
      <c r="E15" s="13">
        <v>0</v>
      </c>
      <c r="F15" s="13"/>
      <c r="G15" s="13">
        <f t="shared" si="0"/>
        <v>0</v>
      </c>
      <c r="H15" s="11"/>
    </row>
    <row r="16" spans="1:8">
      <c r="A16" s="3">
        <v>10</v>
      </c>
      <c r="B16" s="1" t="s">
        <v>2</v>
      </c>
      <c r="C16" s="1" t="s">
        <v>22</v>
      </c>
      <c r="D16" s="13">
        <v>0</v>
      </c>
      <c r="E16" s="13">
        <v>0</v>
      </c>
      <c r="F16" s="13"/>
      <c r="G16" s="13">
        <f t="shared" si="0"/>
        <v>0</v>
      </c>
      <c r="H16" s="11"/>
    </row>
    <row r="17" spans="1:8">
      <c r="A17" s="3">
        <v>11</v>
      </c>
      <c r="B17" s="1" t="s">
        <v>2</v>
      </c>
      <c r="C17" s="1" t="s">
        <v>23</v>
      </c>
      <c r="D17" s="13">
        <v>1220615.31</v>
      </c>
      <c r="E17" s="13">
        <v>0</v>
      </c>
      <c r="F17" s="13"/>
      <c r="G17" s="13">
        <f t="shared" si="0"/>
        <v>1220615.31</v>
      </c>
      <c r="H17" s="11"/>
    </row>
    <row r="18" spans="1:8">
      <c r="A18" s="3">
        <v>12</v>
      </c>
      <c r="B18" s="1" t="s">
        <v>2</v>
      </c>
      <c r="C18" s="1" t="s">
        <v>24</v>
      </c>
      <c r="D18" s="13">
        <v>0</v>
      </c>
      <c r="E18" s="13">
        <v>0</v>
      </c>
      <c r="F18" s="13"/>
      <c r="G18" s="13">
        <f t="shared" si="0"/>
        <v>0</v>
      </c>
      <c r="H18" s="11"/>
    </row>
    <row r="19" spans="1:8">
      <c r="A19" s="4"/>
      <c r="B19" s="5" t="s">
        <v>106</v>
      </c>
      <c r="C19" s="5"/>
      <c r="D19" s="17">
        <f>SUM(D7:D18)</f>
        <v>1979657.23</v>
      </c>
      <c r="E19" s="17"/>
      <c r="F19" s="17">
        <v>27449810.460000001</v>
      </c>
      <c r="G19" s="17">
        <f>D19+E19+F19</f>
        <v>29429467.690000001</v>
      </c>
      <c r="H19" s="26"/>
    </row>
    <row r="20" spans="1:8">
      <c r="A20" s="3">
        <v>13</v>
      </c>
      <c r="B20" s="1" t="s">
        <v>3</v>
      </c>
      <c r="C20" s="1" t="s">
        <v>25</v>
      </c>
      <c r="D20" s="13">
        <v>0</v>
      </c>
      <c r="E20" s="13">
        <v>5800</v>
      </c>
      <c r="F20" s="13"/>
      <c r="G20" s="13">
        <f>D20+E20+F20</f>
        <v>5800</v>
      </c>
      <c r="H20" s="11"/>
    </row>
    <row r="21" spans="1:8">
      <c r="A21" s="3">
        <v>14</v>
      </c>
      <c r="B21" s="1" t="s">
        <v>3</v>
      </c>
      <c r="C21" s="1" t="s">
        <v>26</v>
      </c>
      <c r="D21" s="13">
        <v>0</v>
      </c>
      <c r="E21" s="13">
        <v>0</v>
      </c>
      <c r="F21" s="13"/>
      <c r="G21" s="13">
        <f t="shared" ref="G21:G27" si="1">D21+E21+F21</f>
        <v>0</v>
      </c>
      <c r="H21" s="11"/>
    </row>
    <row r="22" spans="1:8">
      <c r="A22" s="3">
        <v>15</v>
      </c>
      <c r="B22" s="1" t="s">
        <v>3</v>
      </c>
      <c r="C22" s="1" t="s">
        <v>27</v>
      </c>
      <c r="D22" s="13">
        <v>332096.03000000003</v>
      </c>
      <c r="E22" s="13">
        <v>0</v>
      </c>
      <c r="F22" s="13"/>
      <c r="G22" s="13">
        <f t="shared" si="1"/>
        <v>332096.03000000003</v>
      </c>
      <c r="H22" s="11"/>
    </row>
    <row r="23" spans="1:8">
      <c r="A23" s="3">
        <v>16</v>
      </c>
      <c r="B23" s="1" t="s">
        <v>3</v>
      </c>
      <c r="C23" s="1" t="s">
        <v>28</v>
      </c>
      <c r="D23" s="13">
        <v>728577.32</v>
      </c>
      <c r="E23" s="13">
        <v>0</v>
      </c>
      <c r="F23" s="13"/>
      <c r="G23" s="13">
        <f t="shared" si="1"/>
        <v>728577.32</v>
      </c>
      <c r="H23" s="11"/>
    </row>
    <row r="24" spans="1:8">
      <c r="A24" s="3">
        <v>17</v>
      </c>
      <c r="B24" s="1" t="s">
        <v>3</v>
      </c>
      <c r="C24" s="1" t="s">
        <v>29</v>
      </c>
      <c r="D24" s="13">
        <v>0</v>
      </c>
      <c r="E24" s="13">
        <v>0</v>
      </c>
      <c r="F24" s="13"/>
      <c r="G24" s="13">
        <f t="shared" si="1"/>
        <v>0</v>
      </c>
      <c r="H24" s="11"/>
    </row>
    <row r="25" spans="1:8">
      <c r="A25" s="3">
        <v>18</v>
      </c>
      <c r="B25" s="1" t="s">
        <v>3</v>
      </c>
      <c r="C25" s="1" t="s">
        <v>30</v>
      </c>
      <c r="D25" s="13">
        <v>0</v>
      </c>
      <c r="E25" s="13">
        <v>0</v>
      </c>
      <c r="F25" s="13"/>
      <c r="G25" s="13">
        <f t="shared" si="1"/>
        <v>0</v>
      </c>
      <c r="H25" s="11"/>
    </row>
    <row r="26" spans="1:8">
      <c r="A26" s="3">
        <v>19</v>
      </c>
      <c r="B26" s="1" t="s">
        <v>3</v>
      </c>
      <c r="C26" s="1" t="s">
        <v>31</v>
      </c>
      <c r="D26" s="13">
        <v>0</v>
      </c>
      <c r="E26" s="13">
        <v>0</v>
      </c>
      <c r="F26" s="13"/>
      <c r="G26" s="13">
        <f t="shared" si="1"/>
        <v>0</v>
      </c>
      <c r="H26" s="11"/>
    </row>
    <row r="27" spans="1:8">
      <c r="A27" s="3">
        <v>20</v>
      </c>
      <c r="B27" s="1" t="s">
        <v>3</v>
      </c>
      <c r="C27" s="1" t="s">
        <v>32</v>
      </c>
      <c r="D27" s="13">
        <v>0</v>
      </c>
      <c r="E27" s="13">
        <v>0</v>
      </c>
      <c r="F27" s="13"/>
      <c r="G27" s="13">
        <f t="shared" si="1"/>
        <v>0</v>
      </c>
      <c r="H27" s="11"/>
    </row>
    <row r="28" spans="1:8">
      <c r="A28" s="30"/>
      <c r="B28" s="31" t="s">
        <v>107</v>
      </c>
      <c r="C28" s="32"/>
      <c r="D28" s="17">
        <f>SUM(D20:D27)</f>
        <v>1060673.3500000001</v>
      </c>
      <c r="E28" s="17">
        <f t="shared" ref="E28" si="2">SUM(E20:E27)</f>
        <v>5800</v>
      </c>
      <c r="F28" s="17">
        <v>18364033.789999999</v>
      </c>
      <c r="G28" s="17">
        <f>D28+E28+F28</f>
        <v>19430507.140000001</v>
      </c>
      <c r="H28" s="26"/>
    </row>
    <row r="29" spans="1:8">
      <c r="A29" s="3">
        <v>21</v>
      </c>
      <c r="B29" s="1" t="s">
        <v>4</v>
      </c>
      <c r="C29" s="22" t="s">
        <v>33</v>
      </c>
      <c r="D29" s="13">
        <v>0</v>
      </c>
      <c r="E29" s="13">
        <v>4200</v>
      </c>
      <c r="F29" s="13">
        <v>0</v>
      </c>
      <c r="G29" s="13">
        <f>D29+E29+F29</f>
        <v>4200</v>
      </c>
      <c r="H29" s="11"/>
    </row>
    <row r="30" spans="1:8">
      <c r="A30" s="3">
        <v>22</v>
      </c>
      <c r="B30" s="1" t="s">
        <v>4</v>
      </c>
      <c r="C30" s="22" t="s">
        <v>34</v>
      </c>
      <c r="D30" s="13">
        <v>0</v>
      </c>
      <c r="E30" s="13">
        <v>0</v>
      </c>
      <c r="F30" s="13">
        <v>0</v>
      </c>
      <c r="G30" s="13">
        <f t="shared" ref="G30:G93" si="3">D30+E30+F30</f>
        <v>0</v>
      </c>
      <c r="H30" s="11"/>
    </row>
    <row r="31" spans="1:8">
      <c r="A31" s="3">
        <v>23</v>
      </c>
      <c r="B31" s="1" t="s">
        <v>4</v>
      </c>
      <c r="C31" s="22" t="s">
        <v>35</v>
      </c>
      <c r="D31" s="13">
        <v>0</v>
      </c>
      <c r="E31" s="13">
        <v>0</v>
      </c>
      <c r="F31" s="13">
        <v>0</v>
      </c>
      <c r="G31" s="13">
        <f t="shared" si="3"/>
        <v>0</v>
      </c>
      <c r="H31" s="11"/>
    </row>
    <row r="32" spans="1:8">
      <c r="A32" s="3">
        <v>24</v>
      </c>
      <c r="B32" s="1" t="s">
        <v>4</v>
      </c>
      <c r="C32" s="22" t="s">
        <v>36</v>
      </c>
      <c r="D32" s="13">
        <v>0</v>
      </c>
      <c r="E32" s="13">
        <v>0</v>
      </c>
      <c r="F32" s="13">
        <v>0</v>
      </c>
      <c r="G32" s="13">
        <f t="shared" si="3"/>
        <v>0</v>
      </c>
      <c r="H32" s="11"/>
    </row>
    <row r="33" spans="1:8">
      <c r="A33" s="3">
        <v>25</v>
      </c>
      <c r="B33" s="1" t="s">
        <v>4</v>
      </c>
      <c r="C33" s="22" t="s">
        <v>37</v>
      </c>
      <c r="D33" s="13">
        <v>0</v>
      </c>
      <c r="E33" s="13">
        <v>0</v>
      </c>
      <c r="F33" s="13">
        <v>0</v>
      </c>
      <c r="G33" s="13">
        <f t="shared" si="3"/>
        <v>0</v>
      </c>
      <c r="H33" s="11"/>
    </row>
    <row r="34" spans="1:8">
      <c r="A34" s="3">
        <v>26</v>
      </c>
      <c r="B34" s="1" t="s">
        <v>4</v>
      </c>
      <c r="C34" s="22" t="s">
        <v>38</v>
      </c>
      <c r="D34" s="13">
        <v>0</v>
      </c>
      <c r="E34" s="13">
        <v>4200</v>
      </c>
      <c r="F34" s="13">
        <v>0</v>
      </c>
      <c r="G34" s="13">
        <f t="shared" si="3"/>
        <v>4200</v>
      </c>
      <c r="H34" s="11"/>
    </row>
    <row r="35" spans="1:8">
      <c r="A35" s="3">
        <v>27</v>
      </c>
      <c r="B35" s="1" t="s">
        <v>4</v>
      </c>
      <c r="C35" s="22" t="s">
        <v>39</v>
      </c>
      <c r="D35" s="13">
        <v>0</v>
      </c>
      <c r="E35" s="13">
        <v>20120</v>
      </c>
      <c r="F35" s="13">
        <v>0</v>
      </c>
      <c r="G35" s="13">
        <f t="shared" si="3"/>
        <v>20120</v>
      </c>
      <c r="H35" s="11"/>
    </row>
    <row r="36" spans="1:8">
      <c r="A36" s="3">
        <v>28</v>
      </c>
      <c r="B36" s="1" t="s">
        <v>4</v>
      </c>
      <c r="C36" s="22" t="s">
        <v>40</v>
      </c>
      <c r="D36" s="13">
        <v>1035524.79</v>
      </c>
      <c r="E36" s="13">
        <v>0</v>
      </c>
      <c r="F36" s="13">
        <v>0</v>
      </c>
      <c r="G36" s="13">
        <f t="shared" si="3"/>
        <v>1035524.79</v>
      </c>
      <c r="H36" s="11"/>
    </row>
    <row r="37" spans="1:8">
      <c r="A37" s="3">
        <v>29</v>
      </c>
      <c r="B37" s="1" t="s">
        <v>4</v>
      </c>
      <c r="C37" s="22" t="s">
        <v>41</v>
      </c>
      <c r="D37" s="13">
        <v>0</v>
      </c>
      <c r="E37" s="13">
        <v>4200</v>
      </c>
      <c r="F37" s="13">
        <v>0</v>
      </c>
      <c r="G37" s="13">
        <f t="shared" si="3"/>
        <v>4200</v>
      </c>
      <c r="H37" s="11"/>
    </row>
    <row r="38" spans="1:8">
      <c r="A38" s="3">
        <v>30</v>
      </c>
      <c r="B38" s="1" t="s">
        <v>4</v>
      </c>
      <c r="C38" s="22" t="s">
        <v>42</v>
      </c>
      <c r="D38" s="13">
        <v>0</v>
      </c>
      <c r="E38" s="13">
        <v>0</v>
      </c>
      <c r="F38" s="13">
        <v>0</v>
      </c>
      <c r="G38" s="13">
        <f t="shared" si="3"/>
        <v>0</v>
      </c>
      <c r="H38" s="11"/>
    </row>
    <row r="39" spans="1:8">
      <c r="A39" s="3">
        <v>31</v>
      </c>
      <c r="B39" s="1" t="s">
        <v>4</v>
      </c>
      <c r="C39" s="22" t="s">
        <v>43</v>
      </c>
      <c r="D39" s="13">
        <v>0</v>
      </c>
      <c r="E39" s="13">
        <v>0</v>
      </c>
      <c r="F39" s="13">
        <v>0</v>
      </c>
      <c r="G39" s="13">
        <f t="shared" si="3"/>
        <v>0</v>
      </c>
      <c r="H39" s="11"/>
    </row>
    <row r="40" spans="1:8">
      <c r="A40" s="3">
        <v>32</v>
      </c>
      <c r="B40" s="1" t="s">
        <v>4</v>
      </c>
      <c r="C40" s="22" t="s">
        <v>44</v>
      </c>
      <c r="D40" s="13">
        <v>0</v>
      </c>
      <c r="E40" s="13">
        <v>4200</v>
      </c>
      <c r="F40" s="13">
        <v>0</v>
      </c>
      <c r="G40" s="13">
        <f t="shared" si="3"/>
        <v>4200</v>
      </c>
      <c r="H40" s="11"/>
    </row>
    <row r="41" spans="1:8">
      <c r="A41" s="3">
        <v>33</v>
      </c>
      <c r="B41" s="1" t="s">
        <v>4</v>
      </c>
      <c r="C41" s="22" t="s">
        <v>45</v>
      </c>
      <c r="D41" s="13">
        <v>0</v>
      </c>
      <c r="E41" s="13">
        <v>64360</v>
      </c>
      <c r="F41" s="13">
        <v>0</v>
      </c>
      <c r="G41" s="13">
        <f t="shared" si="3"/>
        <v>64360</v>
      </c>
      <c r="H41" s="11"/>
    </row>
    <row r="42" spans="1:8">
      <c r="A42" s="3">
        <v>34</v>
      </c>
      <c r="B42" s="1" t="s">
        <v>4</v>
      </c>
      <c r="C42" s="22" t="s">
        <v>46</v>
      </c>
      <c r="D42" s="13">
        <v>0</v>
      </c>
      <c r="E42" s="13">
        <v>4200</v>
      </c>
      <c r="F42" s="13">
        <v>0</v>
      </c>
      <c r="G42" s="13">
        <f t="shared" si="3"/>
        <v>4200</v>
      </c>
      <c r="H42" s="11"/>
    </row>
    <row r="43" spans="1:8" s="7" customFormat="1">
      <c r="A43" s="27"/>
      <c r="B43" s="28" t="s">
        <v>108</v>
      </c>
      <c r="C43" s="29"/>
      <c r="D43" s="17">
        <f>SUM(D29:D42)</f>
        <v>1035524.79</v>
      </c>
      <c r="E43" s="17">
        <f t="shared" ref="E43" si="4">SUM(E29:E42)</f>
        <v>105480</v>
      </c>
      <c r="F43" s="17">
        <v>26107091.07</v>
      </c>
      <c r="G43" s="17">
        <f>D43+E43+F43</f>
        <v>27248095.859999999</v>
      </c>
      <c r="H43" s="26"/>
    </row>
    <row r="44" spans="1:8">
      <c r="A44" s="3">
        <v>35</v>
      </c>
      <c r="B44" s="1" t="s">
        <v>5</v>
      </c>
      <c r="C44" s="22" t="s">
        <v>47</v>
      </c>
      <c r="D44" s="13">
        <v>0</v>
      </c>
      <c r="E44" s="13">
        <v>4200</v>
      </c>
      <c r="F44" s="13">
        <v>0</v>
      </c>
      <c r="G44" s="13">
        <f t="shared" si="3"/>
        <v>4200</v>
      </c>
      <c r="H44" s="11"/>
    </row>
    <row r="45" spans="1:8">
      <c r="A45" s="3">
        <v>36</v>
      </c>
      <c r="B45" s="1" t="s">
        <v>5</v>
      </c>
      <c r="C45" s="22" t="s">
        <v>48</v>
      </c>
      <c r="D45" s="13">
        <v>0</v>
      </c>
      <c r="E45" s="13">
        <v>0</v>
      </c>
      <c r="F45" s="13">
        <v>0</v>
      </c>
      <c r="G45" s="13">
        <f t="shared" si="3"/>
        <v>0</v>
      </c>
      <c r="H45" s="11"/>
    </row>
    <row r="46" spans="1:8">
      <c r="A46" s="3">
        <v>37</v>
      </c>
      <c r="B46" s="1" t="s">
        <v>5</v>
      </c>
      <c r="C46" s="22" t="s">
        <v>49</v>
      </c>
      <c r="D46" s="13">
        <v>0</v>
      </c>
      <c r="E46" s="13">
        <v>0</v>
      </c>
      <c r="F46" s="13">
        <v>0</v>
      </c>
      <c r="G46" s="13">
        <f t="shared" si="3"/>
        <v>0</v>
      </c>
      <c r="H46" s="11"/>
    </row>
    <row r="47" spans="1:8">
      <c r="A47" s="3">
        <v>38</v>
      </c>
      <c r="B47" s="1" t="s">
        <v>5</v>
      </c>
      <c r="C47" s="22" t="s">
        <v>50</v>
      </c>
      <c r="D47" s="13">
        <v>649235.81999999995</v>
      </c>
      <c r="E47" s="13">
        <v>0</v>
      </c>
      <c r="F47" s="13">
        <v>0</v>
      </c>
      <c r="G47" s="13">
        <f t="shared" si="3"/>
        <v>649235.81999999995</v>
      </c>
      <c r="H47" s="11"/>
    </row>
    <row r="48" spans="1:8">
      <c r="A48" s="3">
        <v>39</v>
      </c>
      <c r="B48" s="1" t="s">
        <v>5</v>
      </c>
      <c r="C48" s="22" t="s">
        <v>51</v>
      </c>
      <c r="D48" s="13">
        <v>935521.63</v>
      </c>
      <c r="E48" s="13">
        <v>0</v>
      </c>
      <c r="F48" s="13">
        <v>0</v>
      </c>
      <c r="G48" s="13">
        <f t="shared" si="3"/>
        <v>935521.63</v>
      </c>
      <c r="H48" s="11"/>
    </row>
    <row r="49" spans="1:8">
      <c r="A49" s="3">
        <v>40</v>
      </c>
      <c r="B49" s="1" t="s">
        <v>5</v>
      </c>
      <c r="C49" s="22" t="s">
        <v>52</v>
      </c>
      <c r="D49" s="13">
        <v>0</v>
      </c>
      <c r="E49" s="13">
        <v>0</v>
      </c>
      <c r="F49" s="13">
        <v>0</v>
      </c>
      <c r="G49" s="13">
        <f t="shared" si="3"/>
        <v>0</v>
      </c>
      <c r="H49" s="11"/>
    </row>
    <row r="50" spans="1:8">
      <c r="A50" s="3">
        <v>41</v>
      </c>
      <c r="B50" s="1" t="s">
        <v>5</v>
      </c>
      <c r="C50" s="22" t="s">
        <v>53</v>
      </c>
      <c r="D50" s="13">
        <v>0</v>
      </c>
      <c r="E50" s="13">
        <v>0</v>
      </c>
      <c r="F50" s="13">
        <v>0</v>
      </c>
      <c r="G50" s="13">
        <f t="shared" si="3"/>
        <v>0</v>
      </c>
      <c r="H50" s="11"/>
    </row>
    <row r="51" spans="1:8">
      <c r="A51" s="3">
        <v>42</v>
      </c>
      <c r="B51" s="1" t="s">
        <v>5</v>
      </c>
      <c r="C51" s="22" t="s">
        <v>54</v>
      </c>
      <c r="D51" s="13">
        <v>0</v>
      </c>
      <c r="E51" s="13">
        <v>0</v>
      </c>
      <c r="F51" s="13">
        <v>0</v>
      </c>
      <c r="G51" s="13">
        <f t="shared" si="3"/>
        <v>0</v>
      </c>
      <c r="H51" s="11"/>
    </row>
    <row r="52" spans="1:8">
      <c r="A52" s="3">
        <v>43</v>
      </c>
      <c r="B52" s="1" t="s">
        <v>5</v>
      </c>
      <c r="C52" s="22" t="s">
        <v>55</v>
      </c>
      <c r="D52" s="13">
        <v>0</v>
      </c>
      <c r="E52" s="13">
        <v>0</v>
      </c>
      <c r="F52" s="13">
        <v>0</v>
      </c>
      <c r="G52" s="13">
        <f t="shared" si="3"/>
        <v>0</v>
      </c>
      <c r="H52" s="11"/>
    </row>
    <row r="53" spans="1:8">
      <c r="A53" s="3">
        <v>44</v>
      </c>
      <c r="B53" s="1" t="s">
        <v>5</v>
      </c>
      <c r="C53" s="22" t="s">
        <v>56</v>
      </c>
      <c r="D53" s="13">
        <v>557605.81999999995</v>
      </c>
      <c r="E53" s="13">
        <v>0</v>
      </c>
      <c r="F53" s="13">
        <v>0</v>
      </c>
      <c r="G53" s="13">
        <f t="shared" si="3"/>
        <v>557605.81999999995</v>
      </c>
      <c r="H53" s="11"/>
    </row>
    <row r="54" spans="1:8">
      <c r="A54" s="3">
        <v>45</v>
      </c>
      <c r="B54" s="1" t="s">
        <v>5</v>
      </c>
      <c r="C54" s="22" t="s">
        <v>57</v>
      </c>
      <c r="D54" s="13">
        <v>772872.59</v>
      </c>
      <c r="E54" s="13">
        <v>0</v>
      </c>
      <c r="F54" s="13">
        <v>0</v>
      </c>
      <c r="G54" s="13">
        <f t="shared" si="3"/>
        <v>772872.59</v>
      </c>
      <c r="H54" s="11"/>
    </row>
    <row r="55" spans="1:8">
      <c r="A55" s="3">
        <v>46</v>
      </c>
      <c r="B55" s="1" t="s">
        <v>5</v>
      </c>
      <c r="C55" s="22" t="s">
        <v>58</v>
      </c>
      <c r="D55" s="13">
        <v>0</v>
      </c>
      <c r="E55" s="13">
        <v>0</v>
      </c>
      <c r="F55" s="13">
        <v>0</v>
      </c>
      <c r="G55" s="13">
        <f t="shared" si="3"/>
        <v>0</v>
      </c>
      <c r="H55" s="11"/>
    </row>
    <row r="56" spans="1:8">
      <c r="A56" s="3">
        <v>47</v>
      </c>
      <c r="B56" s="1" t="s">
        <v>5</v>
      </c>
      <c r="C56" s="22" t="s">
        <v>59</v>
      </c>
      <c r="D56" s="13">
        <v>0</v>
      </c>
      <c r="E56" s="13">
        <v>0</v>
      </c>
      <c r="F56" s="13">
        <v>0</v>
      </c>
      <c r="G56" s="13">
        <f t="shared" si="3"/>
        <v>0</v>
      </c>
      <c r="H56" s="11"/>
    </row>
    <row r="57" spans="1:8">
      <c r="A57" s="3">
        <v>48</v>
      </c>
      <c r="B57" s="1" t="s">
        <v>5</v>
      </c>
      <c r="C57" s="22" t="s">
        <v>60</v>
      </c>
      <c r="D57" s="13">
        <v>0</v>
      </c>
      <c r="E57" s="13">
        <v>0</v>
      </c>
      <c r="F57" s="13">
        <v>0</v>
      </c>
      <c r="G57" s="13">
        <f t="shared" si="3"/>
        <v>0</v>
      </c>
      <c r="H57" s="11"/>
    </row>
    <row r="58" spans="1:8">
      <c r="A58" s="3">
        <v>49</v>
      </c>
      <c r="B58" s="1" t="s">
        <v>5</v>
      </c>
      <c r="C58" s="22" t="s">
        <v>61</v>
      </c>
      <c r="D58" s="13">
        <v>0</v>
      </c>
      <c r="E58" s="13">
        <v>0</v>
      </c>
      <c r="F58" s="13">
        <v>0</v>
      </c>
      <c r="G58" s="13">
        <f t="shared" si="3"/>
        <v>0</v>
      </c>
      <c r="H58" s="11"/>
    </row>
    <row r="59" spans="1:8">
      <c r="A59" s="3">
        <v>50</v>
      </c>
      <c r="B59" s="1" t="s">
        <v>5</v>
      </c>
      <c r="C59" s="22" t="s">
        <v>62</v>
      </c>
      <c r="D59" s="13">
        <v>0</v>
      </c>
      <c r="E59" s="13">
        <v>0</v>
      </c>
      <c r="F59" s="13">
        <v>0</v>
      </c>
      <c r="G59" s="13">
        <f t="shared" si="3"/>
        <v>0</v>
      </c>
      <c r="H59" s="11"/>
    </row>
    <row r="60" spans="1:8">
      <c r="A60" s="3">
        <v>51</v>
      </c>
      <c r="B60" s="1" t="s">
        <v>5</v>
      </c>
      <c r="C60" s="22" t="s">
        <v>63</v>
      </c>
      <c r="D60" s="13">
        <v>0</v>
      </c>
      <c r="E60" s="13">
        <v>24120</v>
      </c>
      <c r="F60" s="13">
        <v>0</v>
      </c>
      <c r="G60" s="13">
        <f t="shared" si="3"/>
        <v>24120</v>
      </c>
      <c r="H60" s="11"/>
    </row>
    <row r="61" spans="1:8">
      <c r="A61" s="3">
        <v>52</v>
      </c>
      <c r="B61" s="1" t="s">
        <v>5</v>
      </c>
      <c r="C61" s="22" t="s">
        <v>64</v>
      </c>
      <c r="D61" s="13">
        <v>0</v>
      </c>
      <c r="E61" s="13">
        <v>0</v>
      </c>
      <c r="F61" s="13">
        <v>0</v>
      </c>
      <c r="G61" s="13">
        <f t="shared" si="3"/>
        <v>0</v>
      </c>
      <c r="H61" s="11"/>
    </row>
    <row r="62" spans="1:8" s="7" customFormat="1">
      <c r="A62" s="27"/>
      <c r="B62" s="28" t="s">
        <v>109</v>
      </c>
      <c r="C62" s="29"/>
      <c r="D62" s="17">
        <f>SUM(D44:D61)</f>
        <v>2915235.86</v>
      </c>
      <c r="E62" s="17">
        <f t="shared" ref="E62" si="5">SUM(E44:E61)</f>
        <v>28320</v>
      </c>
      <c r="F62" s="17">
        <v>42200631.950000003</v>
      </c>
      <c r="G62" s="17">
        <f>D62+E62+F62</f>
        <v>45144187.810000002</v>
      </c>
      <c r="H62" s="26"/>
    </row>
    <row r="63" spans="1:8">
      <c r="A63" s="3">
        <v>53</v>
      </c>
      <c r="B63" s="1" t="s">
        <v>6</v>
      </c>
      <c r="C63" s="22" t="s">
        <v>65</v>
      </c>
      <c r="D63" s="13">
        <v>0</v>
      </c>
      <c r="E63" s="13">
        <v>5800</v>
      </c>
      <c r="F63" s="13">
        <v>0</v>
      </c>
      <c r="G63" s="13">
        <f t="shared" si="3"/>
        <v>5800</v>
      </c>
      <c r="H63" s="11"/>
    </row>
    <row r="64" spans="1:8">
      <c r="A64" s="3">
        <v>54</v>
      </c>
      <c r="B64" s="1" t="s">
        <v>6</v>
      </c>
      <c r="C64" s="22" t="s">
        <v>66</v>
      </c>
      <c r="D64" s="13">
        <v>583900.92000000004</v>
      </c>
      <c r="E64" s="13">
        <v>0</v>
      </c>
      <c r="F64" s="13">
        <v>0</v>
      </c>
      <c r="G64" s="13">
        <f t="shared" si="3"/>
        <v>583900.92000000004</v>
      </c>
      <c r="H64" s="11"/>
    </row>
    <row r="65" spans="1:8">
      <c r="A65" s="3">
        <v>55</v>
      </c>
      <c r="B65" s="1" t="s">
        <v>6</v>
      </c>
      <c r="C65" s="22" t="s">
        <v>67</v>
      </c>
      <c r="D65" s="13">
        <v>0</v>
      </c>
      <c r="E65" s="13">
        <v>0</v>
      </c>
      <c r="F65" s="13">
        <v>0</v>
      </c>
      <c r="G65" s="13">
        <f t="shared" si="3"/>
        <v>0</v>
      </c>
      <c r="H65" s="11"/>
    </row>
    <row r="66" spans="1:8">
      <c r="A66" s="3">
        <v>56</v>
      </c>
      <c r="B66" s="1" t="s">
        <v>6</v>
      </c>
      <c r="C66" s="22" t="s">
        <v>68</v>
      </c>
      <c r="D66" s="13">
        <v>0</v>
      </c>
      <c r="E66" s="13">
        <v>0</v>
      </c>
      <c r="F66" s="13">
        <v>0</v>
      </c>
      <c r="G66" s="13">
        <f t="shared" si="3"/>
        <v>0</v>
      </c>
      <c r="H66" s="11"/>
    </row>
    <row r="67" spans="1:8">
      <c r="A67" s="3">
        <v>57</v>
      </c>
      <c r="B67" s="1" t="s">
        <v>6</v>
      </c>
      <c r="C67" s="22" t="s">
        <v>69</v>
      </c>
      <c r="D67" s="13">
        <v>0</v>
      </c>
      <c r="E67" s="13">
        <v>0</v>
      </c>
      <c r="F67" s="13">
        <v>0</v>
      </c>
      <c r="G67" s="13">
        <f t="shared" si="3"/>
        <v>0</v>
      </c>
      <c r="H67" s="11"/>
    </row>
    <row r="68" spans="1:8">
      <c r="A68" s="3">
        <v>58</v>
      </c>
      <c r="B68" s="1" t="s">
        <v>6</v>
      </c>
      <c r="C68" s="22" t="s">
        <v>70</v>
      </c>
      <c r="D68" s="13">
        <v>0</v>
      </c>
      <c r="E68" s="13">
        <v>0</v>
      </c>
      <c r="F68" s="13">
        <v>0</v>
      </c>
      <c r="G68" s="13">
        <f t="shared" si="3"/>
        <v>0</v>
      </c>
      <c r="H68" s="11"/>
    </row>
    <row r="69" spans="1:8">
      <c r="A69" s="3">
        <v>59</v>
      </c>
      <c r="B69" s="1" t="s">
        <v>6</v>
      </c>
      <c r="C69" s="22" t="s">
        <v>71</v>
      </c>
      <c r="D69" s="13">
        <v>0</v>
      </c>
      <c r="E69" s="13">
        <v>0</v>
      </c>
      <c r="F69" s="13">
        <v>0</v>
      </c>
      <c r="G69" s="13">
        <f t="shared" si="3"/>
        <v>0</v>
      </c>
      <c r="H69" s="11"/>
    </row>
    <row r="70" spans="1:8">
      <c r="A70" s="3">
        <v>60</v>
      </c>
      <c r="B70" s="1" t="s">
        <v>6</v>
      </c>
      <c r="C70" s="22" t="s">
        <v>72</v>
      </c>
      <c r="D70" s="13">
        <v>0</v>
      </c>
      <c r="E70" s="13">
        <v>0</v>
      </c>
      <c r="F70" s="13">
        <v>0</v>
      </c>
      <c r="G70" s="13">
        <f t="shared" si="3"/>
        <v>0</v>
      </c>
      <c r="H70" s="11"/>
    </row>
    <row r="71" spans="1:8">
      <c r="A71" s="3">
        <v>61</v>
      </c>
      <c r="B71" s="1" t="s">
        <v>6</v>
      </c>
      <c r="C71" s="22" t="s">
        <v>73</v>
      </c>
      <c r="D71" s="13">
        <v>0</v>
      </c>
      <c r="E71" s="13">
        <v>0</v>
      </c>
      <c r="F71" s="13">
        <v>0</v>
      </c>
      <c r="G71" s="13">
        <f t="shared" si="3"/>
        <v>0</v>
      </c>
      <c r="H71" s="11"/>
    </row>
    <row r="72" spans="1:8" s="7" customFormat="1">
      <c r="A72" s="27"/>
      <c r="B72" s="28" t="s">
        <v>115</v>
      </c>
      <c r="C72" s="29"/>
      <c r="D72" s="17">
        <f>SUM(D63:D71)</f>
        <v>583900.92000000004</v>
      </c>
      <c r="E72" s="17">
        <f t="shared" ref="E72" si="6">SUM(E63:E71)</f>
        <v>5800</v>
      </c>
      <c r="F72" s="17">
        <v>22240223.370000001</v>
      </c>
      <c r="G72" s="17">
        <f>D72+E72+F72</f>
        <v>22829924.290000003</v>
      </c>
      <c r="H72" s="26"/>
    </row>
    <row r="73" spans="1:8">
      <c r="A73" s="3">
        <v>62</v>
      </c>
      <c r="B73" s="1" t="s">
        <v>7</v>
      </c>
      <c r="C73" s="22" t="s">
        <v>74</v>
      </c>
      <c r="D73" s="13">
        <v>0</v>
      </c>
      <c r="E73" s="13">
        <v>0</v>
      </c>
      <c r="F73" s="13">
        <v>0</v>
      </c>
      <c r="G73" s="13">
        <f t="shared" si="3"/>
        <v>0</v>
      </c>
      <c r="H73" s="11"/>
    </row>
    <row r="74" spans="1:8">
      <c r="A74" s="3">
        <v>63</v>
      </c>
      <c r="B74" s="1" t="s">
        <v>7</v>
      </c>
      <c r="C74" s="22" t="s">
        <v>75</v>
      </c>
      <c r="D74" s="13">
        <v>626455.62</v>
      </c>
      <c r="E74" s="13">
        <v>0</v>
      </c>
      <c r="F74" s="13">
        <v>0</v>
      </c>
      <c r="G74" s="13">
        <f t="shared" si="3"/>
        <v>626455.62</v>
      </c>
      <c r="H74" s="11"/>
    </row>
    <row r="75" spans="1:8">
      <c r="A75" s="3">
        <v>64</v>
      </c>
      <c r="B75" s="1" t="s">
        <v>7</v>
      </c>
      <c r="C75" s="22" t="s">
        <v>76</v>
      </c>
      <c r="D75" s="13">
        <v>0</v>
      </c>
      <c r="E75" s="13">
        <v>0</v>
      </c>
      <c r="F75" s="13">
        <v>0</v>
      </c>
      <c r="G75" s="13">
        <f t="shared" si="3"/>
        <v>0</v>
      </c>
      <c r="H75" s="11"/>
    </row>
    <row r="76" spans="1:8">
      <c r="A76" s="3">
        <v>65</v>
      </c>
      <c r="B76" s="1" t="s">
        <v>7</v>
      </c>
      <c r="C76" s="22" t="s">
        <v>77</v>
      </c>
      <c r="D76" s="13">
        <v>905877.91</v>
      </c>
      <c r="E76" s="13">
        <v>0</v>
      </c>
      <c r="F76" s="13">
        <v>0</v>
      </c>
      <c r="G76" s="13">
        <f t="shared" si="3"/>
        <v>905877.91</v>
      </c>
      <c r="H76" s="11"/>
    </row>
    <row r="77" spans="1:8">
      <c r="A77" s="3">
        <v>66</v>
      </c>
      <c r="B77" s="1" t="s">
        <v>7</v>
      </c>
      <c r="C77" s="22" t="s">
        <v>78</v>
      </c>
      <c r="D77" s="13">
        <v>436695.03</v>
      </c>
      <c r="E77" s="13">
        <v>4200</v>
      </c>
      <c r="F77" s="13">
        <v>0</v>
      </c>
      <c r="G77" s="13">
        <f t="shared" si="3"/>
        <v>440895.03</v>
      </c>
      <c r="H77" s="11"/>
    </row>
    <row r="78" spans="1:8">
      <c r="A78" s="3">
        <v>67</v>
      </c>
      <c r="B78" s="1" t="s">
        <v>7</v>
      </c>
      <c r="C78" s="22" t="s">
        <v>79</v>
      </c>
      <c r="D78" s="13">
        <v>0</v>
      </c>
      <c r="E78" s="13">
        <v>0</v>
      </c>
      <c r="F78" s="13">
        <v>0</v>
      </c>
      <c r="G78" s="13">
        <f t="shared" si="3"/>
        <v>0</v>
      </c>
      <c r="H78" s="11"/>
    </row>
    <row r="79" spans="1:8" s="7" customFormat="1">
      <c r="A79" s="27"/>
      <c r="B79" s="28" t="s">
        <v>110</v>
      </c>
      <c r="C79" s="29"/>
      <c r="D79" s="17">
        <f>SUM(D73:D78)</f>
        <v>1969028.56</v>
      </c>
      <c r="E79" s="17">
        <f t="shared" ref="E79" si="7">SUM(E73:E78)</f>
        <v>4200</v>
      </c>
      <c r="F79" s="17">
        <v>21838851.399999999</v>
      </c>
      <c r="G79" s="17">
        <f>D79+E79+F79</f>
        <v>23812079.959999997</v>
      </c>
      <c r="H79" s="26"/>
    </row>
    <row r="80" spans="1:8">
      <c r="A80" s="3">
        <v>68</v>
      </c>
      <c r="B80" s="1" t="s">
        <v>8</v>
      </c>
      <c r="C80" s="22" t="s">
        <v>80</v>
      </c>
      <c r="D80" s="13">
        <v>0</v>
      </c>
      <c r="E80" s="13">
        <v>4200</v>
      </c>
      <c r="F80" s="13">
        <v>0</v>
      </c>
      <c r="G80" s="13">
        <f t="shared" si="3"/>
        <v>4200</v>
      </c>
      <c r="H80" s="11"/>
    </row>
    <row r="81" spans="1:8">
      <c r="A81" s="3">
        <v>69</v>
      </c>
      <c r="B81" s="1" t="s">
        <v>8</v>
      </c>
      <c r="C81" s="22" t="s">
        <v>81</v>
      </c>
      <c r="D81" s="13">
        <v>363826.45</v>
      </c>
      <c r="E81" s="13">
        <v>4200</v>
      </c>
      <c r="F81" s="13">
        <v>0</v>
      </c>
      <c r="G81" s="13">
        <f t="shared" si="3"/>
        <v>368026.45</v>
      </c>
      <c r="H81" s="11"/>
    </row>
    <row r="82" spans="1:8">
      <c r="A82" s="3">
        <v>70</v>
      </c>
      <c r="B82" s="1" t="s">
        <v>8</v>
      </c>
      <c r="C82" s="22" t="s">
        <v>82</v>
      </c>
      <c r="D82" s="13">
        <v>0</v>
      </c>
      <c r="E82" s="13">
        <v>4200</v>
      </c>
      <c r="F82" s="13">
        <v>0</v>
      </c>
      <c r="G82" s="13">
        <f t="shared" si="3"/>
        <v>4200</v>
      </c>
      <c r="H82" s="11"/>
    </row>
    <row r="83" spans="1:8">
      <c r="A83" s="3">
        <v>71</v>
      </c>
      <c r="B83" s="1" t="s">
        <v>8</v>
      </c>
      <c r="C83" s="22" t="s">
        <v>83</v>
      </c>
      <c r="D83" s="13">
        <v>0</v>
      </c>
      <c r="E83" s="13">
        <v>4200</v>
      </c>
      <c r="F83" s="13">
        <v>0</v>
      </c>
      <c r="G83" s="13">
        <f t="shared" si="3"/>
        <v>4200</v>
      </c>
      <c r="H83" s="11"/>
    </row>
    <row r="84" spans="1:8">
      <c r="A84" s="3">
        <v>72</v>
      </c>
      <c r="B84" s="1" t="s">
        <v>8</v>
      </c>
      <c r="C84" s="22" t="s">
        <v>84</v>
      </c>
      <c r="D84" s="13">
        <v>0</v>
      </c>
      <c r="E84" s="13">
        <v>4200</v>
      </c>
      <c r="F84" s="13">
        <v>0</v>
      </c>
      <c r="G84" s="13">
        <f t="shared" si="3"/>
        <v>4200</v>
      </c>
      <c r="H84" s="11"/>
    </row>
    <row r="85" spans="1:8">
      <c r="A85" s="3">
        <v>73</v>
      </c>
      <c r="B85" s="1" t="s">
        <v>8</v>
      </c>
      <c r="C85" s="22" t="s">
        <v>85</v>
      </c>
      <c r="D85" s="13">
        <v>0</v>
      </c>
      <c r="E85" s="13">
        <v>0</v>
      </c>
      <c r="F85" s="13">
        <v>0</v>
      </c>
      <c r="G85" s="13">
        <f t="shared" si="3"/>
        <v>0</v>
      </c>
      <c r="H85" s="11"/>
    </row>
    <row r="86" spans="1:8">
      <c r="A86" s="3">
        <v>74</v>
      </c>
      <c r="B86" s="1" t="s">
        <v>8</v>
      </c>
      <c r="C86" s="22" t="s">
        <v>86</v>
      </c>
      <c r="D86" s="13">
        <v>1178310.02</v>
      </c>
      <c r="E86" s="13">
        <v>0</v>
      </c>
      <c r="F86" s="13">
        <v>0</v>
      </c>
      <c r="G86" s="13">
        <f t="shared" si="3"/>
        <v>1178310.02</v>
      </c>
      <c r="H86" s="11"/>
    </row>
    <row r="87" spans="1:8">
      <c r="A87" s="3">
        <v>75</v>
      </c>
      <c r="B87" s="1" t="s">
        <v>8</v>
      </c>
      <c r="C87" s="22" t="s">
        <v>87</v>
      </c>
      <c r="D87" s="13">
        <v>0</v>
      </c>
      <c r="E87" s="13">
        <v>4200</v>
      </c>
      <c r="F87" s="13">
        <v>0</v>
      </c>
      <c r="G87" s="13">
        <f t="shared" si="3"/>
        <v>4200</v>
      </c>
      <c r="H87" s="11"/>
    </row>
    <row r="88" spans="1:8">
      <c r="A88" s="3">
        <v>76</v>
      </c>
      <c r="B88" s="1" t="s">
        <v>8</v>
      </c>
      <c r="C88" s="22" t="s">
        <v>88</v>
      </c>
      <c r="D88" s="13">
        <v>0</v>
      </c>
      <c r="E88" s="13">
        <v>0</v>
      </c>
      <c r="F88" s="13">
        <v>0</v>
      </c>
      <c r="G88" s="13">
        <f t="shared" si="3"/>
        <v>0</v>
      </c>
      <c r="H88" s="11"/>
    </row>
    <row r="89" spans="1:8">
      <c r="A89" s="3">
        <v>77</v>
      </c>
      <c r="B89" s="1" t="s">
        <v>8</v>
      </c>
      <c r="C89" s="22" t="s">
        <v>89</v>
      </c>
      <c r="D89" s="13">
        <v>0</v>
      </c>
      <c r="E89" s="13">
        <v>4200</v>
      </c>
      <c r="F89" s="13">
        <v>0</v>
      </c>
      <c r="G89" s="13">
        <f t="shared" si="3"/>
        <v>4200</v>
      </c>
      <c r="H89" s="11"/>
    </row>
    <row r="90" spans="1:8">
      <c r="A90" s="3">
        <v>78</v>
      </c>
      <c r="B90" s="1" t="s">
        <v>8</v>
      </c>
      <c r="C90" s="22" t="s">
        <v>90</v>
      </c>
      <c r="D90" s="13">
        <v>0</v>
      </c>
      <c r="E90" s="13">
        <v>4200</v>
      </c>
      <c r="F90" s="13">
        <v>0</v>
      </c>
      <c r="G90" s="13">
        <f t="shared" si="3"/>
        <v>4200</v>
      </c>
      <c r="H90" s="11"/>
    </row>
    <row r="91" spans="1:8">
      <c r="A91" s="3">
        <v>79</v>
      </c>
      <c r="B91" s="1" t="s">
        <v>8</v>
      </c>
      <c r="C91" s="22" t="s">
        <v>91</v>
      </c>
      <c r="D91" s="13">
        <v>885095.24</v>
      </c>
      <c r="E91" s="13">
        <v>8400</v>
      </c>
      <c r="F91" s="13">
        <v>0</v>
      </c>
      <c r="G91" s="13">
        <f t="shared" si="3"/>
        <v>893495.24</v>
      </c>
      <c r="H91" s="11"/>
    </row>
    <row r="92" spans="1:8">
      <c r="A92" s="3">
        <v>80</v>
      </c>
      <c r="B92" s="1" t="s">
        <v>8</v>
      </c>
      <c r="C92" s="22" t="s">
        <v>92</v>
      </c>
      <c r="D92" s="13">
        <v>408396.27</v>
      </c>
      <c r="E92" s="13">
        <v>0</v>
      </c>
      <c r="F92" s="13">
        <v>0</v>
      </c>
      <c r="G92" s="13">
        <f t="shared" si="3"/>
        <v>408396.27</v>
      </c>
      <c r="H92" s="11"/>
    </row>
    <row r="93" spans="1:8">
      <c r="A93" s="3">
        <v>81</v>
      </c>
      <c r="B93" s="1" t="s">
        <v>8</v>
      </c>
      <c r="C93" s="22" t="s">
        <v>93</v>
      </c>
      <c r="D93" s="13">
        <v>722191.3</v>
      </c>
      <c r="E93" s="13">
        <v>0</v>
      </c>
      <c r="F93" s="13">
        <v>0</v>
      </c>
      <c r="G93" s="13">
        <f t="shared" si="3"/>
        <v>722191.3</v>
      </c>
      <c r="H93" s="11"/>
    </row>
    <row r="94" spans="1:8">
      <c r="A94" s="3">
        <v>82</v>
      </c>
      <c r="B94" s="1" t="s">
        <v>8</v>
      </c>
      <c r="C94" s="22" t="s">
        <v>94</v>
      </c>
      <c r="D94" s="13">
        <v>0</v>
      </c>
      <c r="E94" s="13">
        <v>0</v>
      </c>
      <c r="F94" s="13">
        <v>0</v>
      </c>
      <c r="G94" s="13">
        <f t="shared" ref="G94:G100" si="8">D94+E94+F94</f>
        <v>0</v>
      </c>
      <c r="H94" s="11"/>
    </row>
    <row r="95" spans="1:8">
      <c r="A95" s="3">
        <v>83</v>
      </c>
      <c r="B95" s="1" t="s">
        <v>8</v>
      </c>
      <c r="C95" s="22" t="s">
        <v>95</v>
      </c>
      <c r="D95" s="13">
        <v>0</v>
      </c>
      <c r="E95" s="13">
        <v>4200</v>
      </c>
      <c r="F95" s="13">
        <v>0</v>
      </c>
      <c r="G95" s="13">
        <f t="shared" si="8"/>
        <v>4200</v>
      </c>
      <c r="H95" s="11"/>
    </row>
    <row r="96" spans="1:8">
      <c r="A96" s="3">
        <v>84</v>
      </c>
      <c r="B96" s="1" t="s">
        <v>8</v>
      </c>
      <c r="C96" s="22" t="s">
        <v>96</v>
      </c>
      <c r="D96" s="13">
        <v>0</v>
      </c>
      <c r="E96" s="13">
        <v>0</v>
      </c>
      <c r="F96" s="13">
        <v>0</v>
      </c>
      <c r="G96" s="13">
        <f t="shared" si="8"/>
        <v>0</v>
      </c>
      <c r="H96" s="11"/>
    </row>
    <row r="97" spans="1:8">
      <c r="A97" s="3">
        <v>85</v>
      </c>
      <c r="B97" s="1" t="s">
        <v>8</v>
      </c>
      <c r="C97" s="22" t="s">
        <v>97</v>
      </c>
      <c r="D97" s="13">
        <v>0</v>
      </c>
      <c r="E97" s="13">
        <v>0</v>
      </c>
      <c r="F97" s="13">
        <v>0</v>
      </c>
      <c r="G97" s="13">
        <f t="shared" si="8"/>
        <v>0</v>
      </c>
      <c r="H97" s="11"/>
    </row>
    <row r="98" spans="1:8">
      <c r="A98" s="3">
        <v>86</v>
      </c>
      <c r="B98" s="1" t="s">
        <v>8</v>
      </c>
      <c r="C98" s="22" t="s">
        <v>98</v>
      </c>
      <c r="D98" s="13">
        <v>1292291.3</v>
      </c>
      <c r="E98" s="13">
        <v>4200</v>
      </c>
      <c r="F98" s="13">
        <v>0</v>
      </c>
      <c r="G98" s="13">
        <f t="shared" si="8"/>
        <v>1296491.3</v>
      </c>
      <c r="H98" s="11"/>
    </row>
    <row r="99" spans="1:8">
      <c r="A99" s="3">
        <v>87</v>
      </c>
      <c r="B99" s="1" t="s">
        <v>8</v>
      </c>
      <c r="C99" s="22" t="s">
        <v>99</v>
      </c>
      <c r="D99" s="13">
        <v>0</v>
      </c>
      <c r="E99" s="13">
        <v>0</v>
      </c>
      <c r="F99" s="13">
        <v>0</v>
      </c>
      <c r="G99" s="13">
        <f t="shared" si="8"/>
        <v>0</v>
      </c>
      <c r="H99" s="11"/>
    </row>
    <row r="100" spans="1:8">
      <c r="A100" s="3">
        <v>88</v>
      </c>
      <c r="B100" s="1" t="s">
        <v>8</v>
      </c>
      <c r="C100" s="22" t="s">
        <v>100</v>
      </c>
      <c r="D100" s="13">
        <v>0</v>
      </c>
      <c r="E100" s="13">
        <v>0</v>
      </c>
      <c r="F100" s="13">
        <v>0</v>
      </c>
      <c r="G100" s="13">
        <f t="shared" si="8"/>
        <v>0</v>
      </c>
      <c r="H100" s="11"/>
    </row>
    <row r="101" spans="1:8">
      <c r="A101" s="37"/>
      <c r="B101" s="31" t="s">
        <v>111</v>
      </c>
      <c r="C101" s="38"/>
      <c r="D101" s="17">
        <f>SUM(D80:D100)</f>
        <v>4850110.58</v>
      </c>
      <c r="E101" s="17">
        <f t="shared" ref="E101" si="9">SUM(E80:E100)</f>
        <v>50400</v>
      </c>
      <c r="F101" s="17">
        <f>65296889.07-200000</f>
        <v>65096889.07</v>
      </c>
      <c r="G101" s="17">
        <f>D101+E101+F101</f>
        <v>69997399.650000006</v>
      </c>
      <c r="H101" s="26"/>
    </row>
    <row r="102" spans="1:8">
      <c r="A102" s="123" t="s">
        <v>9</v>
      </c>
      <c r="B102" s="123"/>
      <c r="C102" s="123"/>
      <c r="D102" s="20">
        <f>D19+D28+D43+D62+D72+D79+D101</f>
        <v>14394131.290000001</v>
      </c>
      <c r="E102" s="20">
        <f t="shared" ref="E102:G102" si="10">E19+E28+E43+E62+E72+E79+E101</f>
        <v>200000</v>
      </c>
      <c r="F102" s="20">
        <f t="shared" si="10"/>
        <v>223297531.10999998</v>
      </c>
      <c r="G102" s="20">
        <f t="shared" si="10"/>
        <v>237891662.40000001</v>
      </c>
      <c r="H102" s="19"/>
    </row>
    <row r="104" spans="1:8">
      <c r="A104" s="39" t="s">
        <v>117</v>
      </c>
      <c r="D104" s="8"/>
      <c r="E104" s="8"/>
      <c r="F104" s="8"/>
      <c r="G104" s="8"/>
    </row>
    <row r="105" spans="1:8">
      <c r="A105" s="39" t="s">
        <v>118</v>
      </c>
      <c r="D105" s="8"/>
      <c r="E105" s="8"/>
      <c r="F105" s="8"/>
      <c r="G105" s="8"/>
    </row>
    <row r="106" spans="1:8">
      <c r="A106" s="39" t="s">
        <v>119</v>
      </c>
      <c r="D106" s="8"/>
      <c r="E106" s="8"/>
      <c r="F106" s="8"/>
      <c r="G106" s="8"/>
    </row>
    <row r="107" spans="1:8">
      <c r="A107" s="39" t="s">
        <v>120</v>
      </c>
      <c r="D107" s="8"/>
      <c r="E107" s="8"/>
      <c r="F107" s="8"/>
      <c r="G107" s="8"/>
    </row>
  </sheetData>
  <mergeCells count="3">
    <mergeCell ref="A2:H2"/>
    <mergeCell ref="A3:H3"/>
    <mergeCell ref="A102:C10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80" orientation="landscape" r:id="rId1"/>
  <headerFooter>
    <oddFooter>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F9A4-F3B6-4400-894E-31F3E5A7B88A}">
  <dimension ref="A1:S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8" sqref="H8"/>
    </sheetView>
  </sheetViews>
  <sheetFormatPr defaultRowHeight="14.5"/>
  <cols>
    <col min="1" max="1" width="5.6328125" style="60" bestFit="1" customWidth="1"/>
    <col min="2" max="2" width="20.1796875" bestFit="1" customWidth="1"/>
    <col min="3" max="3" width="9.54296875" customWidth="1"/>
    <col min="4" max="4" width="9.54296875" style="59" customWidth="1"/>
    <col min="5" max="5" width="8.6328125" customWidth="1"/>
    <col min="6" max="6" width="8.36328125" customWidth="1"/>
    <col min="7" max="7" width="13.54296875" customWidth="1"/>
    <col min="8" max="8" width="14.7265625" customWidth="1"/>
    <col min="9" max="9" width="14.08984375" customWidth="1"/>
    <col min="10" max="10" width="14.453125" customWidth="1"/>
    <col min="11" max="11" width="6.6328125" bestFit="1" customWidth="1"/>
    <col min="12" max="13" width="7.1796875" bestFit="1" customWidth="1"/>
    <col min="14" max="15" width="10.08984375" customWidth="1"/>
    <col min="16" max="16" width="7.453125" bestFit="1" customWidth="1"/>
    <col min="17" max="17" width="18" customWidth="1"/>
    <col min="18" max="18" width="12.54296875" hidden="1" customWidth="1"/>
    <col min="19" max="19" width="13.6328125" customWidth="1"/>
  </cols>
  <sheetData>
    <row r="1" spans="1:19">
      <c r="A1" s="58" t="s">
        <v>151</v>
      </c>
    </row>
    <row r="2" spans="1:19" s="60" customFormat="1">
      <c r="C2" s="60" t="s">
        <v>0</v>
      </c>
      <c r="D2" s="61" t="s">
        <v>1</v>
      </c>
      <c r="E2" s="60" t="s">
        <v>147</v>
      </c>
      <c r="F2" s="60" t="s">
        <v>101</v>
      </c>
      <c r="G2" s="60" t="s">
        <v>149</v>
      </c>
      <c r="H2" s="60" t="s">
        <v>152</v>
      </c>
      <c r="I2" s="60" t="s">
        <v>153</v>
      </c>
      <c r="J2" s="60" t="s">
        <v>154</v>
      </c>
      <c r="K2" s="60" t="s">
        <v>155</v>
      </c>
      <c r="L2" s="60" t="s">
        <v>156</v>
      </c>
      <c r="M2" s="60" t="s">
        <v>157</v>
      </c>
      <c r="N2" s="60" t="s">
        <v>158</v>
      </c>
      <c r="P2" s="60" t="s">
        <v>159</v>
      </c>
      <c r="Q2" s="60" t="s">
        <v>160</v>
      </c>
      <c r="R2" s="60" t="s">
        <v>161</v>
      </c>
      <c r="S2" s="60" t="s">
        <v>161</v>
      </c>
    </row>
    <row r="3" spans="1:19" ht="14.5" customHeight="1">
      <c r="A3" s="127" t="s">
        <v>162</v>
      </c>
      <c r="B3" s="128" t="s">
        <v>163</v>
      </c>
      <c r="C3" s="130" t="s">
        <v>164</v>
      </c>
      <c r="D3" s="131" t="s">
        <v>165</v>
      </c>
      <c r="E3" s="132" t="s">
        <v>166</v>
      </c>
      <c r="F3" s="132"/>
      <c r="G3" s="133"/>
      <c r="H3" s="62" t="s">
        <v>167</v>
      </c>
      <c r="I3" s="63" t="s">
        <v>168</v>
      </c>
      <c r="J3" s="134" t="s">
        <v>169</v>
      </c>
      <c r="K3" s="124" t="s">
        <v>170</v>
      </c>
      <c r="L3" s="124"/>
      <c r="M3" s="124"/>
      <c r="N3" s="124"/>
      <c r="O3" s="124"/>
      <c r="P3" s="124"/>
      <c r="Q3" s="125" t="s">
        <v>171</v>
      </c>
      <c r="R3" s="126" t="s">
        <v>172</v>
      </c>
      <c r="S3" s="126" t="s">
        <v>173</v>
      </c>
    </row>
    <row r="4" spans="1:19" s="72" customFormat="1" ht="58">
      <c r="A4" s="127"/>
      <c r="B4" s="129"/>
      <c r="C4" s="130"/>
      <c r="D4" s="131"/>
      <c r="E4" s="64" t="s">
        <v>174</v>
      </c>
      <c r="F4" s="65" t="s">
        <v>175</v>
      </c>
      <c r="G4" s="66" t="s">
        <v>176</v>
      </c>
      <c r="H4" s="67" t="s">
        <v>177</v>
      </c>
      <c r="I4" s="68" t="s">
        <v>177</v>
      </c>
      <c r="J4" s="135"/>
      <c r="K4" s="69" t="s">
        <v>178</v>
      </c>
      <c r="L4" s="70" t="s">
        <v>179</v>
      </c>
      <c r="M4" s="70" t="s">
        <v>180</v>
      </c>
      <c r="N4" s="70" t="s">
        <v>181</v>
      </c>
      <c r="O4" s="70" t="s">
        <v>182</v>
      </c>
      <c r="P4" s="71" t="s">
        <v>183</v>
      </c>
      <c r="Q4" s="125"/>
      <c r="R4" s="126"/>
      <c r="S4" s="126"/>
    </row>
    <row r="5" spans="1:19">
      <c r="A5" s="73">
        <v>1</v>
      </c>
      <c r="B5" s="74" t="s">
        <v>184</v>
      </c>
      <c r="C5" s="74">
        <v>74</v>
      </c>
      <c r="D5" s="75">
        <v>49027</v>
      </c>
      <c r="E5" s="76">
        <v>1.1499999999999999</v>
      </c>
      <c r="F5" s="77">
        <v>1.2</v>
      </c>
      <c r="G5" s="78">
        <v>1.2</v>
      </c>
      <c r="H5" s="79">
        <v>19144083.34</v>
      </c>
      <c r="I5" s="80">
        <v>19835950.068142649</v>
      </c>
      <c r="J5" s="81">
        <f>I5-H5</f>
        <v>691866.72814264894</v>
      </c>
      <c r="K5" s="82">
        <v>1</v>
      </c>
      <c r="L5" s="73">
        <v>1</v>
      </c>
      <c r="M5" s="73">
        <v>1</v>
      </c>
      <c r="N5" s="73">
        <v>0</v>
      </c>
      <c r="O5" s="73">
        <v>0</v>
      </c>
      <c r="P5" s="83">
        <f>AVERAGE(K5:O5)</f>
        <v>0.6</v>
      </c>
      <c r="Q5" s="84">
        <f>J5*0.6</f>
        <v>415120.03688558936</v>
      </c>
      <c r="R5" s="85">
        <f>Q5*0.8</f>
        <v>332096.02950847149</v>
      </c>
      <c r="S5" s="85">
        <f>ROUND(R5,2)</f>
        <v>332096.03000000003</v>
      </c>
    </row>
    <row r="6" spans="1:19">
      <c r="A6" s="73">
        <v>2</v>
      </c>
      <c r="B6" s="74" t="s">
        <v>185</v>
      </c>
      <c r="C6" s="74">
        <v>116</v>
      </c>
      <c r="D6" s="75">
        <v>53969</v>
      </c>
      <c r="E6" s="76">
        <v>1.1499999999999999</v>
      </c>
      <c r="F6" s="77">
        <v>1.2</v>
      </c>
      <c r="G6" s="78">
        <v>1.2</v>
      </c>
      <c r="H6" s="79">
        <v>41999743.329999998</v>
      </c>
      <c r="I6" s="80">
        <v>43517612.75578212</v>
      </c>
      <c r="J6" s="81">
        <f t="shared" ref="J6:J24" si="0">I6-H6</f>
        <v>1517869.4257821217</v>
      </c>
      <c r="K6" s="82">
        <v>1</v>
      </c>
      <c r="L6" s="73">
        <v>1</v>
      </c>
      <c r="M6" s="73">
        <v>1</v>
      </c>
      <c r="N6" s="73">
        <v>1</v>
      </c>
      <c r="O6" s="73">
        <v>0</v>
      </c>
      <c r="P6" s="83">
        <f t="shared" ref="P6:P24" si="1">AVERAGE(K6:O6)</f>
        <v>0.8</v>
      </c>
      <c r="Q6" s="84">
        <f>J6*0.6</f>
        <v>910721.65546927298</v>
      </c>
      <c r="R6" s="85">
        <f t="shared" ref="R6:R24" si="2">Q6*0.8</f>
        <v>728577.32437541848</v>
      </c>
      <c r="S6" s="85">
        <f t="shared" ref="S6:S24" si="3">ROUND(R6,2)</f>
        <v>728577.32</v>
      </c>
    </row>
    <row r="7" spans="1:19">
      <c r="A7" s="73">
        <v>3</v>
      </c>
      <c r="B7" s="74" t="s">
        <v>186</v>
      </c>
      <c r="C7" s="74">
        <v>78</v>
      </c>
      <c r="D7" s="75">
        <v>69632</v>
      </c>
      <c r="E7" s="76">
        <v>1.1000000000000001</v>
      </c>
      <c r="F7" s="77">
        <v>1.1499999999999999</v>
      </c>
      <c r="G7" s="78">
        <v>1.1499999999999999</v>
      </c>
      <c r="H7" s="79">
        <v>25689670.059999999</v>
      </c>
      <c r="I7" s="80">
        <v>26668506.961243171</v>
      </c>
      <c r="J7" s="81">
        <f t="shared" si="0"/>
        <v>978836.90124317259</v>
      </c>
      <c r="K7" s="82">
        <v>4</v>
      </c>
      <c r="L7" s="73">
        <v>3</v>
      </c>
      <c r="M7" s="73">
        <v>4</v>
      </c>
      <c r="N7" s="73">
        <v>2</v>
      </c>
      <c r="O7" s="73">
        <v>0</v>
      </c>
      <c r="P7" s="83">
        <f t="shared" si="1"/>
        <v>2.6</v>
      </c>
      <c r="Q7" s="84">
        <f>0.8*J7</f>
        <v>783069.52099453809</v>
      </c>
      <c r="R7" s="85">
        <f t="shared" si="2"/>
        <v>626455.61679563054</v>
      </c>
      <c r="S7" s="85">
        <f t="shared" si="3"/>
        <v>626455.62</v>
      </c>
    </row>
    <row r="8" spans="1:19">
      <c r="A8" s="73">
        <v>4</v>
      </c>
      <c r="B8" s="74" t="s">
        <v>187</v>
      </c>
      <c r="C8" s="74">
        <v>90</v>
      </c>
      <c r="D8" s="75">
        <v>82479</v>
      </c>
      <c r="E8" s="76">
        <v>1.1000000000000001</v>
      </c>
      <c r="F8" s="77">
        <v>1.1499999999999999</v>
      </c>
      <c r="G8" s="78">
        <v>1.1499999999999999</v>
      </c>
      <c r="H8" s="79">
        <v>37148211.82</v>
      </c>
      <c r="I8" s="80">
        <v>38563646.051933885</v>
      </c>
      <c r="J8" s="81">
        <f t="shared" si="0"/>
        <v>1415434.2319338843</v>
      </c>
      <c r="K8" s="82">
        <v>6</v>
      </c>
      <c r="L8" s="73">
        <v>6</v>
      </c>
      <c r="M8" s="73">
        <v>3</v>
      </c>
      <c r="N8" s="73">
        <v>2</v>
      </c>
      <c r="O8" s="73">
        <v>0</v>
      </c>
      <c r="P8" s="83">
        <f t="shared" si="1"/>
        <v>3.4</v>
      </c>
      <c r="Q8" s="84">
        <f>0.8*J8</f>
        <v>1132347.3855471076</v>
      </c>
      <c r="R8" s="85">
        <f t="shared" si="2"/>
        <v>905877.90843768604</v>
      </c>
      <c r="S8" s="85">
        <f t="shared" si="3"/>
        <v>905877.91</v>
      </c>
    </row>
    <row r="9" spans="1:19">
      <c r="A9" s="73">
        <v>5</v>
      </c>
      <c r="B9" s="74" t="s">
        <v>188</v>
      </c>
      <c r="C9" s="74">
        <v>40</v>
      </c>
      <c r="D9" s="75">
        <v>53723</v>
      </c>
      <c r="E9" s="76">
        <v>1.1499999999999999</v>
      </c>
      <c r="F9" s="77">
        <v>1.2</v>
      </c>
      <c r="G9" s="78">
        <v>1.2</v>
      </c>
      <c r="H9" s="79">
        <v>18880362.699999999</v>
      </c>
      <c r="I9" s="80">
        <v>19562698.68510678</v>
      </c>
      <c r="J9" s="81">
        <f t="shared" si="0"/>
        <v>682335.98510678113</v>
      </c>
      <c r="K9" s="82">
        <v>4</v>
      </c>
      <c r="L9" s="73">
        <v>3</v>
      </c>
      <c r="M9" s="73">
        <v>3</v>
      </c>
      <c r="N9" s="73">
        <v>1</v>
      </c>
      <c r="O9" s="73">
        <v>0</v>
      </c>
      <c r="P9" s="83">
        <f t="shared" si="1"/>
        <v>2.2000000000000002</v>
      </c>
      <c r="Q9" s="84">
        <f>0.8*J9</f>
        <v>545868.78808542492</v>
      </c>
      <c r="R9" s="85">
        <f t="shared" si="2"/>
        <v>436695.03046833997</v>
      </c>
      <c r="S9" s="85">
        <f t="shared" si="3"/>
        <v>436695.03</v>
      </c>
    </row>
    <row r="10" spans="1:19">
      <c r="A10" s="73">
        <v>6</v>
      </c>
      <c r="B10" s="74" t="s">
        <v>189</v>
      </c>
      <c r="C10" s="74">
        <v>52</v>
      </c>
      <c r="D10" s="75">
        <v>51596</v>
      </c>
      <c r="E10" s="76">
        <v>1.1499999999999999</v>
      </c>
      <c r="F10" s="77">
        <v>1.2</v>
      </c>
      <c r="G10" s="78">
        <v>1.2</v>
      </c>
      <c r="H10" s="79">
        <v>20973221.73</v>
      </c>
      <c r="I10" s="80">
        <v>21731193.495319892</v>
      </c>
      <c r="J10" s="81">
        <f t="shared" si="0"/>
        <v>757971.76531989127</v>
      </c>
      <c r="K10" s="82">
        <v>1</v>
      </c>
      <c r="L10" s="73">
        <v>3</v>
      </c>
      <c r="M10" s="73">
        <v>3</v>
      </c>
      <c r="N10" s="73">
        <v>2</v>
      </c>
      <c r="O10" s="73">
        <v>0</v>
      </c>
      <c r="P10" s="83">
        <f t="shared" si="1"/>
        <v>1.8</v>
      </c>
      <c r="Q10" s="84">
        <f>0.6*J10</f>
        <v>454783.05919193476</v>
      </c>
      <c r="R10" s="85">
        <f t="shared" si="2"/>
        <v>363826.44735354785</v>
      </c>
      <c r="S10" s="85">
        <f t="shared" si="3"/>
        <v>363826.45</v>
      </c>
    </row>
    <row r="11" spans="1:19">
      <c r="A11" s="73">
        <v>7</v>
      </c>
      <c r="B11" s="74" t="s">
        <v>190</v>
      </c>
      <c r="C11" s="74">
        <v>173</v>
      </c>
      <c r="D11" s="75">
        <v>91589</v>
      </c>
      <c r="E11" s="76">
        <v>1.1000000000000001</v>
      </c>
      <c r="F11" s="77">
        <v>1.1499999999999999</v>
      </c>
      <c r="G11" s="78">
        <v>1.1499999999999999</v>
      </c>
      <c r="H11" s="79">
        <v>48320088.68</v>
      </c>
      <c r="I11" s="80">
        <v>50161198.080990054</v>
      </c>
      <c r="J11" s="81">
        <f t="shared" si="0"/>
        <v>1841109.400990054</v>
      </c>
      <c r="K11" s="82">
        <v>6</v>
      </c>
      <c r="L11" s="73">
        <v>6</v>
      </c>
      <c r="M11" s="73">
        <v>6</v>
      </c>
      <c r="N11" s="73">
        <v>2</v>
      </c>
      <c r="O11" s="73">
        <v>0</v>
      </c>
      <c r="P11" s="83">
        <f t="shared" si="1"/>
        <v>4</v>
      </c>
      <c r="Q11" s="84">
        <f>0.8*J11</f>
        <v>1472887.5207920433</v>
      </c>
      <c r="R11" s="85">
        <f t="shared" si="2"/>
        <v>1178310.0166336347</v>
      </c>
      <c r="S11" s="85">
        <f t="shared" si="3"/>
        <v>1178310.02</v>
      </c>
    </row>
    <row r="12" spans="1:19">
      <c r="A12" s="73">
        <v>8</v>
      </c>
      <c r="B12" s="74" t="s">
        <v>191</v>
      </c>
      <c r="C12" s="74">
        <v>114</v>
      </c>
      <c r="D12" s="75">
        <v>87100</v>
      </c>
      <c r="E12" s="76">
        <v>1.1000000000000001</v>
      </c>
      <c r="F12" s="77">
        <v>1.1499999999999999</v>
      </c>
      <c r="G12" s="78">
        <v>1.1499999999999999</v>
      </c>
      <c r="H12" s="79">
        <v>48394604.899999999</v>
      </c>
      <c r="I12" s="80">
        <v>50238553.324603096</v>
      </c>
      <c r="J12" s="81">
        <f t="shared" si="0"/>
        <v>1843948.4246030971</v>
      </c>
      <c r="K12" s="82">
        <v>0</v>
      </c>
      <c r="L12" s="73">
        <v>2</v>
      </c>
      <c r="M12" s="73">
        <v>2</v>
      </c>
      <c r="N12" s="73">
        <v>1</v>
      </c>
      <c r="O12" s="73">
        <v>0</v>
      </c>
      <c r="P12" s="83">
        <f t="shared" si="1"/>
        <v>1</v>
      </c>
      <c r="Q12" s="84">
        <f>0.6*J12</f>
        <v>1106369.0547618582</v>
      </c>
      <c r="R12" s="85">
        <f t="shared" si="2"/>
        <v>885095.24380948662</v>
      </c>
      <c r="S12" s="85">
        <f t="shared" si="3"/>
        <v>885095.24</v>
      </c>
    </row>
    <row r="13" spans="1:19">
      <c r="A13" s="73">
        <v>9</v>
      </c>
      <c r="B13" s="74" t="s">
        <v>192</v>
      </c>
      <c r="C13" s="74">
        <v>88</v>
      </c>
      <c r="D13" s="75">
        <v>46913</v>
      </c>
      <c r="E13" s="76">
        <v>1.1499999999999999</v>
      </c>
      <c r="F13" s="77">
        <v>1.2</v>
      </c>
      <c r="G13" s="78">
        <v>1.2</v>
      </c>
      <c r="H13" s="79">
        <v>23542517.350000001</v>
      </c>
      <c r="I13" s="80">
        <v>24393342.907740746</v>
      </c>
      <c r="J13" s="81">
        <f t="shared" si="0"/>
        <v>850825.5577407442</v>
      </c>
      <c r="K13" s="82">
        <v>0</v>
      </c>
      <c r="L13" s="73">
        <v>1</v>
      </c>
      <c r="M13" s="73">
        <v>0</v>
      </c>
      <c r="N13" s="73">
        <v>0</v>
      </c>
      <c r="O13" s="73">
        <v>0</v>
      </c>
      <c r="P13" s="83">
        <f t="shared" si="1"/>
        <v>0.2</v>
      </c>
      <c r="Q13" s="84">
        <f>0.6*J13</f>
        <v>510495.3346444465</v>
      </c>
      <c r="R13" s="85">
        <f t="shared" si="2"/>
        <v>408396.26771555725</v>
      </c>
      <c r="S13" s="85">
        <f t="shared" si="3"/>
        <v>408396.27</v>
      </c>
    </row>
    <row r="14" spans="1:19">
      <c r="A14" s="73">
        <v>10</v>
      </c>
      <c r="B14" s="74" t="s">
        <v>193</v>
      </c>
      <c r="C14" s="74">
        <v>114</v>
      </c>
      <c r="D14" s="75">
        <v>88530</v>
      </c>
      <c r="E14" s="76">
        <v>1.1000000000000001</v>
      </c>
      <c r="F14" s="77">
        <v>1.1499999999999999</v>
      </c>
      <c r="G14" s="78">
        <v>1.1499999999999999</v>
      </c>
      <c r="H14" s="79">
        <v>39487455.369999997</v>
      </c>
      <c r="I14" s="80">
        <v>40992020.579251572</v>
      </c>
      <c r="J14" s="81">
        <f t="shared" si="0"/>
        <v>1504565.2092515752</v>
      </c>
      <c r="K14" s="82">
        <v>0</v>
      </c>
      <c r="L14" s="73">
        <v>0</v>
      </c>
      <c r="M14" s="73">
        <v>0</v>
      </c>
      <c r="N14" s="73">
        <v>0</v>
      </c>
      <c r="O14" s="73">
        <v>0</v>
      </c>
      <c r="P14" s="83">
        <f t="shared" si="1"/>
        <v>0</v>
      </c>
      <c r="Q14" s="84">
        <f>0.6*J14</f>
        <v>902739.12555094506</v>
      </c>
      <c r="R14" s="85">
        <f t="shared" si="2"/>
        <v>722191.30044075614</v>
      </c>
      <c r="S14" s="85">
        <f t="shared" si="3"/>
        <v>722191.3</v>
      </c>
    </row>
    <row r="15" spans="1:19">
      <c r="A15" s="73">
        <v>11</v>
      </c>
      <c r="B15" s="74" t="s">
        <v>194</v>
      </c>
      <c r="C15" s="74">
        <v>139</v>
      </c>
      <c r="D15" s="75">
        <v>98766</v>
      </c>
      <c r="E15" s="76">
        <v>1.1000000000000001</v>
      </c>
      <c r="F15" s="77">
        <v>1.1499999999999999</v>
      </c>
      <c r="G15" s="78">
        <v>1.1499999999999999</v>
      </c>
      <c r="H15" s="79">
        <v>52994238.759999998</v>
      </c>
      <c r="I15" s="80">
        <v>55013443.915473469</v>
      </c>
      <c r="J15" s="81">
        <f t="shared" si="0"/>
        <v>2019205.1554734707</v>
      </c>
      <c r="K15" s="82">
        <v>5</v>
      </c>
      <c r="L15" s="73">
        <v>4</v>
      </c>
      <c r="M15" s="73">
        <v>3</v>
      </c>
      <c r="N15" s="73">
        <v>2</v>
      </c>
      <c r="O15" s="73">
        <v>0</v>
      </c>
      <c r="P15" s="83">
        <f t="shared" si="1"/>
        <v>2.8</v>
      </c>
      <c r="Q15" s="84">
        <f>0.8*J15</f>
        <v>1615364.1243787766</v>
      </c>
      <c r="R15" s="85">
        <f t="shared" si="2"/>
        <v>1292291.2995030214</v>
      </c>
      <c r="S15" s="85">
        <f t="shared" si="3"/>
        <v>1292291.3</v>
      </c>
    </row>
    <row r="16" spans="1:19">
      <c r="A16" s="73">
        <v>12</v>
      </c>
      <c r="B16" s="74" t="s">
        <v>195</v>
      </c>
      <c r="C16" s="74">
        <v>113</v>
      </c>
      <c r="D16" s="75">
        <v>86677</v>
      </c>
      <c r="E16" s="76">
        <v>1.1000000000000001</v>
      </c>
      <c r="F16" s="77">
        <v>1.1499999999999999</v>
      </c>
      <c r="G16" s="78">
        <v>1.1499999999999999</v>
      </c>
      <c r="H16" s="79">
        <v>42464758.829999998</v>
      </c>
      <c r="I16" s="80">
        <v>44082766.308271982</v>
      </c>
      <c r="J16" s="81">
        <f t="shared" si="0"/>
        <v>1618007.4782719836</v>
      </c>
      <c r="K16" s="82">
        <v>1</v>
      </c>
      <c r="L16" s="73">
        <v>5</v>
      </c>
      <c r="M16" s="73">
        <v>7</v>
      </c>
      <c r="N16" s="73">
        <v>2</v>
      </c>
      <c r="O16" s="73">
        <v>2</v>
      </c>
      <c r="P16" s="83">
        <f t="shared" si="1"/>
        <v>3.4</v>
      </c>
      <c r="Q16" s="84">
        <f>0.8*J16</f>
        <v>1294405.9826175869</v>
      </c>
      <c r="R16" s="85">
        <f t="shared" si="2"/>
        <v>1035524.7860940695</v>
      </c>
      <c r="S16" s="85">
        <f t="shared" si="3"/>
        <v>1035524.79</v>
      </c>
    </row>
    <row r="17" spans="1:19">
      <c r="A17" s="73">
        <v>13</v>
      </c>
      <c r="B17" s="74" t="s">
        <v>196</v>
      </c>
      <c r="C17" s="74">
        <v>113</v>
      </c>
      <c r="D17" s="75">
        <v>59426</v>
      </c>
      <c r="E17" s="76">
        <v>1.1499999999999999</v>
      </c>
      <c r="F17" s="77">
        <v>1.2</v>
      </c>
      <c r="G17" s="78">
        <v>1.2</v>
      </c>
      <c r="H17" s="79">
        <v>33659698.18</v>
      </c>
      <c r="I17" s="80">
        <v>34876158.429489277</v>
      </c>
      <c r="J17" s="81">
        <f t="shared" si="0"/>
        <v>1216460.2494892776</v>
      </c>
      <c r="K17" s="82">
        <v>0</v>
      </c>
      <c r="L17" s="73">
        <v>2</v>
      </c>
      <c r="M17" s="73">
        <v>2</v>
      </c>
      <c r="N17" s="73">
        <v>1</v>
      </c>
      <c r="O17" s="73">
        <v>0</v>
      </c>
      <c r="P17" s="83">
        <f t="shared" si="1"/>
        <v>1</v>
      </c>
      <c r="Q17" s="84">
        <f>0.6*J17</f>
        <v>729876.14969356649</v>
      </c>
      <c r="R17" s="85">
        <f t="shared" si="2"/>
        <v>583900.91975485324</v>
      </c>
      <c r="S17" s="85">
        <f t="shared" si="3"/>
        <v>583900.92000000004</v>
      </c>
    </row>
    <row r="18" spans="1:19">
      <c r="A18" s="73">
        <v>14</v>
      </c>
      <c r="B18" s="74" t="s">
        <v>197</v>
      </c>
      <c r="C18" s="74">
        <v>90</v>
      </c>
      <c r="D18" s="75">
        <v>55403</v>
      </c>
      <c r="E18" s="76">
        <v>1.1499999999999999</v>
      </c>
      <c r="F18" s="77">
        <v>1.2</v>
      </c>
      <c r="G18" s="78">
        <v>1.2</v>
      </c>
      <c r="H18" s="79">
        <v>28069510</v>
      </c>
      <c r="I18" s="80">
        <v>29083940.963790219</v>
      </c>
      <c r="J18" s="81">
        <f t="shared" si="0"/>
        <v>1014430.9637902193</v>
      </c>
      <c r="K18" s="82">
        <v>3</v>
      </c>
      <c r="L18" s="73">
        <v>4</v>
      </c>
      <c r="M18" s="73">
        <v>3</v>
      </c>
      <c r="N18" s="73">
        <v>1</v>
      </c>
      <c r="O18" s="73">
        <v>1</v>
      </c>
      <c r="P18" s="83">
        <f t="shared" si="1"/>
        <v>2.4</v>
      </c>
      <c r="Q18" s="84">
        <f>0.8*J18</f>
        <v>811544.77103217551</v>
      </c>
      <c r="R18" s="85">
        <f t="shared" si="2"/>
        <v>649235.81682574051</v>
      </c>
      <c r="S18" s="85">
        <f t="shared" si="3"/>
        <v>649235.81999999995</v>
      </c>
    </row>
    <row r="19" spans="1:19">
      <c r="A19" s="73">
        <v>15</v>
      </c>
      <c r="B19" s="74" t="s">
        <v>198</v>
      </c>
      <c r="C19" s="74">
        <v>103</v>
      </c>
      <c r="D19" s="75">
        <v>39258</v>
      </c>
      <c r="E19" s="76">
        <v>1.1499999999999999</v>
      </c>
      <c r="F19" s="77">
        <v>1.2</v>
      </c>
      <c r="G19" s="78">
        <v>1.2</v>
      </c>
      <c r="H19" s="79">
        <v>32350070.98</v>
      </c>
      <c r="I19" s="80">
        <v>33519201.415747486</v>
      </c>
      <c r="J19" s="81">
        <f t="shared" si="0"/>
        <v>1169130.4357474856</v>
      </c>
      <c r="K19" s="82">
        <v>6</v>
      </c>
      <c r="L19" s="73">
        <v>6</v>
      </c>
      <c r="M19" s="73">
        <v>7</v>
      </c>
      <c r="N19" s="73">
        <v>1</v>
      </c>
      <c r="O19" s="73">
        <v>0</v>
      </c>
      <c r="P19" s="83">
        <f t="shared" si="1"/>
        <v>4</v>
      </c>
      <c r="Q19" s="84">
        <v>1169402.0399999991</v>
      </c>
      <c r="R19" s="85">
        <f t="shared" si="2"/>
        <v>935521.63199999928</v>
      </c>
      <c r="S19" s="85">
        <f t="shared" si="3"/>
        <v>935521.63</v>
      </c>
    </row>
    <row r="20" spans="1:19">
      <c r="A20" s="73">
        <v>16</v>
      </c>
      <c r="B20" s="74" t="s">
        <v>199</v>
      </c>
      <c r="C20" s="74">
        <v>78</v>
      </c>
      <c r="D20" s="75">
        <v>53083</v>
      </c>
      <c r="E20" s="76">
        <v>1.1499999999999999</v>
      </c>
      <c r="F20" s="77">
        <v>1.2</v>
      </c>
      <c r="G20" s="78">
        <v>1.2</v>
      </c>
      <c r="H20" s="79">
        <v>24107902.969999999</v>
      </c>
      <c r="I20" s="80">
        <v>24979162.057561506</v>
      </c>
      <c r="J20" s="81">
        <f t="shared" si="0"/>
        <v>871259.08756150678</v>
      </c>
      <c r="K20" s="82">
        <v>6</v>
      </c>
      <c r="L20" s="73">
        <v>6</v>
      </c>
      <c r="M20" s="73">
        <v>4</v>
      </c>
      <c r="N20" s="73">
        <v>1</v>
      </c>
      <c r="O20" s="73">
        <v>2</v>
      </c>
      <c r="P20" s="83">
        <f t="shared" si="1"/>
        <v>3.8</v>
      </c>
      <c r="Q20" s="84">
        <f>0.8*J20</f>
        <v>697007.27004920552</v>
      </c>
      <c r="R20" s="85">
        <f t="shared" si="2"/>
        <v>557605.81603936444</v>
      </c>
      <c r="S20" s="85">
        <f t="shared" si="3"/>
        <v>557605.81999999995</v>
      </c>
    </row>
    <row r="21" spans="1:19">
      <c r="A21" s="73">
        <v>17</v>
      </c>
      <c r="B21" s="74" t="s">
        <v>200</v>
      </c>
      <c r="C21" s="74">
        <v>123</v>
      </c>
      <c r="D21" s="75">
        <v>53634</v>
      </c>
      <c r="E21" s="76">
        <v>1.1499999999999999</v>
      </c>
      <c r="F21" s="77">
        <v>1.2</v>
      </c>
      <c r="G21" s="78">
        <v>1.2</v>
      </c>
      <c r="H21" s="79">
        <v>33414901.5</v>
      </c>
      <c r="I21" s="80">
        <v>34622514.918724142</v>
      </c>
      <c r="J21" s="81">
        <f t="shared" si="0"/>
        <v>1207613.418724142</v>
      </c>
      <c r="K21" s="82">
        <v>6</v>
      </c>
      <c r="L21" s="73">
        <v>6</v>
      </c>
      <c r="M21" s="73">
        <v>6</v>
      </c>
      <c r="N21" s="73">
        <v>1</v>
      </c>
      <c r="O21" s="73">
        <v>0</v>
      </c>
      <c r="P21" s="83">
        <f t="shared" si="1"/>
        <v>3.8</v>
      </c>
      <c r="Q21" s="84">
        <f>0.8*J21</f>
        <v>966090.73497931368</v>
      </c>
      <c r="R21" s="85">
        <f t="shared" si="2"/>
        <v>772872.58798345097</v>
      </c>
      <c r="S21" s="85">
        <f t="shared" si="3"/>
        <v>772872.59</v>
      </c>
    </row>
    <row r="22" spans="1:19">
      <c r="A22" s="73">
        <v>18</v>
      </c>
      <c r="B22" s="74" t="s">
        <v>201</v>
      </c>
      <c r="C22" s="74">
        <v>60</v>
      </c>
      <c r="D22" s="75">
        <v>55230</v>
      </c>
      <c r="E22" s="76">
        <v>1.1499999999999999</v>
      </c>
      <c r="F22" s="77">
        <v>1.2</v>
      </c>
      <c r="G22" s="78">
        <v>1.2</v>
      </c>
      <c r="H22" s="79">
        <v>15238148.800000001</v>
      </c>
      <c r="I22" s="80">
        <v>15788855.039700652</v>
      </c>
      <c r="J22" s="81">
        <f t="shared" si="0"/>
        <v>550706.2397006508</v>
      </c>
      <c r="K22" s="82">
        <v>0</v>
      </c>
      <c r="L22" s="73">
        <v>1</v>
      </c>
      <c r="M22" s="73">
        <v>1</v>
      </c>
      <c r="N22" s="73">
        <v>0</v>
      </c>
      <c r="O22" s="73">
        <v>0</v>
      </c>
      <c r="P22" s="83">
        <f t="shared" si="1"/>
        <v>0.4</v>
      </c>
      <c r="Q22" s="84">
        <f>0.6*J22</f>
        <v>330423.74382039049</v>
      </c>
      <c r="R22" s="85">
        <f t="shared" si="2"/>
        <v>264338.99505631241</v>
      </c>
      <c r="S22" s="85">
        <f t="shared" si="3"/>
        <v>264339</v>
      </c>
    </row>
    <row r="23" spans="1:19">
      <c r="A23" s="73">
        <v>19</v>
      </c>
      <c r="B23" s="74" t="s">
        <v>202</v>
      </c>
      <c r="C23" s="74">
        <v>90</v>
      </c>
      <c r="D23" s="75">
        <v>53839</v>
      </c>
      <c r="E23" s="76">
        <v>1.1499999999999999</v>
      </c>
      <c r="F23" s="77">
        <v>1.2</v>
      </c>
      <c r="G23" s="78">
        <v>1.2</v>
      </c>
      <c r="H23" s="79">
        <v>28517766.530000001</v>
      </c>
      <c r="I23" s="80">
        <v>29548397.615907893</v>
      </c>
      <c r="J23" s="81">
        <f t="shared" si="0"/>
        <v>1030631.0859078914</v>
      </c>
      <c r="K23" s="82">
        <v>1</v>
      </c>
      <c r="L23" s="73">
        <v>1</v>
      </c>
      <c r="M23" s="73">
        <v>0</v>
      </c>
      <c r="N23" s="73">
        <v>0</v>
      </c>
      <c r="O23" s="73">
        <v>0</v>
      </c>
      <c r="P23" s="83">
        <f t="shared" si="1"/>
        <v>0.4</v>
      </c>
      <c r="Q23" s="84">
        <f>0.6*J23</f>
        <v>618378.65154473484</v>
      </c>
      <c r="R23" s="85">
        <f t="shared" si="2"/>
        <v>494702.92123578792</v>
      </c>
      <c r="S23" s="85">
        <f t="shared" si="3"/>
        <v>494702.92</v>
      </c>
    </row>
    <row r="24" spans="1:19">
      <c r="A24" s="73">
        <v>20</v>
      </c>
      <c r="B24" s="74" t="s">
        <v>203</v>
      </c>
      <c r="C24" s="74">
        <v>120</v>
      </c>
      <c r="D24" s="75">
        <v>61265</v>
      </c>
      <c r="E24" s="76">
        <v>1.1000000000000001</v>
      </c>
      <c r="F24" s="77">
        <v>1.1499999999999999</v>
      </c>
      <c r="G24" s="78">
        <v>1.1499999999999999</v>
      </c>
      <c r="H24" s="79">
        <v>40043960.020000003</v>
      </c>
      <c r="I24" s="80">
        <v>41569729.152436472</v>
      </c>
      <c r="J24" s="81">
        <f t="shared" si="0"/>
        <v>1525769.1324364692</v>
      </c>
      <c r="K24" s="82">
        <v>6</v>
      </c>
      <c r="L24" s="73">
        <v>6</v>
      </c>
      <c r="M24" s="73">
        <v>7</v>
      </c>
      <c r="N24" s="73">
        <v>3</v>
      </c>
      <c r="O24" s="73">
        <v>1</v>
      </c>
      <c r="P24" s="83">
        <f t="shared" si="1"/>
        <v>4.5999999999999996</v>
      </c>
      <c r="Q24" s="84">
        <f>J24</f>
        <v>1525769.1324364692</v>
      </c>
      <c r="R24" s="85">
        <f t="shared" si="2"/>
        <v>1220615.3059491755</v>
      </c>
      <c r="S24" s="85">
        <f t="shared" si="3"/>
        <v>1220615.31</v>
      </c>
    </row>
    <row r="25" spans="1:19">
      <c r="A25" s="86"/>
      <c r="B25" s="87"/>
      <c r="C25" s="87"/>
      <c r="D25" s="88"/>
      <c r="E25" s="89"/>
      <c r="F25" s="90"/>
      <c r="G25" s="90"/>
      <c r="H25" s="91"/>
      <c r="I25" s="92"/>
      <c r="J25" s="93">
        <f>SUM(J5:J24)</f>
        <v>24307976.877217069</v>
      </c>
      <c r="K25" s="94"/>
      <c r="L25" s="94"/>
      <c r="M25" s="94"/>
      <c r="N25" s="94"/>
      <c r="O25" s="94"/>
      <c r="P25" s="94"/>
      <c r="Q25" s="93">
        <f>SUM(Q5:Q24)</f>
        <v>17992664.082475379</v>
      </c>
      <c r="R25" s="93">
        <f>SUM(R5:R24)</f>
        <v>14394131.265980307</v>
      </c>
      <c r="S25" s="95">
        <f>SUM(S5:S24)</f>
        <v>14394131.290000003</v>
      </c>
    </row>
  </sheetData>
  <mergeCells count="10">
    <mergeCell ref="K3:P3"/>
    <mergeCell ref="Q3:Q4"/>
    <mergeCell ref="R3:R4"/>
    <mergeCell ref="S3:S4"/>
    <mergeCell ref="A3:A4"/>
    <mergeCell ref="B3:B4"/>
    <mergeCell ref="C3:C4"/>
    <mergeCell ref="D3:D4"/>
    <mergeCell ref="E3:G3"/>
    <mergeCell ref="J3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8616-9D49-4B64-B1BE-93F9DD19191A}">
  <dimension ref="A1:L31"/>
  <sheetViews>
    <sheetView topLeftCell="E1" workbookViewId="0">
      <selection activeCell="E1" sqref="A1:XFD1048576"/>
    </sheetView>
  </sheetViews>
  <sheetFormatPr defaultColWidth="9.1796875" defaultRowHeight="24"/>
  <cols>
    <col min="1" max="1" width="6.453125" style="100" customWidth="1"/>
    <col min="2" max="2" width="12.6328125" style="119" customWidth="1"/>
    <col min="3" max="3" width="30.1796875" style="97" hidden="1" customWidth="1"/>
    <col min="4" max="4" width="33.453125" style="97" customWidth="1"/>
    <col min="5" max="5" width="49.453125" style="97" customWidth="1"/>
    <col min="6" max="6" width="13.7265625" style="97" customWidth="1"/>
    <col min="7" max="7" width="14.81640625" style="97" customWidth="1"/>
    <col min="8" max="8" width="16.90625" style="96" customWidth="1"/>
    <col min="9" max="9" width="13.54296875" style="97" customWidth="1"/>
    <col min="10" max="10" width="12.81640625" style="97" customWidth="1"/>
    <col min="11" max="11" width="22.7265625" style="97" customWidth="1"/>
    <col min="12" max="16384" width="9.1796875" style="97"/>
  </cols>
  <sheetData>
    <row r="1" spans="1:12">
      <c r="A1" s="136" t="s">
        <v>204</v>
      </c>
      <c r="B1" s="136"/>
      <c r="C1" s="136"/>
      <c r="D1" s="136"/>
      <c r="E1" s="136"/>
      <c r="F1" s="136"/>
      <c r="G1" s="136"/>
    </row>
    <row r="2" spans="1:12">
      <c r="A2" s="98" t="s">
        <v>162</v>
      </c>
      <c r="B2" s="98" t="s">
        <v>205</v>
      </c>
      <c r="C2" s="98" t="s">
        <v>206</v>
      </c>
      <c r="D2" s="98" t="s">
        <v>207</v>
      </c>
      <c r="E2" s="98" t="s">
        <v>208</v>
      </c>
      <c r="F2" s="98" t="s">
        <v>209</v>
      </c>
      <c r="G2" s="98" t="s">
        <v>210</v>
      </c>
      <c r="H2" s="99" t="s">
        <v>211</v>
      </c>
      <c r="I2" s="98" t="s">
        <v>212</v>
      </c>
      <c r="J2" s="98" t="s">
        <v>213</v>
      </c>
      <c r="K2" s="98" t="s">
        <v>274</v>
      </c>
      <c r="L2" s="100"/>
    </row>
    <row r="3" spans="1:12">
      <c r="A3" s="101">
        <v>1</v>
      </c>
      <c r="B3" s="102" t="s">
        <v>4</v>
      </c>
      <c r="C3" s="103" t="s">
        <v>214</v>
      </c>
      <c r="D3" s="103" t="s">
        <v>215</v>
      </c>
      <c r="E3" s="103" t="s">
        <v>216</v>
      </c>
      <c r="F3" s="104"/>
      <c r="G3" s="104" t="s">
        <v>217</v>
      </c>
      <c r="H3" s="105">
        <f>220*40</f>
        <v>8800</v>
      </c>
      <c r="I3" s="106">
        <f>76600/5</f>
        <v>15320</v>
      </c>
      <c r="J3" s="107">
        <f>H3+I3</f>
        <v>24120</v>
      </c>
      <c r="K3" s="103"/>
    </row>
    <row r="4" spans="1:12">
      <c r="A4" s="101">
        <v>2</v>
      </c>
      <c r="B4" s="102" t="s">
        <v>4</v>
      </c>
      <c r="C4" s="103" t="s">
        <v>218</v>
      </c>
      <c r="D4" s="108" t="s">
        <v>219</v>
      </c>
      <c r="E4" s="26" t="s">
        <v>220</v>
      </c>
      <c r="F4" s="104"/>
      <c r="G4" s="104" t="s">
        <v>217</v>
      </c>
      <c r="H4" s="105">
        <f>120*40</f>
        <v>4800</v>
      </c>
      <c r="I4" s="106">
        <f t="shared" ref="I4:I7" si="0">76600/5</f>
        <v>15320</v>
      </c>
      <c r="J4" s="107">
        <f t="shared" ref="J4:J28" si="1">H4+I4</f>
        <v>20120</v>
      </c>
      <c r="K4" s="103" t="s">
        <v>275</v>
      </c>
    </row>
    <row r="5" spans="1:12">
      <c r="A5" s="101">
        <v>3</v>
      </c>
      <c r="B5" s="102" t="s">
        <v>4</v>
      </c>
      <c r="C5" s="103" t="s">
        <v>221</v>
      </c>
      <c r="D5" s="103" t="s">
        <v>222</v>
      </c>
      <c r="E5" s="26" t="s">
        <v>220</v>
      </c>
      <c r="F5" s="104"/>
      <c r="G5" s="104" t="s">
        <v>217</v>
      </c>
      <c r="H5" s="105">
        <f>120*40</f>
        <v>4800</v>
      </c>
      <c r="I5" s="106">
        <f t="shared" si="0"/>
        <v>15320</v>
      </c>
      <c r="J5" s="107">
        <f t="shared" si="1"/>
        <v>20120</v>
      </c>
      <c r="K5" s="103" t="s">
        <v>275</v>
      </c>
    </row>
    <row r="6" spans="1:12">
      <c r="A6" s="101">
        <v>4</v>
      </c>
      <c r="B6" s="102" t="s">
        <v>4</v>
      </c>
      <c r="C6" s="103" t="s">
        <v>223</v>
      </c>
      <c r="D6" s="103" t="s">
        <v>222</v>
      </c>
      <c r="E6" s="103" t="s">
        <v>224</v>
      </c>
      <c r="F6" s="104"/>
      <c r="G6" s="104" t="s">
        <v>217</v>
      </c>
      <c r="H6" s="105">
        <f>120*40</f>
        <v>4800</v>
      </c>
      <c r="I6" s="106">
        <f t="shared" si="0"/>
        <v>15320</v>
      </c>
      <c r="J6" s="107">
        <f t="shared" si="1"/>
        <v>20120</v>
      </c>
      <c r="K6" s="103"/>
    </row>
    <row r="7" spans="1:12">
      <c r="A7" s="101">
        <v>5</v>
      </c>
      <c r="B7" s="102" t="s">
        <v>5</v>
      </c>
      <c r="C7" s="103" t="s">
        <v>225</v>
      </c>
      <c r="D7" s="103" t="s">
        <v>226</v>
      </c>
      <c r="E7" s="103" t="s">
        <v>227</v>
      </c>
      <c r="F7" s="104"/>
      <c r="G7" s="104" t="s">
        <v>217</v>
      </c>
      <c r="H7" s="105">
        <f>220*40</f>
        <v>8800</v>
      </c>
      <c r="I7" s="106">
        <f t="shared" si="0"/>
        <v>15320</v>
      </c>
      <c r="J7" s="107">
        <f t="shared" si="1"/>
        <v>24120</v>
      </c>
      <c r="K7" s="103"/>
    </row>
    <row r="8" spans="1:12">
      <c r="A8" s="101">
        <v>6</v>
      </c>
      <c r="B8" s="102" t="s">
        <v>5</v>
      </c>
      <c r="C8" s="103" t="s">
        <v>228</v>
      </c>
      <c r="D8" s="103" t="s">
        <v>229</v>
      </c>
      <c r="E8" s="103" t="s">
        <v>230</v>
      </c>
      <c r="F8" s="104" t="s">
        <v>217</v>
      </c>
      <c r="G8" s="101"/>
      <c r="H8" s="105">
        <f>40*105</f>
        <v>4200</v>
      </c>
      <c r="I8" s="109"/>
      <c r="J8" s="107">
        <f t="shared" si="1"/>
        <v>4200</v>
      </c>
      <c r="K8" s="103"/>
    </row>
    <row r="9" spans="1:12">
      <c r="A9" s="101">
        <v>7</v>
      </c>
      <c r="B9" s="102" t="s">
        <v>3</v>
      </c>
      <c r="C9" s="103" t="s">
        <v>231</v>
      </c>
      <c r="D9" s="103" t="s">
        <v>226</v>
      </c>
      <c r="E9" s="103" t="s">
        <v>232</v>
      </c>
      <c r="F9" s="104" t="s">
        <v>217</v>
      </c>
      <c r="G9" s="103"/>
      <c r="H9" s="105">
        <f>145*40</f>
        <v>5800</v>
      </c>
      <c r="I9" s="109"/>
      <c r="J9" s="107">
        <f t="shared" si="1"/>
        <v>5800</v>
      </c>
      <c r="K9" s="103"/>
    </row>
    <row r="10" spans="1:12">
      <c r="A10" s="101">
        <v>8</v>
      </c>
      <c r="B10" s="102" t="s">
        <v>6</v>
      </c>
      <c r="C10" s="103" t="s">
        <v>233</v>
      </c>
      <c r="D10" s="103" t="s">
        <v>234</v>
      </c>
      <c r="E10" s="103" t="s">
        <v>235</v>
      </c>
      <c r="F10" s="104" t="s">
        <v>217</v>
      </c>
      <c r="G10" s="103"/>
      <c r="H10" s="105">
        <f>145*40</f>
        <v>5800</v>
      </c>
      <c r="I10" s="109"/>
      <c r="J10" s="107">
        <f t="shared" si="1"/>
        <v>5800</v>
      </c>
      <c r="K10" s="103"/>
    </row>
    <row r="11" spans="1:12">
      <c r="A11" s="101">
        <v>9</v>
      </c>
      <c r="B11" s="102" t="s">
        <v>7</v>
      </c>
      <c r="C11" s="103" t="s">
        <v>236</v>
      </c>
      <c r="D11" s="103" t="s">
        <v>222</v>
      </c>
      <c r="E11" s="26" t="s">
        <v>237</v>
      </c>
      <c r="F11" s="104" t="s">
        <v>217</v>
      </c>
      <c r="G11" s="103"/>
      <c r="H11" s="105">
        <f t="shared" ref="H11:H28" si="2">40*105</f>
        <v>4200</v>
      </c>
      <c r="I11" s="109"/>
      <c r="J11" s="107">
        <f t="shared" si="1"/>
        <v>4200</v>
      </c>
      <c r="K11" s="103" t="s">
        <v>276</v>
      </c>
    </row>
    <row r="12" spans="1:12">
      <c r="A12" s="101">
        <v>10</v>
      </c>
      <c r="B12" s="102" t="s">
        <v>8</v>
      </c>
      <c r="C12" s="103" t="s">
        <v>238</v>
      </c>
      <c r="D12" s="103" t="s">
        <v>222</v>
      </c>
      <c r="E12" s="26" t="s">
        <v>239</v>
      </c>
      <c r="F12" s="104" t="s">
        <v>217</v>
      </c>
      <c r="G12" s="110"/>
      <c r="H12" s="105">
        <f t="shared" si="2"/>
        <v>4200</v>
      </c>
      <c r="I12" s="109"/>
      <c r="J12" s="107">
        <f t="shared" si="1"/>
        <v>4200</v>
      </c>
      <c r="K12" s="103" t="s">
        <v>277</v>
      </c>
    </row>
    <row r="13" spans="1:12">
      <c r="A13" s="101">
        <v>11</v>
      </c>
      <c r="B13" s="102" t="s">
        <v>8</v>
      </c>
      <c r="C13" s="103" t="s">
        <v>240</v>
      </c>
      <c r="D13" s="103" t="s">
        <v>222</v>
      </c>
      <c r="E13" s="103" t="s">
        <v>241</v>
      </c>
      <c r="F13" s="104" t="s">
        <v>217</v>
      </c>
      <c r="G13" s="101"/>
      <c r="H13" s="105">
        <f t="shared" si="2"/>
        <v>4200</v>
      </c>
      <c r="I13" s="109"/>
      <c r="J13" s="107">
        <f t="shared" si="1"/>
        <v>4200</v>
      </c>
      <c r="K13" s="103"/>
    </row>
    <row r="14" spans="1:12">
      <c r="A14" s="101">
        <v>12</v>
      </c>
      <c r="B14" s="102" t="s">
        <v>8</v>
      </c>
      <c r="C14" s="103" t="s">
        <v>242</v>
      </c>
      <c r="D14" s="103" t="s">
        <v>222</v>
      </c>
      <c r="E14" s="103" t="s">
        <v>243</v>
      </c>
      <c r="F14" s="104" t="s">
        <v>217</v>
      </c>
      <c r="G14" s="103"/>
      <c r="H14" s="105">
        <f t="shared" si="2"/>
        <v>4200</v>
      </c>
      <c r="I14" s="109"/>
      <c r="J14" s="107">
        <f t="shared" si="1"/>
        <v>4200</v>
      </c>
      <c r="K14" s="103"/>
    </row>
    <row r="15" spans="1:12">
      <c r="A15" s="101">
        <v>13</v>
      </c>
      <c r="B15" s="102" t="s">
        <v>8</v>
      </c>
      <c r="C15" s="103" t="s">
        <v>244</v>
      </c>
      <c r="D15" s="103" t="s">
        <v>222</v>
      </c>
      <c r="E15" s="103" t="s">
        <v>245</v>
      </c>
      <c r="F15" s="104" t="s">
        <v>217</v>
      </c>
      <c r="G15" s="103"/>
      <c r="H15" s="105">
        <f t="shared" si="2"/>
        <v>4200</v>
      </c>
      <c r="I15" s="109"/>
      <c r="J15" s="107">
        <f t="shared" si="1"/>
        <v>4200</v>
      </c>
      <c r="K15" s="103"/>
    </row>
    <row r="16" spans="1:12">
      <c r="A16" s="101">
        <v>14</v>
      </c>
      <c r="B16" s="102" t="s">
        <v>8</v>
      </c>
      <c r="C16" s="103" t="s">
        <v>246</v>
      </c>
      <c r="D16" s="103" t="s">
        <v>222</v>
      </c>
      <c r="E16" s="103" t="s">
        <v>247</v>
      </c>
      <c r="F16" s="104" t="s">
        <v>217</v>
      </c>
      <c r="G16" s="103"/>
      <c r="H16" s="105">
        <f t="shared" si="2"/>
        <v>4200</v>
      </c>
      <c r="I16" s="109"/>
      <c r="J16" s="107">
        <f t="shared" si="1"/>
        <v>4200</v>
      </c>
      <c r="K16" s="103"/>
    </row>
    <row r="17" spans="1:12">
      <c r="A17" s="101">
        <v>15</v>
      </c>
      <c r="B17" s="102" t="s">
        <v>8</v>
      </c>
      <c r="C17" s="103" t="s">
        <v>248</v>
      </c>
      <c r="D17" s="103" t="s">
        <v>222</v>
      </c>
      <c r="E17" s="103" t="s">
        <v>249</v>
      </c>
      <c r="F17" s="104" t="s">
        <v>217</v>
      </c>
      <c r="G17" s="103"/>
      <c r="H17" s="105">
        <f t="shared" si="2"/>
        <v>4200</v>
      </c>
      <c r="I17" s="109"/>
      <c r="J17" s="107">
        <f t="shared" si="1"/>
        <v>4200</v>
      </c>
      <c r="K17" s="103"/>
    </row>
    <row r="18" spans="1:12">
      <c r="A18" s="101">
        <v>16</v>
      </c>
      <c r="B18" s="102" t="s">
        <v>8</v>
      </c>
      <c r="C18" s="103" t="s">
        <v>250</v>
      </c>
      <c r="D18" s="103" t="s">
        <v>222</v>
      </c>
      <c r="E18" s="103" t="s">
        <v>251</v>
      </c>
      <c r="F18" s="104" t="s">
        <v>217</v>
      </c>
      <c r="G18" s="103"/>
      <c r="H18" s="105">
        <f t="shared" si="2"/>
        <v>4200</v>
      </c>
      <c r="I18" s="109"/>
      <c r="J18" s="107">
        <f t="shared" si="1"/>
        <v>4200</v>
      </c>
      <c r="K18" s="103"/>
    </row>
    <row r="19" spans="1:12">
      <c r="A19" s="101">
        <v>17</v>
      </c>
      <c r="B19" s="102" t="s">
        <v>8</v>
      </c>
      <c r="C19" s="103" t="s">
        <v>252</v>
      </c>
      <c r="D19" s="103" t="s">
        <v>222</v>
      </c>
      <c r="E19" s="103" t="s">
        <v>253</v>
      </c>
      <c r="F19" s="104" t="s">
        <v>217</v>
      </c>
      <c r="G19" s="103"/>
      <c r="H19" s="105">
        <f t="shared" si="2"/>
        <v>4200</v>
      </c>
      <c r="I19" s="109"/>
      <c r="J19" s="107">
        <f t="shared" si="1"/>
        <v>4200</v>
      </c>
      <c r="K19" s="103"/>
    </row>
    <row r="20" spans="1:12">
      <c r="A20" s="101">
        <v>18</v>
      </c>
      <c r="B20" s="102" t="s">
        <v>8</v>
      </c>
      <c r="C20" s="103" t="s">
        <v>254</v>
      </c>
      <c r="D20" s="103" t="s">
        <v>222</v>
      </c>
      <c r="E20" s="103" t="s">
        <v>255</v>
      </c>
      <c r="F20" s="104" t="s">
        <v>217</v>
      </c>
      <c r="G20" s="103"/>
      <c r="H20" s="105">
        <f t="shared" si="2"/>
        <v>4200</v>
      </c>
      <c r="I20" s="109"/>
      <c r="J20" s="107">
        <f t="shared" si="1"/>
        <v>4200</v>
      </c>
      <c r="K20" s="103"/>
    </row>
    <row r="21" spans="1:12">
      <c r="A21" s="101">
        <v>19</v>
      </c>
      <c r="B21" s="102" t="s">
        <v>8</v>
      </c>
      <c r="C21" s="103" t="s">
        <v>256</v>
      </c>
      <c r="D21" s="103" t="s">
        <v>222</v>
      </c>
      <c r="E21" s="103" t="s">
        <v>257</v>
      </c>
      <c r="F21" s="104" t="s">
        <v>217</v>
      </c>
      <c r="G21" s="103"/>
      <c r="H21" s="105">
        <f t="shared" si="2"/>
        <v>4200</v>
      </c>
      <c r="I21" s="109"/>
      <c r="J21" s="107">
        <f t="shared" si="1"/>
        <v>4200</v>
      </c>
      <c r="K21" s="103"/>
    </row>
    <row r="22" spans="1:12">
      <c r="A22" s="101">
        <v>20</v>
      </c>
      <c r="B22" s="102" t="s">
        <v>8</v>
      </c>
      <c r="C22" s="103" t="s">
        <v>258</v>
      </c>
      <c r="D22" s="103" t="s">
        <v>222</v>
      </c>
      <c r="E22" s="103" t="s">
        <v>259</v>
      </c>
      <c r="F22" s="104" t="s">
        <v>217</v>
      </c>
      <c r="G22" s="103"/>
      <c r="H22" s="105">
        <f t="shared" si="2"/>
        <v>4200</v>
      </c>
      <c r="I22" s="109"/>
      <c r="J22" s="107">
        <f t="shared" si="1"/>
        <v>4200</v>
      </c>
      <c r="K22" s="103"/>
    </row>
    <row r="23" spans="1:12">
      <c r="A23" s="101">
        <v>21</v>
      </c>
      <c r="B23" s="102" t="s">
        <v>8</v>
      </c>
      <c r="C23" s="103" t="s">
        <v>260</v>
      </c>
      <c r="D23" s="103" t="s">
        <v>222</v>
      </c>
      <c r="E23" s="103" t="s">
        <v>261</v>
      </c>
      <c r="F23" s="104" t="s">
        <v>217</v>
      </c>
      <c r="G23" s="103"/>
      <c r="H23" s="105">
        <f t="shared" si="2"/>
        <v>4200</v>
      </c>
      <c r="I23" s="109"/>
      <c r="J23" s="107">
        <f t="shared" si="1"/>
        <v>4200</v>
      </c>
      <c r="K23" s="103"/>
    </row>
    <row r="24" spans="1:12">
      <c r="A24" s="101">
        <v>22</v>
      </c>
      <c r="B24" s="102" t="s">
        <v>4</v>
      </c>
      <c r="C24" s="102" t="s">
        <v>262</v>
      </c>
      <c r="D24" s="102" t="s">
        <v>222</v>
      </c>
      <c r="E24" s="102" t="s">
        <v>263</v>
      </c>
      <c r="F24" s="104" t="s">
        <v>217</v>
      </c>
      <c r="G24" s="101"/>
      <c r="H24" s="105">
        <f t="shared" si="2"/>
        <v>4200</v>
      </c>
      <c r="I24" s="111"/>
      <c r="J24" s="107">
        <f t="shared" si="1"/>
        <v>4200</v>
      </c>
      <c r="K24" s="101"/>
      <c r="L24" s="100"/>
    </row>
    <row r="25" spans="1:12">
      <c r="A25" s="101">
        <v>23</v>
      </c>
      <c r="B25" s="102" t="s">
        <v>4</v>
      </c>
      <c r="C25" s="102" t="s">
        <v>264</v>
      </c>
      <c r="D25" s="102" t="s">
        <v>222</v>
      </c>
      <c r="E25" s="102" t="s">
        <v>265</v>
      </c>
      <c r="F25" s="104" t="s">
        <v>217</v>
      </c>
      <c r="G25" s="101"/>
      <c r="H25" s="105">
        <f t="shared" si="2"/>
        <v>4200</v>
      </c>
      <c r="I25" s="111"/>
      <c r="J25" s="107">
        <f t="shared" si="1"/>
        <v>4200</v>
      </c>
      <c r="K25" s="101"/>
      <c r="L25" s="100"/>
    </row>
    <row r="26" spans="1:12">
      <c r="A26" s="101">
        <v>24</v>
      </c>
      <c r="B26" s="102" t="s">
        <v>4</v>
      </c>
      <c r="C26" s="102" t="s">
        <v>266</v>
      </c>
      <c r="D26" s="102" t="s">
        <v>222</v>
      </c>
      <c r="E26" s="102" t="s">
        <v>267</v>
      </c>
      <c r="F26" s="104" t="s">
        <v>217</v>
      </c>
      <c r="G26" s="101"/>
      <c r="H26" s="105">
        <f t="shared" si="2"/>
        <v>4200</v>
      </c>
      <c r="I26" s="111"/>
      <c r="J26" s="107">
        <f t="shared" si="1"/>
        <v>4200</v>
      </c>
      <c r="K26" s="101"/>
      <c r="L26" s="100"/>
    </row>
    <row r="27" spans="1:12">
      <c r="A27" s="101">
        <v>25</v>
      </c>
      <c r="B27" s="102" t="s">
        <v>4</v>
      </c>
      <c r="C27" s="102" t="s">
        <v>268</v>
      </c>
      <c r="D27" s="102" t="s">
        <v>269</v>
      </c>
      <c r="E27" s="102" t="s">
        <v>270</v>
      </c>
      <c r="F27" s="104" t="s">
        <v>217</v>
      </c>
      <c r="G27" s="101"/>
      <c r="H27" s="105">
        <f t="shared" si="2"/>
        <v>4200</v>
      </c>
      <c r="I27" s="111"/>
      <c r="J27" s="107">
        <f t="shared" si="1"/>
        <v>4200</v>
      </c>
      <c r="K27" s="101"/>
      <c r="L27" s="100"/>
    </row>
    <row r="28" spans="1:12">
      <c r="A28" s="101">
        <v>26</v>
      </c>
      <c r="B28" s="102" t="s">
        <v>4</v>
      </c>
      <c r="C28" s="112" t="s">
        <v>271</v>
      </c>
      <c r="D28" s="112" t="s">
        <v>222</v>
      </c>
      <c r="E28" s="112" t="s">
        <v>272</v>
      </c>
      <c r="F28" s="113" t="s">
        <v>217</v>
      </c>
      <c r="G28" s="103"/>
      <c r="H28" s="105">
        <f t="shared" si="2"/>
        <v>4200</v>
      </c>
      <c r="I28" s="109"/>
      <c r="J28" s="107">
        <f t="shared" si="1"/>
        <v>4200</v>
      </c>
      <c r="K28" s="103"/>
    </row>
    <row r="29" spans="1:12">
      <c r="A29" s="137" t="s">
        <v>9</v>
      </c>
      <c r="B29" s="138"/>
      <c r="C29" s="138"/>
      <c r="D29" s="138"/>
      <c r="E29" s="139"/>
      <c r="F29" s="114"/>
      <c r="G29" s="115"/>
      <c r="H29" s="116">
        <f>SUM(H3:H28)</f>
        <v>123400</v>
      </c>
      <c r="I29" s="117">
        <f>SUM(I3:I28)</f>
        <v>76600</v>
      </c>
      <c r="J29" s="118">
        <f>SUM(J3:J28)</f>
        <v>200000</v>
      </c>
      <c r="K29" s="103"/>
    </row>
    <row r="30" spans="1:12">
      <c r="C30" s="97" t="s">
        <v>273</v>
      </c>
      <c r="J30" s="120"/>
    </row>
    <row r="31" spans="1:12">
      <c r="C31" s="121"/>
      <c r="D31" s="121"/>
    </row>
  </sheetData>
  <mergeCells count="2">
    <mergeCell ref="A1:G1"/>
    <mergeCell ref="A29:E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เกณฑ์การจัดสรร</vt:lpstr>
      <vt:lpstr>ตารางให้จังหวัดรายงาน</vt:lpstr>
      <vt:lpstr>ข้อมูลจัดสรรค่า K</vt:lpstr>
      <vt:lpstr>ข้อมูลชดเชยค่าอบรม</vt:lpstr>
      <vt:lpstr>ตารางให้จังหวัดรายงาน!Print_Titles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2022-10-11T03:57:25Z</cp:lastPrinted>
  <dcterms:created xsi:type="dcterms:W3CDTF">2019-05-16T06:05:14Z</dcterms:created>
  <dcterms:modified xsi:type="dcterms:W3CDTF">2022-10-11T06:08:25Z</dcterms:modified>
</cp:coreProperties>
</file>